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5\"/>
    </mc:Choice>
  </mc:AlternateContent>
  <xr:revisionPtr revIDLastSave="0" documentId="13_ncr:1_{6959E9B2-9ABE-4A82-B1BF-31F9E8FDD362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februāris" sheetId="4" r:id="rId1"/>
  </sheets>
  <definedNames>
    <definedName name="_xlnm._FilterDatabase" localSheetId="0" hidden="1">februāris!$A$8:$X$6471</definedName>
    <definedName name="_xlnm.Print_Titles" localSheetId="0">februāris!$5:$8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83" i="4" l="1"/>
  <c r="I439" i="4"/>
  <c r="I6287" i="4"/>
  <c r="I5393" i="4"/>
  <c r="I5095" i="4"/>
  <c r="I4946" i="4"/>
  <c r="I4494" i="4"/>
  <c r="I4343" i="4"/>
  <c r="I4192" i="4"/>
  <c r="I4043" i="4"/>
  <c r="I3893" i="4"/>
  <c r="I3591" i="4"/>
  <c r="I3291" i="4"/>
  <c r="I3142" i="4"/>
  <c r="I2992" i="4"/>
  <c r="I2843" i="4"/>
  <c r="I2694" i="4"/>
  <c r="I2544" i="4"/>
  <c r="I2395" i="4"/>
  <c r="I2245" i="4"/>
  <c r="I2094" i="4"/>
  <c r="I1945" i="4"/>
  <c r="I1796" i="4"/>
  <c r="I1645" i="4"/>
  <c r="I1496" i="4"/>
  <c r="I1347" i="4"/>
  <c r="I1195" i="4"/>
  <c r="I1045" i="4"/>
  <c r="I896" i="4"/>
  <c r="I747" i="4"/>
  <c r="I596" i="4"/>
  <c r="I442" i="4"/>
  <c r="I6439" i="4"/>
  <c r="I2255" i="4"/>
  <c r="I608" i="4"/>
  <c r="I4208" i="4"/>
  <c r="I3920" i="4"/>
  <c r="I774" i="4"/>
  <c r="I2273" i="4"/>
  <c r="J154" i="4"/>
  <c r="I154" i="4"/>
  <c r="I119" i="4"/>
  <c r="H4382" i="4"/>
  <c r="H4381" i="4"/>
  <c r="G4382" i="4"/>
  <c r="G4381" i="4"/>
  <c r="H6174" i="4"/>
  <c r="G6174" i="4"/>
  <c r="P2324" i="4"/>
  <c r="Q2325" i="4"/>
  <c r="Q2326" i="4"/>
  <c r="Q2327" i="4"/>
  <c r="Q2332" i="4"/>
  <c r="Q2333" i="4"/>
  <c r="Q2334" i="4"/>
  <c r="Q2335" i="4"/>
  <c r="Q2336" i="4"/>
  <c r="Q2337" i="4"/>
  <c r="Q2338" i="4"/>
  <c r="V1330" i="4"/>
  <c r="H41" i="4"/>
  <c r="G41" i="4"/>
  <c r="I1259" i="4"/>
  <c r="J1259" i="4" s="1"/>
  <c r="I1563" i="4"/>
  <c r="J1563" i="4" s="1"/>
  <c r="E4594" i="4" l="1"/>
  <c r="E4633" i="4"/>
  <c r="I446" i="4"/>
  <c r="G178" i="4"/>
  <c r="G177" i="4"/>
  <c r="F2872" i="4" l="1"/>
  <c r="F355" i="4"/>
  <c r="I6173" i="4"/>
  <c r="G213" i="4"/>
  <c r="G174" i="4"/>
  <c r="V527" i="4"/>
  <c r="H524" i="4"/>
  <c r="H520" i="4"/>
  <c r="F524" i="4"/>
  <c r="H482" i="4"/>
  <c r="H481" i="4"/>
  <c r="H480" i="4"/>
  <c r="G482" i="4"/>
  <c r="G481" i="4"/>
  <c r="H2169" i="4"/>
  <c r="H2131" i="4"/>
  <c r="H2130" i="4"/>
  <c r="H2129" i="4"/>
  <c r="G2131" i="4"/>
  <c r="G2130" i="4"/>
  <c r="H4571" i="4"/>
  <c r="H4532" i="4"/>
  <c r="H4531" i="4"/>
  <c r="G4532" i="4"/>
  <c r="H5579" i="4"/>
  <c r="H5578" i="4"/>
  <c r="H5577" i="4"/>
  <c r="G5579" i="4"/>
  <c r="G5578" i="4"/>
  <c r="H5914" i="4"/>
  <c r="H4118" i="4"/>
  <c r="G4118" i="4"/>
  <c r="H4080" i="4"/>
  <c r="H4079" i="4"/>
  <c r="G4080" i="4"/>
  <c r="G4079" i="4"/>
  <c r="S3804" i="4"/>
  <c r="Q3804" i="4"/>
  <c r="H3781" i="4"/>
  <c r="H3780" i="4"/>
  <c r="H3779" i="4"/>
  <c r="G3781" i="4"/>
  <c r="G3780" i="4"/>
  <c r="H3967" i="4"/>
  <c r="H3929" i="4"/>
  <c r="H3928" i="4"/>
  <c r="G3929" i="4"/>
  <c r="U426" i="4"/>
  <c r="T426" i="4"/>
  <c r="R426" i="4"/>
  <c r="P426" i="4"/>
  <c r="O426" i="4"/>
  <c r="E426" i="4"/>
  <c r="H370" i="4"/>
  <c r="H366" i="4"/>
  <c r="H328" i="4"/>
  <c r="H327" i="4"/>
  <c r="H326" i="4"/>
  <c r="G328" i="4"/>
  <c r="G327" i="4"/>
  <c r="H4684" i="4"/>
  <c r="G4684" i="4"/>
  <c r="H2319" i="4"/>
  <c r="H2282" i="4"/>
  <c r="H2281" i="4"/>
  <c r="H2280" i="4"/>
  <c r="G2282" i="4"/>
  <c r="G2281" i="4"/>
  <c r="H6212" i="4" l="1"/>
  <c r="H5765" i="4"/>
  <c r="H672" i="4"/>
  <c r="G635" i="4"/>
  <c r="G634" i="4"/>
  <c r="H635" i="4"/>
  <c r="H634" i="4"/>
  <c r="H633" i="4"/>
  <c r="H2618" i="4"/>
  <c r="G2581" i="4"/>
  <c r="G2580" i="4"/>
  <c r="H2581" i="4"/>
  <c r="H2580" i="4"/>
  <c r="H2579" i="4"/>
  <c r="H3366" i="4"/>
  <c r="G3366" i="4"/>
  <c r="G216" i="4"/>
  <c r="G215" i="4"/>
  <c r="H216" i="4"/>
  <c r="H215" i="4"/>
  <c r="H213" i="4"/>
  <c r="H178" i="4"/>
  <c r="H177" i="4"/>
  <c r="H176" i="4"/>
  <c r="H175" i="4"/>
  <c r="H174" i="4"/>
  <c r="G176" i="4"/>
  <c r="G175" i="4"/>
  <c r="H2469" i="4"/>
  <c r="G2432" i="4"/>
  <c r="G2431" i="4"/>
  <c r="H2432" i="4"/>
  <c r="H2431" i="4"/>
  <c r="H2430" i="4"/>
  <c r="H2768" i="4"/>
  <c r="F322" i="4"/>
  <c r="G322" i="4" s="1"/>
  <c r="H322" i="4" s="1"/>
  <c r="G325" i="4"/>
  <c r="G331" i="4"/>
  <c r="G345" i="4"/>
  <c r="F6318" i="4"/>
  <c r="G6318" i="4" s="1"/>
  <c r="H6318" i="4" s="1"/>
  <c r="F6169" i="4"/>
  <c r="G6169" i="4" s="1"/>
  <c r="H6169" i="4" s="1"/>
  <c r="F6020" i="4"/>
  <c r="G6020" i="4" s="1"/>
  <c r="H6020" i="4" s="1"/>
  <c r="F5871" i="4"/>
  <c r="G5871" i="4" s="1"/>
  <c r="H5871" i="4" s="1"/>
  <c r="F5722" i="4"/>
  <c r="G5722" i="4" s="1"/>
  <c r="H5722" i="4" s="1"/>
  <c r="F5573" i="4"/>
  <c r="G5573" i="4" s="1"/>
  <c r="H5573" i="4" s="1"/>
  <c r="F5424" i="4"/>
  <c r="G5424" i="4" s="1"/>
  <c r="H5424" i="4" s="1"/>
  <c r="F5275" i="4"/>
  <c r="G5275" i="4" s="1"/>
  <c r="H5275" i="4" s="1"/>
  <c r="F5126" i="4"/>
  <c r="G5126" i="4" s="1"/>
  <c r="H5126" i="4" s="1"/>
  <c r="F4977" i="4"/>
  <c r="G4977" i="4" s="1"/>
  <c r="H4977" i="4" s="1"/>
  <c r="F4828" i="4"/>
  <c r="G4828" i="4" s="1"/>
  <c r="H4828" i="4" s="1"/>
  <c r="F4679" i="4"/>
  <c r="G4679" i="4" s="1"/>
  <c r="H4679" i="4" s="1"/>
  <c r="F4527" i="4"/>
  <c r="G4527" i="4" s="1"/>
  <c r="H4527" i="4" s="1"/>
  <c r="F4376" i="4"/>
  <c r="G4376" i="4" s="1"/>
  <c r="H4376" i="4" s="1"/>
  <c r="F4225" i="4"/>
  <c r="G4225" i="4" s="1"/>
  <c r="H4225" i="4" s="1"/>
  <c r="F4074" i="4"/>
  <c r="G4074" i="4" s="1"/>
  <c r="H4074" i="4" s="1"/>
  <c r="F3924" i="4"/>
  <c r="G3924" i="4" s="1"/>
  <c r="H3924" i="4" s="1"/>
  <c r="F3775" i="4"/>
  <c r="G3775" i="4" s="1"/>
  <c r="H3775" i="4" s="1"/>
  <c r="F3624" i="4"/>
  <c r="G3624" i="4" s="1"/>
  <c r="H3624" i="4" s="1"/>
  <c r="F3473" i="4"/>
  <c r="G3473" i="4" s="1"/>
  <c r="H3473" i="4" s="1"/>
  <c r="F3322" i="4"/>
  <c r="G3322" i="4" s="1"/>
  <c r="H3322" i="4" s="1"/>
  <c r="F3173" i="4"/>
  <c r="G3173" i="4" s="1"/>
  <c r="H3173" i="4" s="1"/>
  <c r="F3023" i="4"/>
  <c r="G3023" i="4" s="1"/>
  <c r="H3023" i="4" s="1"/>
  <c r="F2874" i="4"/>
  <c r="G2874" i="4" s="1"/>
  <c r="H2874" i="4" s="1"/>
  <c r="F2725" i="4"/>
  <c r="G2725" i="4" s="1"/>
  <c r="H2725" i="4" s="1"/>
  <c r="H2678" i="4" s="1"/>
  <c r="F2575" i="4"/>
  <c r="G2575" i="4" s="1"/>
  <c r="H2575" i="4" s="1"/>
  <c r="F2426" i="4"/>
  <c r="G2426" i="4" s="1"/>
  <c r="H2426" i="4" s="1"/>
  <c r="F2276" i="4"/>
  <c r="G2276" i="4" s="1"/>
  <c r="H2276" i="4" s="1"/>
  <c r="F2125" i="4"/>
  <c r="G2125" i="4" s="1"/>
  <c r="H2125" i="4" s="1"/>
  <c r="F1976" i="4"/>
  <c r="G1976" i="4" s="1"/>
  <c r="H1976" i="4" s="1"/>
  <c r="F1827" i="4"/>
  <c r="G1827" i="4" s="1"/>
  <c r="H1827" i="4" s="1"/>
  <c r="F1676" i="4"/>
  <c r="G1676" i="4" s="1"/>
  <c r="H1676" i="4" s="1"/>
  <c r="F1527" i="4"/>
  <c r="G1527" i="4" s="1"/>
  <c r="H1527" i="4" s="1"/>
  <c r="F1378" i="4"/>
  <c r="G1378" i="4" s="1"/>
  <c r="H1378" i="4" s="1"/>
  <c r="F1227" i="4"/>
  <c r="G1227" i="4" s="1"/>
  <c r="H1227" i="4" s="1"/>
  <c r="F1076" i="4"/>
  <c r="G1076" i="4" s="1"/>
  <c r="H1076" i="4" s="1"/>
  <c r="F927" i="4"/>
  <c r="G927" i="4" s="1"/>
  <c r="H927" i="4" s="1"/>
  <c r="F778" i="4"/>
  <c r="G778" i="4" s="1"/>
  <c r="H778" i="4" s="1"/>
  <c r="F629" i="4"/>
  <c r="G629" i="4" s="1"/>
  <c r="H629" i="4" s="1"/>
  <c r="F476" i="4"/>
  <c r="G476" i="4" s="1"/>
  <c r="F5702" i="4"/>
  <c r="K5702" i="4" s="1"/>
  <c r="L5702" i="4" s="1"/>
  <c r="F5685" i="4"/>
  <c r="F5545" i="4"/>
  <c r="F5387" i="4"/>
  <c r="F5089" i="4"/>
  <c r="F4940" i="4"/>
  <c r="F4787" i="4"/>
  <c r="F4674" i="4"/>
  <c r="F4670" i="4"/>
  <c r="K4670" i="4" s="1"/>
  <c r="L4670" i="4" s="1"/>
  <c r="F4651" i="4"/>
  <c r="K4651" i="4" s="1"/>
  <c r="L4651" i="4" s="1"/>
  <c r="F4646" i="4"/>
  <c r="K4646" i="4" s="1"/>
  <c r="L4646" i="4" s="1"/>
  <c r="F4644" i="4"/>
  <c r="F4642" i="4"/>
  <c r="F4640" i="4"/>
  <c r="I4640" i="4" s="1"/>
  <c r="J4640" i="4" s="1"/>
  <c r="F4638" i="4"/>
  <c r="F4526" i="4"/>
  <c r="K4526" i="4" s="1"/>
  <c r="L4526" i="4" s="1"/>
  <c r="F4525" i="4"/>
  <c r="K4525" i="4" s="1"/>
  <c r="L4525" i="4" s="1"/>
  <c r="F4510" i="4"/>
  <c r="F4483" i="4"/>
  <c r="K4483" i="4" s="1"/>
  <c r="F4375" i="4"/>
  <c r="F4374" i="4"/>
  <c r="F4333" i="4"/>
  <c r="F4224" i="4"/>
  <c r="K4224" i="4" s="1"/>
  <c r="L4224" i="4" s="1"/>
  <c r="F4223" i="4"/>
  <c r="K4223" i="4" s="1"/>
  <c r="L4223" i="4" s="1"/>
  <c r="F4037" i="4"/>
  <c r="F3774" i="4"/>
  <c r="K3774" i="4" s="1"/>
  <c r="L3774" i="4" s="1"/>
  <c r="F3773" i="4"/>
  <c r="K3773" i="4" s="1"/>
  <c r="L3773" i="4" s="1"/>
  <c r="F3623" i="4"/>
  <c r="F3622" i="4"/>
  <c r="K3622" i="4" s="1"/>
  <c r="L3622" i="4" s="1"/>
  <c r="F3472" i="4"/>
  <c r="F3471" i="4"/>
  <c r="F3294" i="4"/>
  <c r="F3285" i="4"/>
  <c r="F3145" i="4"/>
  <c r="F3136" i="4"/>
  <c r="F3132" i="4"/>
  <c r="F3022" i="4"/>
  <c r="K3022" i="4" s="1"/>
  <c r="L3022" i="4" s="1"/>
  <c r="F3017" i="4"/>
  <c r="K3017" i="4" s="1"/>
  <c r="L3017" i="4" s="1"/>
  <c r="F2995" i="4"/>
  <c r="F2986" i="4"/>
  <c r="I2986" i="4" s="1"/>
  <c r="J2986" i="4" s="1"/>
  <c r="F2982" i="4"/>
  <c r="F2978" i="4"/>
  <c r="K2978" i="4" s="1"/>
  <c r="L2978" i="4" s="1"/>
  <c r="F2837" i="4"/>
  <c r="F2833" i="4"/>
  <c r="K2833" i="4" s="1"/>
  <c r="L2833" i="4" s="1"/>
  <c r="F2723" i="4"/>
  <c r="F2688" i="4"/>
  <c r="K2688" i="4" s="1"/>
  <c r="L2688" i="4" s="1"/>
  <c r="F2684" i="4"/>
  <c r="F2547" i="4"/>
  <c r="F2538" i="4"/>
  <c r="I2538" i="4" s="1"/>
  <c r="F2534" i="4"/>
  <c r="F2389" i="4"/>
  <c r="I2389" i="4" s="1"/>
  <c r="J2389" i="4" s="1"/>
  <c r="F2385" i="4"/>
  <c r="F2275" i="4"/>
  <c r="F2249" i="4"/>
  <c r="F2248" i="4"/>
  <c r="I2248" i="4" s="1"/>
  <c r="J2248" i="4" s="1"/>
  <c r="F2239" i="4"/>
  <c r="F2237" i="4"/>
  <c r="F2235" i="4"/>
  <c r="F1974" i="4"/>
  <c r="I1974" i="4" s="1"/>
  <c r="J1974" i="4" s="1"/>
  <c r="F1939" i="4"/>
  <c r="F1821" i="4"/>
  <c r="K1821" i="4" s="1"/>
  <c r="L1821" i="4" s="1"/>
  <c r="F1806" i="4"/>
  <c r="K1806" i="4" s="1"/>
  <c r="L1806" i="4" s="1"/>
  <c r="F1790" i="4"/>
  <c r="F1786" i="4"/>
  <c r="K1786" i="4" s="1"/>
  <c r="L1786" i="4" s="1"/>
  <c r="F1675" i="4"/>
  <c r="F1670" i="4"/>
  <c r="F1664" i="4"/>
  <c r="K1664" i="4" s="1"/>
  <c r="L1664" i="4" s="1"/>
  <c r="F1655" i="4"/>
  <c r="F1652" i="4"/>
  <c r="K1652" i="4" s="1"/>
  <c r="L1652" i="4" s="1"/>
  <c r="F1648" i="4"/>
  <c r="I1648" i="4" s="1"/>
  <c r="J1648" i="4" s="1"/>
  <c r="F1639" i="4"/>
  <c r="I1639" i="4" s="1"/>
  <c r="J1639" i="4" s="1"/>
  <c r="F1637" i="4"/>
  <c r="K1637" i="4" s="1"/>
  <c r="L1637" i="4" s="1"/>
  <c r="F1635" i="4"/>
  <c r="I1635" i="4" s="1"/>
  <c r="J1635" i="4" s="1"/>
  <c r="F1633" i="4"/>
  <c r="F1631" i="4"/>
  <c r="K1631" i="4" s="1"/>
  <c r="L1631" i="4" s="1"/>
  <c r="F1521" i="4"/>
  <c r="K1521" i="4" s="1"/>
  <c r="L1521" i="4" s="1"/>
  <c r="F1490" i="4"/>
  <c r="I1490" i="4" s="1"/>
  <c r="J1490" i="4" s="1"/>
  <c r="F1486" i="4"/>
  <c r="F1377" i="4"/>
  <c r="I1377" i="4" s="1"/>
  <c r="J1377" i="4" s="1"/>
  <c r="F1341" i="4"/>
  <c r="F1337" i="4"/>
  <c r="F1226" i="4"/>
  <c r="K1226" i="4" s="1"/>
  <c r="L1226" i="4" s="1"/>
  <c r="F1225" i="4"/>
  <c r="I1225" i="4" s="1"/>
  <c r="J1225" i="4" s="1"/>
  <c r="F1220" i="4"/>
  <c r="K1220" i="4" s="1"/>
  <c r="L1220" i="4" s="1"/>
  <c r="F1215" i="4"/>
  <c r="K1215" i="4" s="1"/>
  <c r="L1215" i="4" s="1"/>
  <c r="F1214" i="4"/>
  <c r="F1205" i="4"/>
  <c r="F1202" i="4"/>
  <c r="K1202" i="4" s="1"/>
  <c r="L1202" i="4" s="1"/>
  <c r="F1199" i="4"/>
  <c r="F1198" i="4"/>
  <c r="K1198" i="4" s="1"/>
  <c r="L1198" i="4" s="1"/>
  <c r="F1192" i="4"/>
  <c r="F1190" i="4"/>
  <c r="K1190" i="4" s="1"/>
  <c r="L1190" i="4" s="1"/>
  <c r="F1189" i="4"/>
  <c r="F1187" i="4"/>
  <c r="I1187" i="4" s="1"/>
  <c r="J1187" i="4" s="1"/>
  <c r="F1185" i="4"/>
  <c r="F1039" i="4"/>
  <c r="K1039" i="4" s="1"/>
  <c r="L1039" i="4" s="1"/>
  <c r="F1035" i="4"/>
  <c r="F921" i="4"/>
  <c r="K921" i="4" s="1"/>
  <c r="L921" i="4" s="1"/>
  <c r="F890" i="4"/>
  <c r="F886" i="4"/>
  <c r="I886" i="4" s="1"/>
  <c r="J886" i="4" s="1"/>
  <c r="F750" i="4"/>
  <c r="K750" i="4" s="1"/>
  <c r="L750" i="4" s="1"/>
  <c r="F741" i="4"/>
  <c r="F737" i="4"/>
  <c r="K737" i="4" s="1"/>
  <c r="L737" i="4" s="1"/>
  <c r="F628" i="4"/>
  <c r="K628" i="4" s="1"/>
  <c r="L628" i="4" s="1"/>
  <c r="F627" i="4"/>
  <c r="F625" i="4"/>
  <c r="I625" i="4" s="1"/>
  <c r="J625" i="4" s="1"/>
  <c r="F624" i="4"/>
  <c r="F621" i="4"/>
  <c r="K621" i="4" s="1"/>
  <c r="L621" i="4" s="1"/>
  <c r="F620" i="4"/>
  <c r="K620" i="4" s="1"/>
  <c r="L620" i="4" s="1"/>
  <c r="F618" i="4"/>
  <c r="K618" i="4" s="1"/>
  <c r="L618" i="4" s="1"/>
  <c r="F617" i="4"/>
  <c r="I617" i="4" s="1"/>
  <c r="J617" i="4" s="1"/>
  <c r="F616" i="4"/>
  <c r="K616" i="4" s="1"/>
  <c r="L616" i="4" s="1"/>
  <c r="F615" i="4"/>
  <c r="F610" i="4"/>
  <c r="F607" i="4"/>
  <c r="F606" i="4"/>
  <c r="F603" i="4"/>
  <c r="K603" i="4" s="1"/>
  <c r="L603" i="4" s="1"/>
  <c r="F602" i="4"/>
  <c r="I602" i="4" s="1"/>
  <c r="J602" i="4" s="1"/>
  <c r="F600" i="4"/>
  <c r="F599" i="4"/>
  <c r="F597" i="4"/>
  <c r="F595" i="4"/>
  <c r="I595" i="4" s="1"/>
  <c r="J595" i="4" s="1"/>
  <c r="F594" i="4"/>
  <c r="F593" i="4"/>
  <c r="I593" i="4" s="1"/>
  <c r="J593" i="4" s="1"/>
  <c r="F591" i="4"/>
  <c r="F590" i="4"/>
  <c r="F588" i="4"/>
  <c r="I588" i="4" s="1"/>
  <c r="J588" i="4" s="1"/>
  <c r="F586" i="4"/>
  <c r="F584" i="4"/>
  <c r="F475" i="4"/>
  <c r="F474" i="4"/>
  <c r="K474" i="4" s="1"/>
  <c r="L474" i="4" s="1"/>
  <c r="F473" i="4"/>
  <c r="F471" i="4"/>
  <c r="F470" i="4"/>
  <c r="I470" i="4" s="1"/>
  <c r="J470" i="4" s="1"/>
  <c r="F467" i="4"/>
  <c r="K467" i="4" s="1"/>
  <c r="L467" i="4" s="1"/>
  <c r="F466" i="4"/>
  <c r="F464" i="4"/>
  <c r="K464" i="4" s="1"/>
  <c r="L464" i="4" s="1"/>
  <c r="F463" i="4"/>
  <c r="K463" i="4" s="1"/>
  <c r="L463" i="4" s="1"/>
  <c r="F462" i="4"/>
  <c r="K462" i="4" s="1"/>
  <c r="L462" i="4" s="1"/>
  <c r="F461" i="4"/>
  <c r="I461" i="4" s="1"/>
  <c r="F456" i="4"/>
  <c r="I456" i="4" s="1"/>
  <c r="J456" i="4" s="1"/>
  <c r="F453" i="4"/>
  <c r="F452" i="4"/>
  <c r="K452" i="4" s="1"/>
  <c r="L452" i="4" s="1"/>
  <c r="F449" i="4"/>
  <c r="F445" i="4"/>
  <c r="K445" i="4" s="1"/>
  <c r="L445" i="4" s="1"/>
  <c r="F440" i="4"/>
  <c r="K440" i="4" s="1"/>
  <c r="L440" i="4" s="1"/>
  <c r="F436" i="4"/>
  <c r="F434" i="4"/>
  <c r="I434" i="4" s="1"/>
  <c r="J434" i="4" s="1"/>
  <c r="F432" i="4"/>
  <c r="F430" i="4"/>
  <c r="I430" i="4" s="1"/>
  <c r="J430" i="4" s="1"/>
  <c r="F428" i="4"/>
  <c r="K428" i="4" s="1"/>
  <c r="F321" i="4"/>
  <c r="F320" i="4"/>
  <c r="F319" i="4"/>
  <c r="F317" i="4"/>
  <c r="K317" i="4" s="1"/>
  <c r="L317" i="4" s="1"/>
  <c r="F312" i="4"/>
  <c r="F311" i="4"/>
  <c r="F306" i="4"/>
  <c r="K306" i="4" s="1"/>
  <c r="L306" i="4" s="1"/>
  <c r="F304" i="4"/>
  <c r="I304" i="4" s="1"/>
  <c r="J304" i="4" s="1"/>
  <c r="F302" i="4"/>
  <c r="K302" i="4" s="1"/>
  <c r="L302" i="4" s="1"/>
  <c r="F301" i="4"/>
  <c r="F300" i="4"/>
  <c r="F296" i="4"/>
  <c r="K296" i="4" s="1"/>
  <c r="L296" i="4" s="1"/>
  <c r="F292" i="4"/>
  <c r="K292" i="4" s="1"/>
  <c r="L292" i="4" s="1"/>
  <c r="F287" i="4"/>
  <c r="K287" i="4" s="1"/>
  <c r="L287" i="4" s="1"/>
  <c r="F283" i="4"/>
  <c r="K283" i="4" s="1"/>
  <c r="L283" i="4" s="1"/>
  <c r="F281" i="4"/>
  <c r="F279" i="4"/>
  <c r="K279" i="4" s="1"/>
  <c r="L279" i="4" s="1"/>
  <c r="F276" i="4"/>
  <c r="F5299" i="4"/>
  <c r="K5299" i="4" s="1"/>
  <c r="L5299" i="4" s="1"/>
  <c r="F5001" i="4"/>
  <c r="K5001" i="4" s="1"/>
  <c r="L5001" i="4" s="1"/>
  <c r="F4860" i="4"/>
  <c r="K4860" i="4" s="1"/>
  <c r="L4860" i="4" s="1"/>
  <c r="F4560" i="4"/>
  <c r="F4559" i="4"/>
  <c r="F4551" i="4"/>
  <c r="F4403" i="4"/>
  <c r="F4259" i="4"/>
  <c r="F4252" i="4"/>
  <c r="F4114" i="4"/>
  <c r="F4101" i="4"/>
  <c r="F3956" i="4"/>
  <c r="K3956" i="4" s="1"/>
  <c r="L3956" i="4" s="1"/>
  <c r="F3948" i="4"/>
  <c r="F3814" i="4"/>
  <c r="I3814" i="4" s="1"/>
  <c r="J3814" i="4" s="1"/>
  <c r="F3807" i="4"/>
  <c r="K3807" i="4" s="1"/>
  <c r="L3807" i="4" s="1"/>
  <c r="F3651" i="4"/>
  <c r="F3507" i="4"/>
  <c r="F3500" i="4"/>
  <c r="I3500" i="4" s="1"/>
  <c r="J3500" i="4" s="1"/>
  <c r="F3497" i="4"/>
  <c r="K3497" i="4" s="1"/>
  <c r="L3497" i="4" s="1"/>
  <c r="F3349" i="4"/>
  <c r="F3205" i="4"/>
  <c r="F3198" i="4"/>
  <c r="K3198" i="4" s="1"/>
  <c r="L3198" i="4" s="1"/>
  <c r="F3197" i="4"/>
  <c r="F3062" i="4"/>
  <c r="F3055" i="4"/>
  <c r="F3048" i="4"/>
  <c r="F3047" i="4"/>
  <c r="F2913" i="4"/>
  <c r="F2906" i="4"/>
  <c r="I2906" i="4" s="1"/>
  <c r="J2906" i="4" s="1"/>
  <c r="F2899" i="4"/>
  <c r="I2899" i="4" s="1"/>
  <c r="J2899" i="4" s="1"/>
  <c r="F2898" i="4"/>
  <c r="F2764" i="4"/>
  <c r="F2757" i="4"/>
  <c r="F2750" i="4"/>
  <c r="F2749" i="4"/>
  <c r="F2614" i="4"/>
  <c r="I2614" i="4" s="1"/>
  <c r="J2614" i="4" s="1"/>
  <c r="F2600" i="4"/>
  <c r="I2600" i="4" s="1"/>
  <c r="J2600" i="4" s="1"/>
  <c r="F2599" i="4"/>
  <c r="F2458" i="4"/>
  <c r="F2451" i="4"/>
  <c r="F2450" i="4"/>
  <c r="F2308" i="4"/>
  <c r="F2301" i="4"/>
  <c r="F2300" i="4"/>
  <c r="I2300" i="4" s="1"/>
  <c r="F2158" i="4"/>
  <c r="F2150" i="4"/>
  <c r="F2149" i="4"/>
  <c r="F2008" i="4"/>
  <c r="F1851" i="4"/>
  <c r="F1716" i="4"/>
  <c r="F1709" i="4"/>
  <c r="F1701" i="4"/>
  <c r="F1700" i="4"/>
  <c r="F1566" i="4"/>
  <c r="F1559" i="4"/>
  <c r="F1555" i="4"/>
  <c r="F1552" i="4"/>
  <c r="F1551" i="4"/>
  <c r="F1417" i="4"/>
  <c r="F1410" i="4"/>
  <c r="F1403" i="4"/>
  <c r="F1402" i="4"/>
  <c r="F1267" i="4"/>
  <c r="F1260" i="4"/>
  <c r="F1252" i="4"/>
  <c r="F1251" i="4"/>
  <c r="F1115" i="4"/>
  <c r="F1108" i="4"/>
  <c r="F1101" i="4"/>
  <c r="F1100" i="4"/>
  <c r="F959" i="4"/>
  <c r="F951" i="4"/>
  <c r="K951" i="4" s="1"/>
  <c r="L951" i="4" s="1"/>
  <c r="F810" i="4"/>
  <c r="F802" i="4"/>
  <c r="F661" i="4"/>
  <c r="F653" i="4"/>
  <c r="F512" i="4"/>
  <c r="F509" i="4"/>
  <c r="K509" i="4" s="1"/>
  <c r="L509" i="4" s="1"/>
  <c r="F504" i="4"/>
  <c r="F501" i="4"/>
  <c r="F500" i="4"/>
  <c r="F359" i="4"/>
  <c r="F358" i="4"/>
  <c r="F350" i="4"/>
  <c r="F347" i="4"/>
  <c r="F346" i="4"/>
  <c r="F209" i="4"/>
  <c r="F204" i="4"/>
  <c r="F202" i="4"/>
  <c r="F197" i="4"/>
  <c r="F194" i="4"/>
  <c r="F3517" i="4"/>
  <c r="F3479" i="4"/>
  <c r="F3478" i="4"/>
  <c r="F1982" i="4"/>
  <c r="F1981" i="4"/>
  <c r="F1980" i="4"/>
  <c r="F2019" i="4"/>
  <c r="F1870" i="4"/>
  <c r="F1833" i="4"/>
  <c r="F1832" i="4"/>
  <c r="F1831" i="4"/>
  <c r="F1720" i="4"/>
  <c r="F1682" i="4"/>
  <c r="F1681" i="4"/>
  <c r="F1680" i="4"/>
  <c r="F1421" i="4"/>
  <c r="F1384" i="4"/>
  <c r="F1383" i="4"/>
  <c r="F1382" i="4"/>
  <c r="F1123" i="4"/>
  <c r="F1119" i="4"/>
  <c r="F1082" i="4"/>
  <c r="F1081" i="4"/>
  <c r="F1080" i="4"/>
  <c r="F3216" i="4"/>
  <c r="F3179" i="4"/>
  <c r="F3178" i="4"/>
  <c r="F3177" i="4"/>
  <c r="F2917" i="4"/>
  <c r="F2880" i="4"/>
  <c r="F2879" i="4"/>
  <c r="F2878" i="4"/>
  <c r="F3066" i="4"/>
  <c r="F3029" i="4"/>
  <c r="F3028" i="4"/>
  <c r="F3027" i="4"/>
  <c r="F821" i="4"/>
  <c r="F784" i="4"/>
  <c r="F783" i="4"/>
  <c r="F782" i="4"/>
  <c r="F4231" i="4"/>
  <c r="F4230" i="4"/>
  <c r="F970" i="4"/>
  <c r="F933" i="4"/>
  <c r="F932" i="4"/>
  <c r="F931" i="4"/>
  <c r="F3630" i="4"/>
  <c r="F3629" i="4"/>
  <c r="F1271" i="4"/>
  <c r="F1233" i="4"/>
  <c r="F1232" i="4"/>
  <c r="F1231" i="4"/>
  <c r="F1574" i="4"/>
  <c r="F1570" i="4"/>
  <c r="F1533" i="4"/>
  <c r="F1532" i="4"/>
  <c r="F1531" i="4"/>
  <c r="L428" i="4" l="1"/>
  <c r="L4483" i="4"/>
  <c r="K119" i="4"/>
  <c r="K449" i="4"/>
  <c r="L449" i="4" s="1"/>
  <c r="H476" i="4"/>
  <c r="H426" i="4" s="1"/>
  <c r="G426" i="4"/>
  <c r="I355" i="4"/>
  <c r="J355" i="4" s="1"/>
  <c r="I741" i="4"/>
  <c r="J741" i="4" s="1"/>
  <c r="I1655" i="4"/>
  <c r="J1655" i="4" s="1"/>
  <c r="K3132" i="4"/>
  <c r="L3132" i="4" s="1"/>
  <c r="K1214" i="4"/>
  <c r="L1214" i="4" s="1"/>
  <c r="I2982" i="4"/>
  <c r="J2982" i="4" s="1"/>
  <c r="K4375" i="4"/>
  <c r="L4375" i="4" s="1"/>
  <c r="I1199" i="4"/>
  <c r="J1199" i="4" s="1"/>
  <c r="K471" i="4"/>
  <c r="L471" i="4" s="1"/>
  <c r="I2237" i="4"/>
  <c r="J2237" i="4" s="1"/>
  <c r="I2239" i="4"/>
  <c r="J2239" i="4" s="1"/>
  <c r="G324" i="4"/>
  <c r="K3623" i="4"/>
  <c r="L3623" i="4" s="1"/>
  <c r="K2723" i="4"/>
  <c r="L2723" i="4" s="1"/>
  <c r="I5685" i="4"/>
  <c r="J5685" i="4" s="1"/>
  <c r="I586" i="4"/>
  <c r="J586" i="4" s="1"/>
  <c r="K610" i="4"/>
  <c r="L610" i="4" s="1"/>
  <c r="K1192" i="4"/>
  <c r="L1192" i="4" s="1"/>
  <c r="K2235" i="4"/>
  <c r="L2235" i="4" s="1"/>
  <c r="K3472" i="4"/>
  <c r="L3472" i="4" s="1"/>
  <c r="I4510" i="4"/>
  <c r="J4510" i="4" s="1"/>
  <c r="K4787" i="4"/>
  <c r="L4787" i="4" s="1"/>
  <c r="I300" i="4"/>
  <c r="J300" i="4" s="1"/>
  <c r="K466" i="4"/>
  <c r="K1790" i="4"/>
  <c r="L1790" i="4" s="1"/>
  <c r="I2534" i="4"/>
  <c r="J2534" i="4" s="1"/>
  <c r="I3285" i="4"/>
  <c r="J3285" i="4" s="1"/>
  <c r="I436" i="4"/>
  <c r="J436" i="4" s="1"/>
  <c r="I5089" i="4"/>
  <c r="J5089" i="4" s="1"/>
  <c r="K600" i="4"/>
  <c r="L600" i="4" s="1"/>
  <c r="I2995" i="4"/>
  <c r="J2995" i="4" s="1"/>
  <c r="I3294" i="4"/>
  <c r="J3294" i="4" s="1"/>
  <c r="K281" i="4"/>
  <c r="L281" i="4" s="1"/>
  <c r="I591" i="4"/>
  <c r="J591" i="4" s="1"/>
  <c r="I319" i="4"/>
  <c r="J319" i="4" s="1"/>
  <c r="K432" i="4"/>
  <c r="L432" i="4" s="1"/>
  <c r="I606" i="4"/>
  <c r="J606" i="4" s="1"/>
  <c r="I1035" i="4"/>
  <c r="J1035" i="4" s="1"/>
  <c r="K1675" i="4"/>
  <c r="L1675" i="4" s="1"/>
  <c r="K312" i="4"/>
  <c r="L312" i="4" s="1"/>
  <c r="I590" i="4"/>
  <c r="J590" i="4" s="1"/>
  <c r="I1633" i="4"/>
  <c r="J1633" i="4" s="1"/>
  <c r="K3471" i="4"/>
  <c r="L3471" i="4" s="1"/>
  <c r="I321" i="4"/>
  <c r="J321" i="4" s="1"/>
  <c r="K615" i="4"/>
  <c r="I1939" i="4"/>
  <c r="J1939" i="4" s="1"/>
  <c r="I2385" i="4"/>
  <c r="J2385" i="4" s="1"/>
  <c r="I311" i="4"/>
  <c r="J311" i="4" s="1"/>
  <c r="I453" i="4"/>
  <c r="J453" i="4" s="1"/>
  <c r="J461" i="4"/>
  <c r="I473" i="4"/>
  <c r="J473" i="4" s="1"/>
  <c r="K4374" i="4"/>
  <c r="L4374" i="4" s="1"/>
  <c r="I4644" i="4"/>
  <c r="J4644" i="4" s="1"/>
  <c r="I624" i="4"/>
  <c r="J624" i="4" s="1"/>
  <c r="K597" i="4"/>
  <c r="L597" i="4" s="1"/>
  <c r="K2249" i="4"/>
  <c r="L2249" i="4" s="1"/>
  <c r="I301" i="4"/>
  <c r="J301" i="4" s="1"/>
  <c r="I320" i="4"/>
  <c r="J320" i="4" s="1"/>
  <c r="I475" i="4"/>
  <c r="J475" i="4" s="1"/>
  <c r="K584" i="4"/>
  <c r="L584" i="4" s="1"/>
  <c r="K607" i="4"/>
  <c r="L607" i="4" s="1"/>
  <c r="I1185" i="4"/>
  <c r="J1185" i="4" s="1"/>
  <c r="I1486" i="4"/>
  <c r="J1486" i="4" s="1"/>
  <c r="K2547" i="4"/>
  <c r="L2547" i="4" s="1"/>
  <c r="I3145" i="4"/>
  <c r="J3145" i="4" s="1"/>
  <c r="K4638" i="4"/>
  <c r="L4638" i="4" s="1"/>
  <c r="I4940" i="4"/>
  <c r="J4940" i="4" s="1"/>
  <c r="K1670" i="4"/>
  <c r="L1670" i="4" s="1"/>
  <c r="I599" i="4"/>
  <c r="J599" i="4" s="1"/>
  <c r="I627" i="4"/>
  <c r="J627" i="4" s="1"/>
  <c r="K1205" i="4"/>
  <c r="L1205" i="4" s="1"/>
  <c r="K2872" i="4"/>
  <c r="L2872" i="4" s="1"/>
  <c r="I2872" i="4"/>
  <c r="J2872" i="4" s="1"/>
  <c r="K5387" i="4"/>
  <c r="L5387" i="4" s="1"/>
  <c r="I594" i="4"/>
  <c r="J594" i="4" s="1"/>
  <c r="I1341" i="4"/>
  <c r="J1341" i="4" s="1"/>
  <c r="I890" i="4"/>
  <c r="J890" i="4" s="1"/>
  <c r="I1189" i="4"/>
  <c r="J1189" i="4" s="1"/>
  <c r="I2684" i="4"/>
  <c r="J2684" i="4" s="1"/>
  <c r="I3136" i="4"/>
  <c r="J3136" i="4" s="1"/>
  <c r="I4037" i="4"/>
  <c r="J4037" i="4" s="1"/>
  <c r="I4642" i="4"/>
  <c r="J4642" i="4" s="1"/>
  <c r="I5545" i="4"/>
  <c r="J5545" i="4" s="1"/>
  <c r="I1337" i="4"/>
  <c r="J1337" i="4" s="1"/>
  <c r="J2538" i="4"/>
  <c r="I2837" i="4"/>
  <c r="J2837" i="4" s="1"/>
  <c r="I4333" i="4"/>
  <c r="J4333" i="4" s="1"/>
  <c r="I4674" i="4"/>
  <c r="J4674" i="4" s="1"/>
  <c r="K3507" i="4"/>
  <c r="L3507" i="4" s="1"/>
  <c r="K3948" i="4"/>
  <c r="L3948" i="4" s="1"/>
  <c r="I4101" i="4"/>
  <c r="J4101" i="4" s="1"/>
  <c r="K4114" i="4"/>
  <c r="L4114" i="4" s="1"/>
  <c r="K4252" i="4"/>
  <c r="L4252" i="4" s="1"/>
  <c r="K4551" i="4"/>
  <c r="L4551" i="4" s="1"/>
  <c r="K4559" i="4"/>
  <c r="K3651" i="4"/>
  <c r="L3651" i="4" s="1"/>
  <c r="K4259" i="4"/>
  <c r="L4259" i="4" s="1"/>
  <c r="I4560" i="4"/>
  <c r="J4560" i="4" s="1"/>
  <c r="I4403" i="4"/>
  <c r="J4403" i="4" s="1"/>
  <c r="Q579" i="4"/>
  <c r="F520" i="4"/>
  <c r="F482" i="4"/>
  <c r="F481" i="4"/>
  <c r="F480" i="4"/>
  <c r="L615" i="4" l="1"/>
  <c r="K149" i="4"/>
  <c r="L466" i="4"/>
  <c r="K154" i="4"/>
  <c r="L4559" i="4"/>
  <c r="Q463" i="4"/>
  <c r="K167" i="4"/>
  <c r="I167" i="4"/>
  <c r="H167" i="4"/>
  <c r="G167" i="4"/>
  <c r="F167" i="4"/>
  <c r="E167" i="4"/>
  <c r="Q425" i="4"/>
  <c r="F370" i="4"/>
  <c r="F366" i="4"/>
  <c r="F328" i="4"/>
  <c r="F327" i="4"/>
  <c r="F326" i="4"/>
  <c r="F216" i="4"/>
  <c r="F215" i="4"/>
  <c r="F213" i="4"/>
  <c r="F196" i="4"/>
  <c r="F178" i="4"/>
  <c r="F177" i="4"/>
  <c r="F176" i="4"/>
  <c r="F175" i="4"/>
  <c r="F174" i="4"/>
  <c r="Q1178" i="4" l="1"/>
  <c r="F2169" i="4"/>
  <c r="Q2228" i="4"/>
  <c r="F2131" i="4"/>
  <c r="F2130" i="4"/>
  <c r="F2129" i="4"/>
  <c r="U1276" i="4" l="1"/>
  <c r="T1276" i="4"/>
  <c r="R1276" i="4"/>
  <c r="P1276" i="4"/>
  <c r="O1276" i="4"/>
  <c r="H1276" i="4"/>
  <c r="G1276" i="4"/>
  <c r="E1276" i="4"/>
  <c r="U113" i="4"/>
  <c r="T113" i="4"/>
  <c r="R113" i="4"/>
  <c r="H113" i="4"/>
  <c r="G113" i="4"/>
  <c r="E113" i="4"/>
  <c r="S1330" i="4"/>
  <c r="Q1330" i="4"/>
  <c r="F1330" i="4"/>
  <c r="I1330" i="4" s="1"/>
  <c r="J1330" i="4" s="1"/>
  <c r="F2768" i="4" l="1"/>
  <c r="F2731" i="4"/>
  <c r="F2730" i="4"/>
  <c r="F2729" i="4"/>
  <c r="F2469" i="4"/>
  <c r="F2432" i="4"/>
  <c r="F2431" i="4"/>
  <c r="F2430" i="4"/>
  <c r="F2618" i="4"/>
  <c r="F2581" i="4"/>
  <c r="F2580" i="4"/>
  <c r="F2579" i="4"/>
  <c r="F672" i="4"/>
  <c r="F655" i="4"/>
  <c r="F635" i="4"/>
  <c r="F634" i="4"/>
  <c r="F633" i="4"/>
  <c r="Q2378" i="4"/>
  <c r="F2319" i="4"/>
  <c r="F2282" i="4"/>
  <c r="F2281" i="4"/>
  <c r="F2280" i="4"/>
  <c r="F3366" i="4" l="1"/>
  <c r="F4705" i="4" l="1"/>
  <c r="F4684" i="4"/>
  <c r="F3635" i="4" l="1"/>
  <c r="K3635" i="4" s="1"/>
  <c r="L3635" i="4" s="1"/>
  <c r="F3967" i="4"/>
  <c r="F3929" i="4"/>
  <c r="F3928" i="4"/>
  <c r="F3781" i="4"/>
  <c r="F3780" i="4"/>
  <c r="F3779" i="4"/>
  <c r="F4118" i="4"/>
  <c r="F4080" i="4"/>
  <c r="F4079" i="4"/>
  <c r="F4382" i="4"/>
  <c r="F4381" i="4"/>
  <c r="Q4631" i="4"/>
  <c r="F4592" i="4"/>
  <c r="K4592" i="4" s="1"/>
  <c r="L4592" i="4" s="1"/>
  <c r="F4594" i="4"/>
  <c r="K4594" i="4" s="1"/>
  <c r="L4594" i="4" s="1"/>
  <c r="F4571" i="4"/>
  <c r="F4532" i="4"/>
  <c r="F4531" i="4"/>
  <c r="F4871" i="4" l="1"/>
  <c r="F4833" i="4"/>
  <c r="F4832" i="4"/>
  <c r="F5020" i="4"/>
  <c r="F4982" i="4"/>
  <c r="F4981" i="4"/>
  <c r="F5169" i="4"/>
  <c r="F5131" i="4"/>
  <c r="F5318" i="4"/>
  <c r="F5280" i="4"/>
  <c r="F5579" i="4"/>
  <c r="F5578" i="4"/>
  <c r="F5577" i="4"/>
  <c r="F6212" i="4"/>
  <c r="F6174" i="4"/>
  <c r="F5765" i="4"/>
  <c r="F5914" i="4"/>
  <c r="F4633" i="4" l="1"/>
  <c r="K4633" i="4" s="1"/>
  <c r="L4633" i="4" s="1"/>
  <c r="F581" i="4"/>
  <c r="F427" i="4"/>
  <c r="F274" i="4"/>
  <c r="K5849" i="4"/>
  <c r="L5849" i="4" s="1"/>
  <c r="I5849" i="4"/>
  <c r="J5849" i="4" s="1"/>
  <c r="K4352" i="4"/>
  <c r="L4352" i="4" s="1"/>
  <c r="I4352" i="4"/>
  <c r="J4352" i="4" s="1"/>
  <c r="K3600" i="4"/>
  <c r="L3600" i="4" s="1"/>
  <c r="I3600" i="4"/>
  <c r="J3600" i="4" s="1"/>
  <c r="K3300" i="4"/>
  <c r="L3300" i="4" s="1"/>
  <c r="I3300" i="4"/>
  <c r="J3300" i="4" s="1"/>
  <c r="K3296" i="4"/>
  <c r="L3296" i="4" s="1"/>
  <c r="I3296" i="4"/>
  <c r="J3296" i="4" s="1"/>
  <c r="K3287" i="4"/>
  <c r="L3287" i="4" s="1"/>
  <c r="I3287" i="4"/>
  <c r="J3287" i="4" s="1"/>
  <c r="K3281" i="4"/>
  <c r="L3281" i="4" s="1"/>
  <c r="I3281" i="4"/>
  <c r="J3281" i="4" s="1"/>
  <c r="I3169" i="4"/>
  <c r="I3019" i="4"/>
  <c r="K3010" i="4"/>
  <c r="L3010" i="4" s="1"/>
  <c r="I3010" i="4"/>
  <c r="J3010" i="4" s="1"/>
  <c r="K3001" i="4"/>
  <c r="L3001" i="4" s="1"/>
  <c r="I3001" i="4"/>
  <c r="J3001" i="4" s="1"/>
  <c r="I2980" i="4"/>
  <c r="J2980" i="4" s="1"/>
  <c r="K2103" i="4"/>
  <c r="L2103" i="4" s="1"/>
  <c r="I2103" i="4"/>
  <c r="J2103" i="4" s="1"/>
  <c r="I1972" i="4"/>
  <c r="K1954" i="4"/>
  <c r="L1954" i="4" s="1"/>
  <c r="I1954" i="4"/>
  <c r="J1954" i="4" s="1"/>
  <c r="I1823" i="4"/>
  <c r="K1814" i="4"/>
  <c r="L1814" i="4" s="1"/>
  <c r="I1814" i="4"/>
  <c r="J1814" i="4" s="1"/>
  <c r="K1805" i="4"/>
  <c r="L1805" i="4" s="1"/>
  <c r="I1805" i="4"/>
  <c r="J1805" i="4" s="1"/>
  <c r="K1801" i="4"/>
  <c r="L1801" i="4" s="1"/>
  <c r="I1801" i="4"/>
  <c r="J1801" i="4" s="1"/>
  <c r="I1800" i="4"/>
  <c r="J1800" i="4" s="1"/>
  <c r="K1788" i="4"/>
  <c r="L1788" i="4" s="1"/>
  <c r="I1788" i="4"/>
  <c r="J1788" i="4" s="1"/>
  <c r="K1784" i="4"/>
  <c r="L1784" i="4" s="1"/>
  <c r="I1784" i="4"/>
  <c r="J1784" i="4" s="1"/>
  <c r="K1663" i="4"/>
  <c r="L1663" i="4" s="1"/>
  <c r="I1663" i="4"/>
  <c r="J1663" i="4" s="1"/>
  <c r="K1654" i="4"/>
  <c r="L1654" i="4" s="1"/>
  <c r="I1654" i="4"/>
  <c r="J1654" i="4" s="1"/>
  <c r="I1649" i="4"/>
  <c r="J1649" i="4" s="1"/>
  <c r="K1642" i="4"/>
  <c r="I1642" i="4"/>
  <c r="I1523" i="4"/>
  <c r="K1501" i="4"/>
  <c r="L1501" i="4" s="1"/>
  <c r="I1501" i="4"/>
  <c r="J1501" i="4" s="1"/>
  <c r="K1365" i="4"/>
  <c r="L1365" i="4" s="1"/>
  <c r="I1365" i="4"/>
  <c r="J1365" i="4" s="1"/>
  <c r="K1356" i="4"/>
  <c r="L1356" i="4" s="1"/>
  <c r="I1356" i="4"/>
  <c r="J1356" i="4" s="1"/>
  <c r="K1352" i="4"/>
  <c r="L1352" i="4" s="1"/>
  <c r="I1352" i="4"/>
  <c r="J1352" i="4" s="1"/>
  <c r="I1335" i="4"/>
  <c r="J1335" i="4" s="1"/>
  <c r="K1213" i="4"/>
  <c r="L1213" i="4" s="1"/>
  <c r="I1213" i="4"/>
  <c r="J1213" i="4" s="1"/>
  <c r="K1204" i="4"/>
  <c r="L1204" i="4" s="1"/>
  <c r="I1204" i="4"/>
  <c r="J1204" i="4" s="1"/>
  <c r="K1200" i="4"/>
  <c r="L1200" i="4" s="1"/>
  <c r="I1200" i="4"/>
  <c r="J1200" i="4" s="1"/>
  <c r="I1183" i="4"/>
  <c r="J1183" i="4" s="1"/>
  <c r="K1063" i="4"/>
  <c r="L1063" i="4" s="1"/>
  <c r="I1063" i="4"/>
  <c r="J1063" i="4" s="1"/>
  <c r="K1054" i="4"/>
  <c r="L1054" i="4" s="1"/>
  <c r="I1054" i="4"/>
  <c r="J1054" i="4" s="1"/>
  <c r="K1050" i="4"/>
  <c r="L1050" i="4" s="1"/>
  <c r="I1050" i="4"/>
  <c r="J1050" i="4" s="1"/>
  <c r="I923" i="4"/>
  <c r="I469" i="4"/>
  <c r="F123" i="4"/>
  <c r="F6259" i="4"/>
  <c r="F6219" i="4"/>
  <c r="F6218" i="4"/>
  <c r="K6218" i="4" s="1"/>
  <c r="L6218" i="4" s="1"/>
  <c r="F6110" i="4"/>
  <c r="F6070" i="4"/>
  <c r="F6069" i="4"/>
  <c r="F5921" i="4"/>
  <c r="F5920" i="4"/>
  <c r="F5771" i="4"/>
  <c r="F5663" i="4"/>
  <c r="I5663" i="4" s="1"/>
  <c r="J5663" i="4" s="1"/>
  <c r="F5623" i="4"/>
  <c r="F5622" i="4"/>
  <c r="K5622" i="4" s="1"/>
  <c r="L5622" i="4" s="1"/>
  <c r="F5514" i="4"/>
  <c r="I5514" i="4" s="1"/>
  <c r="J5514" i="4" s="1"/>
  <c r="F5365" i="4"/>
  <c r="F5325" i="4"/>
  <c r="K5325" i="4" s="1"/>
  <c r="L5325" i="4" s="1"/>
  <c r="F5324" i="4"/>
  <c r="F5216" i="4"/>
  <c r="F5176" i="4"/>
  <c r="F5175" i="4"/>
  <c r="F5067" i="4"/>
  <c r="F5027" i="4"/>
  <c r="F5026" i="4"/>
  <c r="F4918" i="4"/>
  <c r="K4918" i="4" s="1"/>
  <c r="L4918" i="4" s="1"/>
  <c r="F4878" i="4"/>
  <c r="F4877" i="4"/>
  <c r="I4877" i="4" s="1"/>
  <c r="J4877" i="4" s="1"/>
  <c r="F4779" i="4"/>
  <c r="F4778" i="4"/>
  <c r="K4778" i="4" s="1"/>
  <c r="L4778" i="4" s="1"/>
  <c r="F4777" i="4"/>
  <c r="K4777" i="4" s="1"/>
  <c r="L4777" i="4" s="1"/>
  <c r="F4762" i="4"/>
  <c r="F4631" i="4"/>
  <c r="F4622" i="4"/>
  <c r="F4591" i="4"/>
  <c r="K4591" i="4" s="1"/>
  <c r="L4591" i="4" s="1"/>
  <c r="F4590" i="4"/>
  <c r="K4590" i="4" s="1"/>
  <c r="L4590" i="4" s="1"/>
  <c r="F4589" i="4"/>
  <c r="F4588" i="4"/>
  <c r="F4587" i="4"/>
  <c r="F4586" i="4"/>
  <c r="K4586" i="4" s="1"/>
  <c r="L4586" i="4" s="1"/>
  <c r="F4585" i="4"/>
  <c r="K4585" i="4" s="1"/>
  <c r="L4585" i="4" s="1"/>
  <c r="F4584" i="4"/>
  <c r="F4313" i="4"/>
  <c r="F4300" i="4"/>
  <c r="F4299" i="4"/>
  <c r="I4299" i="4" s="1"/>
  <c r="J4299" i="4" s="1"/>
  <c r="F4162" i="4"/>
  <c r="F4026" i="4"/>
  <c r="F4023" i="4"/>
  <c r="K4023" i="4" s="1"/>
  <c r="L4023" i="4" s="1"/>
  <c r="F4014" i="4"/>
  <c r="I4014" i="4" s="1"/>
  <c r="J4014" i="4" s="1"/>
  <c r="F3989" i="4"/>
  <c r="F3984" i="4"/>
  <c r="K3984" i="4" s="1"/>
  <c r="L3984" i="4" s="1"/>
  <c r="F3982" i="4"/>
  <c r="K3982" i="4" s="1"/>
  <c r="L3982" i="4" s="1"/>
  <c r="F3980" i="4"/>
  <c r="I3980" i="4" s="1"/>
  <c r="J3980" i="4" s="1"/>
  <c r="F3974" i="4"/>
  <c r="F3973" i="4"/>
  <c r="K3973" i="4" s="1"/>
  <c r="L3973" i="4" s="1"/>
  <c r="F3223" i="4"/>
  <c r="F3222" i="4"/>
  <c r="F3122" i="4"/>
  <c r="I3122" i="4" s="1"/>
  <c r="J3122" i="4" s="1"/>
  <c r="F3108" i="4"/>
  <c r="K3108" i="4" s="1"/>
  <c r="L3108" i="4" s="1"/>
  <c r="F3096" i="4"/>
  <c r="K3096" i="4" s="1"/>
  <c r="L3096" i="4" s="1"/>
  <c r="F3095" i="4"/>
  <c r="I3095" i="4" s="1"/>
  <c r="J3095" i="4" s="1"/>
  <c r="F3073" i="4"/>
  <c r="F3072" i="4"/>
  <c r="F2973" i="4"/>
  <c r="K2973" i="4" s="1"/>
  <c r="L2973" i="4" s="1"/>
  <c r="F2934" i="4"/>
  <c r="F2932" i="4"/>
  <c r="I2932" i="4" s="1"/>
  <c r="J2932" i="4" s="1"/>
  <c r="F2775" i="4"/>
  <c r="K2775" i="4" s="1"/>
  <c r="L2775" i="4" s="1"/>
  <c r="F2625" i="4"/>
  <c r="F2624" i="4"/>
  <c r="F2516" i="4"/>
  <c r="F2476" i="4"/>
  <c r="K2476" i="4" s="1"/>
  <c r="L2476" i="4" s="1"/>
  <c r="F2475" i="4"/>
  <c r="F2378" i="4"/>
  <c r="I2378" i="4" s="1"/>
  <c r="J2378" i="4" s="1"/>
  <c r="F2336" i="4"/>
  <c r="I2336" i="4" s="1"/>
  <c r="J2336" i="4" s="1"/>
  <c r="F2334" i="4"/>
  <c r="K2334" i="4" s="1"/>
  <c r="L2334" i="4" s="1"/>
  <c r="F2332" i="4"/>
  <c r="K2332" i="4" s="1"/>
  <c r="L2332" i="4" s="1"/>
  <c r="F2326" i="4"/>
  <c r="I2326" i="4" s="1"/>
  <c r="J2326" i="4" s="1"/>
  <c r="F2325" i="4"/>
  <c r="F2228" i="4"/>
  <c r="K2228" i="4" s="1"/>
  <c r="L2228" i="4" s="1"/>
  <c r="F2227" i="4"/>
  <c r="F2226" i="4"/>
  <c r="F2225" i="4"/>
  <c r="F2219" i="4"/>
  <c r="F2211" i="4"/>
  <c r="K2211" i="4" s="1"/>
  <c r="L2211" i="4" s="1"/>
  <c r="F2186" i="4"/>
  <c r="F2184" i="4"/>
  <c r="F2182" i="4"/>
  <c r="F2176" i="4"/>
  <c r="F2175" i="4"/>
  <c r="I2175" i="4" s="1"/>
  <c r="J2175" i="4" s="1"/>
  <c r="F2066" i="4"/>
  <c r="F2026" i="4"/>
  <c r="K2026" i="4" s="1"/>
  <c r="L2026" i="4" s="1"/>
  <c r="F2025" i="4"/>
  <c r="K2025" i="4" s="1"/>
  <c r="L2025" i="4" s="1"/>
  <c r="F1917" i="4"/>
  <c r="K1917" i="4" s="1"/>
  <c r="L1917" i="4" s="1"/>
  <c r="F1877" i="4"/>
  <c r="F1876" i="4"/>
  <c r="K1876" i="4" s="1"/>
  <c r="L1876" i="4" s="1"/>
  <c r="F1779" i="4"/>
  <c r="F1776" i="4"/>
  <c r="F1770" i="4"/>
  <c r="I1770" i="4" s="1"/>
  <c r="J1770" i="4" s="1"/>
  <c r="F1762" i="4"/>
  <c r="F1750" i="4"/>
  <c r="K1750" i="4" s="1"/>
  <c r="L1750" i="4" s="1"/>
  <c r="F1749" i="4"/>
  <c r="I1749" i="4" s="1"/>
  <c r="J1749" i="4" s="1"/>
  <c r="F1735" i="4"/>
  <c r="F1727" i="4"/>
  <c r="F1726" i="4"/>
  <c r="K1726" i="4" s="1"/>
  <c r="L1726" i="4" s="1"/>
  <c r="F1626" i="4"/>
  <c r="F1620" i="4"/>
  <c r="F1617" i="4"/>
  <c r="K1617" i="4" s="1"/>
  <c r="L1617" i="4" s="1"/>
  <c r="F1612" i="4"/>
  <c r="F1600" i="4"/>
  <c r="I1600" i="4" s="1"/>
  <c r="J1600" i="4" s="1"/>
  <c r="F1599" i="4"/>
  <c r="F1595" i="4"/>
  <c r="F1594" i="4"/>
  <c r="F1587" i="4"/>
  <c r="F1585" i="4"/>
  <c r="F1583" i="4"/>
  <c r="F1577" i="4"/>
  <c r="K1577" i="4" s="1"/>
  <c r="L1577" i="4" s="1"/>
  <c r="F1576" i="4"/>
  <c r="F1468" i="4"/>
  <c r="F1428" i="4"/>
  <c r="F1427" i="4"/>
  <c r="F1327" i="4"/>
  <c r="F1321" i="4"/>
  <c r="F1313" i="4"/>
  <c r="K1313" i="4" s="1"/>
  <c r="L1313" i="4" s="1"/>
  <c r="F1288" i="4"/>
  <c r="F1286" i="4"/>
  <c r="I1286" i="4" s="1"/>
  <c r="J1286" i="4" s="1"/>
  <c r="F1284" i="4"/>
  <c r="F1278" i="4"/>
  <c r="F1277" i="4"/>
  <c r="F1178" i="4"/>
  <c r="F1175" i="4"/>
  <c r="F1166" i="4"/>
  <c r="K1166" i="4" s="1"/>
  <c r="L1166" i="4" s="1"/>
  <c r="F1161" i="4"/>
  <c r="K1161" i="4" s="1"/>
  <c r="L1161" i="4" s="1"/>
  <c r="F1149" i="4"/>
  <c r="I1149" i="4" s="1"/>
  <c r="J1149" i="4" s="1"/>
  <c r="F1148" i="4"/>
  <c r="F1144" i="4"/>
  <c r="K1144" i="4" s="1"/>
  <c r="L1144" i="4" s="1"/>
  <c r="F1143" i="4"/>
  <c r="K1143" i="4" s="1"/>
  <c r="L1143" i="4" s="1"/>
  <c r="F1141" i="4"/>
  <c r="F1136" i="4"/>
  <c r="I1136" i="4" s="1"/>
  <c r="J1136" i="4" s="1"/>
  <c r="F1134" i="4"/>
  <c r="F1132" i="4"/>
  <c r="F1126" i="4"/>
  <c r="F1125" i="4"/>
  <c r="F977" i="4"/>
  <c r="K977" i="4" s="1"/>
  <c r="L977" i="4" s="1"/>
  <c r="F976" i="4"/>
  <c r="F828" i="4"/>
  <c r="K828" i="4" s="1"/>
  <c r="L828" i="4" s="1"/>
  <c r="F679" i="4"/>
  <c r="I679" i="4" s="1"/>
  <c r="J679" i="4" s="1"/>
  <c r="F678" i="4"/>
  <c r="F576" i="4"/>
  <c r="F572" i="4"/>
  <c r="I572" i="4" s="1"/>
  <c r="J572" i="4" s="1"/>
  <c r="F570" i="4"/>
  <c r="F564" i="4"/>
  <c r="K564" i="4" s="1"/>
  <c r="L564" i="4" s="1"/>
  <c r="F563" i="4"/>
  <c r="F562" i="4"/>
  <c r="K562" i="4" s="1"/>
  <c r="L562" i="4" s="1"/>
  <c r="F561" i="4"/>
  <c r="I561" i="4" s="1"/>
  <c r="J561" i="4" s="1"/>
  <c r="F558" i="4"/>
  <c r="K558" i="4" s="1"/>
  <c r="L558" i="4" s="1"/>
  <c r="F557" i="4"/>
  <c r="F550" i="4"/>
  <c r="F549" i="4"/>
  <c r="F548" i="4"/>
  <c r="K548" i="4" s="1"/>
  <c r="L548" i="4" s="1"/>
  <c r="F547" i="4"/>
  <c r="K547" i="4" s="1"/>
  <c r="L547" i="4" s="1"/>
  <c r="F546" i="4"/>
  <c r="K546" i="4" s="1"/>
  <c r="L546" i="4" s="1"/>
  <c r="F544" i="4"/>
  <c r="I544" i="4" s="1"/>
  <c r="J544" i="4" s="1"/>
  <c r="F543" i="4"/>
  <c r="K543" i="4" s="1"/>
  <c r="L543" i="4" s="1"/>
  <c r="F541" i="4"/>
  <c r="F537" i="4"/>
  <c r="F535" i="4"/>
  <c r="K535" i="4" s="1"/>
  <c r="L535" i="4" s="1"/>
  <c r="F533" i="4"/>
  <c r="K533" i="4" s="1"/>
  <c r="L533" i="4" s="1"/>
  <c r="F527" i="4"/>
  <c r="F526" i="4"/>
  <c r="F425" i="4"/>
  <c r="I425" i="4" s="1"/>
  <c r="J425" i="4" s="1"/>
  <c r="F422" i="4"/>
  <c r="K422" i="4" s="1"/>
  <c r="L422" i="4" s="1"/>
  <c r="F417" i="4"/>
  <c r="F416" i="4"/>
  <c r="F415" i="4"/>
  <c r="K415" i="4" s="1"/>
  <c r="L415" i="4" s="1"/>
  <c r="F409" i="4"/>
  <c r="F408" i="4"/>
  <c r="F405" i="4"/>
  <c r="I405" i="4" s="1"/>
  <c r="J405" i="4" s="1"/>
  <c r="F400" i="4"/>
  <c r="K400" i="4" s="1"/>
  <c r="L400" i="4" s="1"/>
  <c r="F399" i="4"/>
  <c r="I399" i="4" s="1"/>
  <c r="J399" i="4" s="1"/>
  <c r="F392" i="4"/>
  <c r="K392" i="4" s="1"/>
  <c r="L392" i="4" s="1"/>
  <c r="F390" i="4"/>
  <c r="K390" i="4" s="1"/>
  <c r="L390" i="4" s="1"/>
  <c r="F378" i="4"/>
  <c r="K378" i="4" s="1"/>
  <c r="L378" i="4" s="1"/>
  <c r="F377" i="4"/>
  <c r="K377" i="4" s="1"/>
  <c r="L377" i="4" s="1"/>
  <c r="F373" i="4"/>
  <c r="I373" i="4" s="1"/>
  <c r="J373" i="4" s="1"/>
  <c r="F372" i="4"/>
  <c r="F271" i="4"/>
  <c r="F270" i="4"/>
  <c r="F267" i="4"/>
  <c r="K267" i="4" s="1"/>
  <c r="L267" i="4" s="1"/>
  <c r="F223" i="4"/>
  <c r="I6212" i="4"/>
  <c r="J6212" i="4" s="1"/>
  <c r="K5914" i="4"/>
  <c r="L5914" i="4" s="1"/>
  <c r="I5765" i="4"/>
  <c r="J5765" i="4" s="1"/>
  <c r="I5318" i="4"/>
  <c r="J5318" i="4" s="1"/>
  <c r="I5169" i="4"/>
  <c r="J5169" i="4" s="1"/>
  <c r="L5020" i="4"/>
  <c r="I5020" i="4"/>
  <c r="K4871" i="4"/>
  <c r="L4871" i="4" s="1"/>
  <c r="I4571" i="4"/>
  <c r="J4571" i="4" s="1"/>
  <c r="K3967" i="4"/>
  <c r="L3967" i="4" s="1"/>
  <c r="K3216" i="4"/>
  <c r="L3216" i="4" s="1"/>
  <c r="I3066" i="4"/>
  <c r="J3066" i="4" s="1"/>
  <c r="K2917" i="4"/>
  <c r="L2917" i="4" s="1"/>
  <c r="K2768" i="4"/>
  <c r="L2768" i="4" s="1"/>
  <c r="K2618" i="4"/>
  <c r="L2618" i="4" s="1"/>
  <c r="K2469" i="4"/>
  <c r="L2469" i="4" s="1"/>
  <c r="I2319" i="4"/>
  <c r="J2319" i="4" s="1"/>
  <c r="K2169" i="4"/>
  <c r="L2169" i="4" s="1"/>
  <c r="I2169" i="4"/>
  <c r="J2169" i="4" s="1"/>
  <c r="I2019" i="4"/>
  <c r="J2019" i="4" s="1"/>
  <c r="I1870" i="4"/>
  <c r="J1870" i="4" s="1"/>
  <c r="K1720" i="4"/>
  <c r="L1720" i="4" s="1"/>
  <c r="K1574" i="4"/>
  <c r="L1574" i="4" s="1"/>
  <c r="I1570" i="4"/>
  <c r="J1570" i="4" s="1"/>
  <c r="K1421" i="4"/>
  <c r="L1421" i="4" s="1"/>
  <c r="I1271" i="4"/>
  <c r="J1271" i="4" s="1"/>
  <c r="I1123" i="4"/>
  <c r="J1123" i="4" s="1"/>
  <c r="I1119" i="4"/>
  <c r="J1119" i="4" s="1"/>
  <c r="I970" i="4"/>
  <c r="J970" i="4" s="1"/>
  <c r="I821" i="4"/>
  <c r="J821" i="4" s="1"/>
  <c r="I672" i="4"/>
  <c r="J672" i="4" s="1"/>
  <c r="I524" i="4"/>
  <c r="J524" i="4" s="1"/>
  <c r="K520" i="4"/>
  <c r="L520" i="4" s="1"/>
  <c r="I370" i="4"/>
  <c r="J370" i="4" s="1"/>
  <c r="I366" i="4"/>
  <c r="J366" i="4" s="1"/>
  <c r="F1565" i="4"/>
  <c r="I1565" i="4" s="1"/>
  <c r="J1565" i="4" s="1"/>
  <c r="F515" i="4"/>
  <c r="I515" i="4" s="1"/>
  <c r="J515" i="4" s="1"/>
  <c r="F361" i="4"/>
  <c r="F47" i="4"/>
  <c r="K4705" i="4"/>
  <c r="L4705" i="4" s="1"/>
  <c r="I3349" i="4"/>
  <c r="J3349" i="4" s="1"/>
  <c r="I3205" i="4"/>
  <c r="J3205" i="4" s="1"/>
  <c r="K3197" i="4"/>
  <c r="L3197" i="4" s="1"/>
  <c r="K3062" i="4"/>
  <c r="L3062" i="4" s="1"/>
  <c r="I3062" i="4"/>
  <c r="J3062" i="4" s="1"/>
  <c r="K3055" i="4"/>
  <c r="L3055" i="4" s="1"/>
  <c r="K3054" i="4"/>
  <c r="L3054" i="4" s="1"/>
  <c r="I3054" i="4"/>
  <c r="J3054" i="4" s="1"/>
  <c r="I3048" i="4"/>
  <c r="J3048" i="4" s="1"/>
  <c r="I3047" i="4"/>
  <c r="J3047" i="4" s="1"/>
  <c r="I2913" i="4"/>
  <c r="J2913" i="4" s="1"/>
  <c r="K2907" i="4"/>
  <c r="L2907" i="4" s="1"/>
  <c r="I2907" i="4"/>
  <c r="J2907" i="4" s="1"/>
  <c r="K2905" i="4"/>
  <c r="L2905" i="4" s="1"/>
  <c r="I2905" i="4"/>
  <c r="J2905" i="4" s="1"/>
  <c r="K2898" i="4"/>
  <c r="L2898" i="4" s="1"/>
  <c r="I2764" i="4"/>
  <c r="J2764" i="4" s="1"/>
  <c r="K2757" i="4"/>
  <c r="L2757" i="4" s="1"/>
  <c r="K2750" i="4"/>
  <c r="L2750" i="4" s="1"/>
  <c r="K2749" i="4"/>
  <c r="L2749" i="4" s="1"/>
  <c r="I2599" i="4"/>
  <c r="J2599" i="4" s="1"/>
  <c r="K2458" i="4"/>
  <c r="L2458" i="4" s="1"/>
  <c r="K2451" i="4"/>
  <c r="L2451" i="4" s="1"/>
  <c r="K2450" i="4"/>
  <c r="L2450" i="4" s="1"/>
  <c r="K2308" i="4"/>
  <c r="L2308" i="4" s="1"/>
  <c r="I2301" i="4"/>
  <c r="J2301" i="4" s="1"/>
  <c r="J2300" i="4"/>
  <c r="I2158" i="4"/>
  <c r="J2158" i="4" s="1"/>
  <c r="K2150" i="4"/>
  <c r="L2150" i="4" s="1"/>
  <c r="I2149" i="4"/>
  <c r="J2149" i="4" s="1"/>
  <c r="K2008" i="4"/>
  <c r="L2008" i="4" s="1"/>
  <c r="K1851" i="4"/>
  <c r="L1851" i="4" s="1"/>
  <c r="I1716" i="4"/>
  <c r="J1716" i="4" s="1"/>
  <c r="I1709" i="4"/>
  <c r="J1709" i="4" s="1"/>
  <c r="K1708" i="4"/>
  <c r="I1708" i="4"/>
  <c r="J1708" i="4" s="1"/>
  <c r="K1707" i="4"/>
  <c r="L1707" i="4" s="1"/>
  <c r="I1707" i="4"/>
  <c r="J1707" i="4" s="1"/>
  <c r="K1701" i="4"/>
  <c r="L1701" i="4" s="1"/>
  <c r="I1700" i="4"/>
  <c r="J1700" i="4" s="1"/>
  <c r="I1566" i="4"/>
  <c r="J1566" i="4" s="1"/>
  <c r="K1559" i="4"/>
  <c r="L1559" i="4" s="1"/>
  <c r="K1558" i="4"/>
  <c r="L1558" i="4" s="1"/>
  <c r="I1558" i="4"/>
  <c r="J1558" i="4" s="1"/>
  <c r="I1555" i="4"/>
  <c r="J1555" i="4" s="1"/>
  <c r="I1552" i="4"/>
  <c r="J1552" i="4" s="1"/>
  <c r="I1551" i="4"/>
  <c r="J1551" i="4" s="1"/>
  <c r="I1417" i="4"/>
  <c r="J1417" i="4" s="1"/>
  <c r="K1411" i="4"/>
  <c r="L1411" i="4" s="1"/>
  <c r="I1411" i="4"/>
  <c r="J1411" i="4" s="1"/>
  <c r="K1410" i="4"/>
  <c r="L1410" i="4" s="1"/>
  <c r="K1409" i="4"/>
  <c r="L1409" i="4" s="1"/>
  <c r="I1409" i="4"/>
  <c r="J1409" i="4" s="1"/>
  <c r="K1403" i="4"/>
  <c r="L1403" i="4" s="1"/>
  <c r="I1402" i="4"/>
  <c r="J1402" i="4" s="1"/>
  <c r="I1267" i="4"/>
  <c r="J1267" i="4" s="1"/>
  <c r="K1261" i="4"/>
  <c r="L1261" i="4" s="1"/>
  <c r="I1261" i="4"/>
  <c r="J1261" i="4" s="1"/>
  <c r="K1260" i="4"/>
  <c r="L1260" i="4" s="1"/>
  <c r="K1258" i="4"/>
  <c r="L1258" i="4" s="1"/>
  <c r="I1258" i="4"/>
  <c r="J1258" i="4" s="1"/>
  <c r="I1252" i="4"/>
  <c r="J1252" i="4" s="1"/>
  <c r="I1251" i="4"/>
  <c r="J1251" i="4" s="1"/>
  <c r="I1115" i="4"/>
  <c r="J1115" i="4" s="1"/>
  <c r="K1108" i="4"/>
  <c r="L1108" i="4" s="1"/>
  <c r="K1107" i="4"/>
  <c r="L1107" i="4" s="1"/>
  <c r="I1107" i="4"/>
  <c r="J1107" i="4" s="1"/>
  <c r="K1101" i="4"/>
  <c r="L1101" i="4" s="1"/>
  <c r="I1100" i="4"/>
  <c r="J1100" i="4" s="1"/>
  <c r="K959" i="4"/>
  <c r="L959" i="4" s="1"/>
  <c r="K958" i="4"/>
  <c r="L958" i="4" s="1"/>
  <c r="I958" i="4"/>
  <c r="J958" i="4" s="1"/>
  <c r="K811" i="4"/>
  <c r="L811" i="4" s="1"/>
  <c r="I811" i="4"/>
  <c r="J811" i="4" s="1"/>
  <c r="K810" i="4"/>
  <c r="L810" i="4" s="1"/>
  <c r="K809" i="4"/>
  <c r="L809" i="4" s="1"/>
  <c r="I809" i="4"/>
  <c r="J809" i="4" s="1"/>
  <c r="I802" i="4"/>
  <c r="J802" i="4" s="1"/>
  <c r="K661" i="4"/>
  <c r="L661" i="4" s="1"/>
  <c r="K655" i="4"/>
  <c r="L655" i="4" s="1"/>
  <c r="I653" i="4"/>
  <c r="J653" i="4" s="1"/>
  <c r="K512" i="4"/>
  <c r="L512" i="4" s="1"/>
  <c r="J512" i="4"/>
  <c r="K504" i="4"/>
  <c r="L504" i="4" s="1"/>
  <c r="K501" i="4"/>
  <c r="L501" i="4" s="1"/>
  <c r="K500" i="4"/>
  <c r="L500" i="4" s="1"/>
  <c r="K359" i="4"/>
  <c r="L359" i="4" s="1"/>
  <c r="I358" i="4"/>
  <c r="J358" i="4" s="1"/>
  <c r="I350" i="4"/>
  <c r="J350" i="4" s="1"/>
  <c r="I347" i="4"/>
  <c r="J347" i="4" s="1"/>
  <c r="K346" i="4"/>
  <c r="L346" i="4" s="1"/>
  <c r="I209" i="4"/>
  <c r="J209" i="4" s="1"/>
  <c r="K204" i="4"/>
  <c r="L204" i="4" s="1"/>
  <c r="K202" i="4"/>
  <c r="L202" i="4" s="1"/>
  <c r="K197" i="4"/>
  <c r="L197" i="4" s="1"/>
  <c r="K196" i="4"/>
  <c r="L196" i="4" s="1"/>
  <c r="F4548" i="4"/>
  <c r="K4548" i="4" s="1"/>
  <c r="L4548" i="4" s="1"/>
  <c r="F4393" i="4"/>
  <c r="F4392" i="4"/>
  <c r="F4387" i="4"/>
  <c r="K4387" i="4" s="1"/>
  <c r="L4387" i="4" s="1"/>
  <c r="F4241" i="4"/>
  <c r="F4240" i="4"/>
  <c r="K4240" i="4" s="1"/>
  <c r="L4240" i="4" s="1"/>
  <c r="F4237" i="4"/>
  <c r="I4237" i="4" s="1"/>
  <c r="J4237" i="4" s="1"/>
  <c r="F4236" i="4"/>
  <c r="K4236" i="4" s="1"/>
  <c r="L4236" i="4" s="1"/>
  <c r="F4096" i="4"/>
  <c r="K4096" i="4" s="1"/>
  <c r="L4096" i="4" s="1"/>
  <c r="F4090" i="4"/>
  <c r="F4085" i="4"/>
  <c r="F3640" i="4"/>
  <c r="F3639" i="4"/>
  <c r="F3489" i="4"/>
  <c r="F3488" i="4"/>
  <c r="I3488" i="4" s="1"/>
  <c r="J3488" i="4" s="1"/>
  <c r="F3033" i="4"/>
  <c r="F2884" i="4"/>
  <c r="K2884" i="4" s="1"/>
  <c r="L2884" i="4" s="1"/>
  <c r="F2135" i="4"/>
  <c r="K2135" i="4" s="1"/>
  <c r="L2135" i="4" s="1"/>
  <c r="F1686" i="4"/>
  <c r="K1686" i="4" s="1"/>
  <c r="L1686" i="4" s="1"/>
  <c r="F1538" i="4"/>
  <c r="F1537" i="4"/>
  <c r="K1537" i="4" s="1"/>
  <c r="L1537" i="4" s="1"/>
  <c r="F1237" i="4"/>
  <c r="K1237" i="4" s="1"/>
  <c r="L1237" i="4" s="1"/>
  <c r="F1087" i="4"/>
  <c r="I1087" i="4" s="1"/>
  <c r="J1087" i="4" s="1"/>
  <c r="F1086" i="4"/>
  <c r="K1086" i="4" s="1"/>
  <c r="L1086" i="4" s="1"/>
  <c r="F497" i="4"/>
  <c r="F495" i="4"/>
  <c r="F494" i="4"/>
  <c r="F490" i="4"/>
  <c r="K490" i="4" s="1"/>
  <c r="L490" i="4" s="1"/>
  <c r="F489" i="4"/>
  <c r="K489" i="4" s="1"/>
  <c r="L489" i="4" s="1"/>
  <c r="F486" i="4"/>
  <c r="K486" i="4" s="1"/>
  <c r="L486" i="4" s="1"/>
  <c r="F341" i="4"/>
  <c r="I341" i="4" s="1"/>
  <c r="J341" i="4" s="1"/>
  <c r="F340" i="4"/>
  <c r="K340" i="4" s="1"/>
  <c r="L340" i="4" s="1"/>
  <c r="F335" i="4"/>
  <c r="F332" i="4"/>
  <c r="F190" i="4"/>
  <c r="K5577" i="4"/>
  <c r="L5577" i="4" s="1"/>
  <c r="K3779" i="4"/>
  <c r="L3779" i="4" s="1"/>
  <c r="K3177" i="4"/>
  <c r="L3177" i="4" s="1"/>
  <c r="K3027" i="4"/>
  <c r="L3027" i="4" s="1"/>
  <c r="I2878" i="4"/>
  <c r="J2878" i="4" s="1"/>
  <c r="I2729" i="4"/>
  <c r="J2729" i="4" s="1"/>
  <c r="K2579" i="4"/>
  <c r="L2579" i="4" s="1"/>
  <c r="I2280" i="4"/>
  <c r="J2280" i="4" s="1"/>
  <c r="K2129" i="4"/>
  <c r="L2129" i="4" s="1"/>
  <c r="I1980" i="4"/>
  <c r="J1980" i="4" s="1"/>
  <c r="I1831" i="4"/>
  <c r="J1831" i="4" s="1"/>
  <c r="K1680" i="4"/>
  <c r="L1680" i="4" s="1"/>
  <c r="K1531" i="4"/>
  <c r="L1531" i="4" s="1"/>
  <c r="I1382" i="4"/>
  <c r="J1382" i="4" s="1"/>
  <c r="I1231" i="4"/>
  <c r="J1231" i="4" s="1"/>
  <c r="I1080" i="4"/>
  <c r="J1080" i="4" s="1"/>
  <c r="I782" i="4"/>
  <c r="J782" i="4" s="1"/>
  <c r="K633" i="4"/>
  <c r="L633" i="4" s="1"/>
  <c r="N6359" i="4"/>
  <c r="N6320" i="4"/>
  <c r="N6210" i="4"/>
  <c r="N6171" i="4"/>
  <c r="N6061" i="4"/>
  <c r="N6022" i="4"/>
  <c r="N5912" i="4"/>
  <c r="N5873" i="4"/>
  <c r="N5763" i="4"/>
  <c r="N5724" i="4"/>
  <c r="N5614" i="4"/>
  <c r="N5575" i="4"/>
  <c r="N5465" i="4"/>
  <c r="N5426" i="4"/>
  <c r="N5316" i="4"/>
  <c r="N5277" i="4"/>
  <c r="N5167" i="4"/>
  <c r="N5128" i="4"/>
  <c r="N5018" i="4"/>
  <c r="N4979" i="4"/>
  <c r="N4869" i="4"/>
  <c r="N4830" i="4"/>
  <c r="N4720" i="4"/>
  <c r="N4681" i="4"/>
  <c r="N4569" i="4"/>
  <c r="N4529" i="4"/>
  <c r="N4417" i="4"/>
  <c r="N4378" i="4"/>
  <c r="N4266" i="4"/>
  <c r="N4227" i="4"/>
  <c r="N4115" i="4"/>
  <c r="N4076" i="4"/>
  <c r="N3965" i="4"/>
  <c r="N3926" i="4"/>
  <c r="N3816" i="4"/>
  <c r="N3777" i="4"/>
  <c r="N3665" i="4"/>
  <c r="N3626" i="4"/>
  <c r="N3514" i="4"/>
  <c r="N3475" i="4"/>
  <c r="N3363" i="4"/>
  <c r="N3324" i="4"/>
  <c r="N3214" i="4"/>
  <c r="N3175" i="4"/>
  <c r="N3064" i="4"/>
  <c r="N3025" i="4"/>
  <c r="N2915" i="4"/>
  <c r="N2876" i="4"/>
  <c r="N2766" i="4"/>
  <c r="N2727" i="4"/>
  <c r="N2616" i="4"/>
  <c r="N2577" i="4"/>
  <c r="N2467" i="4"/>
  <c r="N2428" i="4"/>
  <c r="N2317" i="4"/>
  <c r="N2278" i="4"/>
  <c r="N2167" i="4"/>
  <c r="N2127" i="4"/>
  <c r="N2017" i="4"/>
  <c r="N1978" i="4"/>
  <c r="N1868" i="4"/>
  <c r="N1829" i="4"/>
  <c r="N1718" i="4"/>
  <c r="N1678" i="4"/>
  <c r="N1568" i="4"/>
  <c r="N1529" i="4"/>
  <c r="N1419" i="4"/>
  <c r="N1380" i="4"/>
  <c r="N1269" i="4"/>
  <c r="N1229" i="4"/>
  <c r="N1117" i="4"/>
  <c r="N1078" i="4"/>
  <c r="N968" i="4"/>
  <c r="N929" i="4"/>
  <c r="N819" i="4"/>
  <c r="N780" i="4"/>
  <c r="N670" i="4"/>
  <c r="N631" i="4"/>
  <c r="N518" i="4"/>
  <c r="N478" i="4"/>
  <c r="N364" i="4"/>
  <c r="N324" i="4"/>
  <c r="N211" i="4"/>
  <c r="N172" i="4"/>
  <c r="S6347" i="4"/>
  <c r="S6259" i="4"/>
  <c r="S6219" i="4"/>
  <c r="S6218" i="4"/>
  <c r="S6212" i="4"/>
  <c r="S6198" i="4"/>
  <c r="S6173" i="4"/>
  <c r="S6110" i="4"/>
  <c r="S6070" i="4"/>
  <c r="S6069" i="4"/>
  <c r="S6049" i="4"/>
  <c r="S5921" i="4"/>
  <c r="S5920" i="4"/>
  <c r="S5914" i="4"/>
  <c r="S5900" i="4"/>
  <c r="S5771" i="4"/>
  <c r="S5765" i="4"/>
  <c r="S5751" i="4"/>
  <c r="S5663" i="4"/>
  <c r="S5623" i="4"/>
  <c r="S5622" i="4"/>
  <c r="S5602" i="4"/>
  <c r="S5577" i="4"/>
  <c r="S5514" i="4"/>
  <c r="S5365" i="4"/>
  <c r="S5325" i="4"/>
  <c r="S5324" i="4"/>
  <c r="S5318" i="4"/>
  <c r="S5304" i="4"/>
  <c r="S5279" i="4"/>
  <c r="S5216" i="4"/>
  <c r="S5176" i="4"/>
  <c r="S5175" i="4"/>
  <c r="S5169" i="4"/>
  <c r="S5067" i="4"/>
  <c r="S5027" i="4"/>
  <c r="S5026" i="4"/>
  <c r="S5020" i="4"/>
  <c r="S5006" i="4"/>
  <c r="S4981" i="4"/>
  <c r="S4918" i="4"/>
  <c r="S4878" i="4"/>
  <c r="S4877" i="4"/>
  <c r="S4871" i="4"/>
  <c r="S4832" i="4"/>
  <c r="S4779" i="4"/>
  <c r="S4778" i="4"/>
  <c r="S4777" i="4"/>
  <c r="S4762" i="4"/>
  <c r="S4708" i="4"/>
  <c r="S4705" i="4"/>
  <c r="S4631" i="4"/>
  <c r="S4624" i="4"/>
  <c r="S4622" i="4"/>
  <c r="S4594" i="4"/>
  <c r="S4592" i="4"/>
  <c r="S4591" i="4"/>
  <c r="S4590" i="4"/>
  <c r="S4589" i="4"/>
  <c r="S4588" i="4"/>
  <c r="S4587" i="4"/>
  <c r="S4586" i="4"/>
  <c r="S4585" i="4"/>
  <c r="S4584" i="4"/>
  <c r="S4571" i="4"/>
  <c r="S4556" i="4"/>
  <c r="S4548" i="4"/>
  <c r="S4531" i="4"/>
  <c r="S4405" i="4"/>
  <c r="S4393" i="4"/>
  <c r="S4392" i="4"/>
  <c r="S4387" i="4"/>
  <c r="S4313" i="4"/>
  <c r="S4300" i="4"/>
  <c r="S4299" i="4"/>
  <c r="S4254" i="4"/>
  <c r="S4241" i="4"/>
  <c r="S4240" i="4"/>
  <c r="S4237" i="4"/>
  <c r="S4236" i="4"/>
  <c r="S4162" i="4"/>
  <c r="S4118" i="4"/>
  <c r="S4103" i="4"/>
  <c r="S4096" i="4"/>
  <c r="S4090" i="4"/>
  <c r="S4085" i="4"/>
  <c r="S4026" i="4"/>
  <c r="S4023" i="4"/>
  <c r="S4014" i="4"/>
  <c r="S3989" i="4"/>
  <c r="S3984" i="4"/>
  <c r="S3982" i="4"/>
  <c r="S3980" i="4"/>
  <c r="S3974" i="4"/>
  <c r="S3973" i="4"/>
  <c r="S3967" i="4"/>
  <c r="S3953" i="4"/>
  <c r="S3928" i="4"/>
  <c r="S3779" i="4"/>
  <c r="S3653" i="4"/>
  <c r="S3640" i="4"/>
  <c r="S3639" i="4"/>
  <c r="S3517" i="4"/>
  <c r="S3502" i="4"/>
  <c r="S3489" i="4"/>
  <c r="S3488" i="4"/>
  <c r="S3366" i="4"/>
  <c r="S3223" i="4"/>
  <c r="S3222" i="4"/>
  <c r="S3216" i="4"/>
  <c r="S3202" i="4"/>
  <c r="S3177" i="4"/>
  <c r="S3122" i="4"/>
  <c r="S3108" i="4"/>
  <c r="S3096" i="4"/>
  <c r="S3095" i="4"/>
  <c r="S3073" i="4"/>
  <c r="S3072" i="4"/>
  <c r="S3066" i="4"/>
  <c r="S3052" i="4"/>
  <c r="S3033" i="4"/>
  <c r="S3027" i="4"/>
  <c r="S2973" i="4"/>
  <c r="S2934" i="4"/>
  <c r="S2932" i="4"/>
  <c r="S2917" i="4"/>
  <c r="S2903" i="4"/>
  <c r="S2884" i="4"/>
  <c r="S2878" i="4"/>
  <c r="S2775" i="4"/>
  <c r="S2774" i="4"/>
  <c r="S2768" i="4"/>
  <c r="S2754" i="4"/>
  <c r="S2729" i="4"/>
  <c r="S2625" i="4"/>
  <c r="S2624" i="4"/>
  <c r="S2618" i="4"/>
  <c r="S2604" i="4"/>
  <c r="S2579" i="4"/>
  <c r="S2516" i="4"/>
  <c r="S2476" i="4"/>
  <c r="S2475" i="4"/>
  <c r="S2469" i="4"/>
  <c r="S2455" i="4"/>
  <c r="S2430" i="4"/>
  <c r="S2378" i="4"/>
  <c r="S2336" i="4"/>
  <c r="S2334" i="4"/>
  <c r="S2332" i="4"/>
  <c r="S2326" i="4"/>
  <c r="S2325" i="4"/>
  <c r="S2319" i="4"/>
  <c r="S2305" i="4"/>
  <c r="S2280" i="4"/>
  <c r="S2228" i="4"/>
  <c r="S2227" i="4"/>
  <c r="S2226" i="4"/>
  <c r="S2225" i="4"/>
  <c r="S2223" i="4"/>
  <c r="S2219" i="4"/>
  <c r="S2211" i="4"/>
  <c r="S2186" i="4"/>
  <c r="S2184" i="4"/>
  <c r="S2182" i="4"/>
  <c r="S2176" i="4"/>
  <c r="S2175" i="4"/>
  <c r="S2169" i="4"/>
  <c r="S2154" i="4"/>
  <c r="S2135" i="4"/>
  <c r="S2129" i="4"/>
  <c r="S2066" i="4"/>
  <c r="S2026" i="4"/>
  <c r="S2025" i="4"/>
  <c r="S2019" i="4"/>
  <c r="S1980" i="4"/>
  <c r="S1917" i="4"/>
  <c r="S1877" i="4"/>
  <c r="S1876" i="4"/>
  <c r="S1870" i="4"/>
  <c r="S1831" i="4"/>
  <c r="S1779" i="4"/>
  <c r="S1776" i="4"/>
  <c r="S1770" i="4"/>
  <c r="S1762" i="4"/>
  <c r="S1750" i="4"/>
  <c r="S1749" i="4"/>
  <c r="S1735" i="4"/>
  <c r="S1727" i="4"/>
  <c r="S1726" i="4"/>
  <c r="S1720" i="4"/>
  <c r="S1705" i="4"/>
  <c r="S1686" i="4"/>
  <c r="S1680" i="4"/>
  <c r="S1626" i="4"/>
  <c r="S1620" i="4"/>
  <c r="S1617" i="4"/>
  <c r="S1612" i="4"/>
  <c r="S1600" i="4"/>
  <c r="S1599" i="4"/>
  <c r="S1595" i="4"/>
  <c r="S1594" i="4"/>
  <c r="S1587" i="4"/>
  <c r="S1585" i="4"/>
  <c r="S1583" i="4"/>
  <c r="S1577" i="4"/>
  <c r="S1576" i="4"/>
  <c r="S1574" i="4"/>
  <c r="S1570" i="4"/>
  <c r="S1556" i="4"/>
  <c r="S1538" i="4"/>
  <c r="S1537" i="4"/>
  <c r="S1531" i="4"/>
  <c r="S1468" i="4"/>
  <c r="S1428" i="4"/>
  <c r="S1427" i="4"/>
  <c r="S1421" i="4"/>
  <c r="S1407" i="4"/>
  <c r="S1382" i="4"/>
  <c r="S1327" i="4"/>
  <c r="S1321" i="4"/>
  <c r="S1313" i="4"/>
  <c r="S1288" i="4"/>
  <c r="S1286" i="4"/>
  <c r="S1284" i="4"/>
  <c r="S1278" i="4"/>
  <c r="S1277" i="4"/>
  <c r="S1271" i="4"/>
  <c r="S1256" i="4"/>
  <c r="S1237" i="4"/>
  <c r="S1231" i="4"/>
  <c r="S1178" i="4"/>
  <c r="S1175" i="4"/>
  <c r="S1166" i="4"/>
  <c r="S1161" i="4"/>
  <c r="S1149" i="4"/>
  <c r="S1148" i="4"/>
  <c r="S1144" i="4"/>
  <c r="S1143" i="4"/>
  <c r="S1141" i="4"/>
  <c r="S1136" i="4"/>
  <c r="S1134" i="4"/>
  <c r="S1132" i="4"/>
  <c r="S1126" i="4"/>
  <c r="S1125" i="4"/>
  <c r="S1123" i="4"/>
  <c r="S1119" i="4"/>
  <c r="S1105" i="4"/>
  <c r="S1087" i="4"/>
  <c r="S1086" i="4"/>
  <c r="S1080" i="4"/>
  <c r="S977" i="4"/>
  <c r="S976" i="4"/>
  <c r="S970" i="4"/>
  <c r="S956" i="4"/>
  <c r="S931" i="4"/>
  <c r="S828" i="4"/>
  <c r="S821" i="4"/>
  <c r="S807" i="4"/>
  <c r="S782" i="4"/>
  <c r="S679" i="4"/>
  <c r="S678" i="4"/>
  <c r="S672" i="4"/>
  <c r="S658" i="4"/>
  <c r="S655" i="4"/>
  <c r="S633" i="4"/>
  <c r="S576" i="4"/>
  <c r="S572" i="4"/>
  <c r="S570" i="4"/>
  <c r="S564" i="4"/>
  <c r="S563" i="4"/>
  <c r="S562" i="4"/>
  <c r="S561" i="4"/>
  <c r="S558" i="4"/>
  <c r="S557" i="4"/>
  <c r="S550" i="4"/>
  <c r="S549" i="4"/>
  <c r="S548" i="4"/>
  <c r="S547" i="4"/>
  <c r="S546" i="4"/>
  <c r="S544" i="4"/>
  <c r="S543" i="4"/>
  <c r="S541" i="4"/>
  <c r="S540" i="4"/>
  <c r="S539" i="4"/>
  <c r="S537" i="4"/>
  <c r="S535" i="4"/>
  <c r="S533" i="4"/>
  <c r="S527" i="4"/>
  <c r="S526" i="4"/>
  <c r="S524" i="4"/>
  <c r="S520" i="4"/>
  <c r="S505" i="4"/>
  <c r="S497" i="4"/>
  <c r="S495" i="4"/>
  <c r="S494" i="4"/>
  <c r="S490" i="4"/>
  <c r="S489" i="4"/>
  <c r="S486" i="4"/>
  <c r="S480" i="4"/>
  <c r="S425" i="4"/>
  <c r="S422" i="4"/>
  <c r="S417" i="4"/>
  <c r="S416" i="4"/>
  <c r="S415" i="4"/>
  <c r="S412" i="4"/>
  <c r="S409" i="4"/>
  <c r="S408" i="4"/>
  <c r="S405" i="4"/>
  <c r="S400" i="4"/>
  <c r="S399" i="4"/>
  <c r="S392" i="4"/>
  <c r="S390" i="4"/>
  <c r="S378" i="4"/>
  <c r="S377" i="4"/>
  <c r="S373" i="4"/>
  <c r="S372" i="4"/>
  <c r="S370" i="4"/>
  <c r="S366" i="4"/>
  <c r="S351" i="4"/>
  <c r="S341" i="4"/>
  <c r="S340" i="4"/>
  <c r="S335" i="4"/>
  <c r="S332" i="4"/>
  <c r="S326" i="4"/>
  <c r="S271" i="4"/>
  <c r="S270" i="4"/>
  <c r="S267" i="4"/>
  <c r="S223" i="4"/>
  <c r="S216" i="4"/>
  <c r="S215" i="4"/>
  <c r="S213" i="4"/>
  <c r="S199" i="4"/>
  <c r="S196" i="4"/>
  <c r="S190" i="4"/>
  <c r="S178" i="4"/>
  <c r="S177" i="4"/>
  <c r="S174" i="4"/>
  <c r="L1708" i="4" l="1"/>
  <c r="K41" i="4"/>
  <c r="K427" i="4"/>
  <c r="K426" i="4" s="1"/>
  <c r="K1277" i="4"/>
  <c r="I581" i="4"/>
  <c r="J581" i="4" s="1"/>
  <c r="I426" i="4"/>
  <c r="I274" i="4"/>
  <c r="J274" i="4" s="1"/>
  <c r="K2226" i="4"/>
  <c r="L2226" i="4" s="1"/>
  <c r="I3072" i="4"/>
  <c r="J3072" i="4" s="1"/>
  <c r="K526" i="4"/>
  <c r="L526" i="4" s="1"/>
  <c r="K1126" i="4"/>
  <c r="L1126" i="4" s="1"/>
  <c r="K1178" i="4"/>
  <c r="L1178" i="4" s="1"/>
  <c r="K2624" i="4"/>
  <c r="L2624" i="4" s="1"/>
  <c r="I563" i="4"/>
  <c r="J563" i="4" s="1"/>
  <c r="K1576" i="4"/>
  <c r="L1576" i="4" s="1"/>
  <c r="K5216" i="4"/>
  <c r="L5216" i="4" s="1"/>
  <c r="K3989" i="4"/>
  <c r="L3989" i="4" s="1"/>
  <c r="K4779" i="4"/>
  <c r="L4779" i="4" s="1"/>
  <c r="K6070" i="4"/>
  <c r="L6070" i="4" s="1"/>
  <c r="K550" i="4"/>
  <c r="L550" i="4" s="1"/>
  <c r="I1278" i="4"/>
  <c r="J1278" i="4" s="1"/>
  <c r="K1327" i="4"/>
  <c r="L1327" i="4" s="1"/>
  <c r="K2066" i="4"/>
  <c r="L2066" i="4" s="1"/>
  <c r="K2186" i="4"/>
  <c r="L2186" i="4" s="1"/>
  <c r="K5027" i="4"/>
  <c r="L5027" i="4" s="1"/>
  <c r="I976" i="4"/>
  <c r="J976" i="4" s="1"/>
  <c r="K5771" i="4"/>
  <c r="L5771" i="4" s="1"/>
  <c r="I1427" i="4"/>
  <c r="J1427" i="4" s="1"/>
  <c r="I2475" i="4"/>
  <c r="J2475" i="4" s="1"/>
  <c r="K408" i="4"/>
  <c r="L408" i="4" s="1"/>
  <c r="I1594" i="4"/>
  <c r="J1594" i="4" s="1"/>
  <c r="I4026" i="4"/>
  <c r="J4026" i="4" s="1"/>
  <c r="K5176" i="4"/>
  <c r="L5176" i="4" s="1"/>
  <c r="I5921" i="4"/>
  <c r="J5921" i="4" s="1"/>
  <c r="K6259" i="4"/>
  <c r="L6259" i="4" s="1"/>
  <c r="I537" i="4"/>
  <c r="J537" i="4" s="1"/>
  <c r="I1617" i="4"/>
  <c r="J1617" i="4" s="1"/>
  <c r="I1727" i="4"/>
  <c r="J1727" i="4" s="1"/>
  <c r="I3223" i="4"/>
  <c r="J3223" i="4" s="1"/>
  <c r="K270" i="4"/>
  <c r="L270" i="4" s="1"/>
  <c r="I1583" i="4"/>
  <c r="J1583" i="4" s="1"/>
  <c r="K1776" i="4"/>
  <c r="L1776" i="4" s="1"/>
  <c r="K1141" i="4"/>
  <c r="L1141" i="4" s="1"/>
  <c r="K1149" i="4"/>
  <c r="L1149" i="4" s="1"/>
  <c r="I1626" i="4"/>
  <c r="J1626" i="4" s="1"/>
  <c r="I2176" i="4"/>
  <c r="J2176" i="4" s="1"/>
  <c r="K2932" i="4"/>
  <c r="L2932" i="4" s="1"/>
  <c r="K4589" i="4"/>
  <c r="L4589" i="4" s="1"/>
  <c r="I4878" i="4"/>
  <c r="J4878" i="4" s="1"/>
  <c r="I5324" i="4"/>
  <c r="J5324" i="4" s="1"/>
  <c r="I5920" i="4"/>
  <c r="J5920" i="4" s="1"/>
  <c r="K417" i="4"/>
  <c r="L417" i="4" s="1"/>
  <c r="I412" i="4"/>
  <c r="J412" i="4" s="1"/>
  <c r="I1428" i="4"/>
  <c r="J1428" i="4" s="1"/>
  <c r="I1779" i="4"/>
  <c r="J1779" i="4" s="1"/>
  <c r="I4622" i="4"/>
  <c r="J4622" i="4" s="1"/>
  <c r="I1595" i="4"/>
  <c r="J1595" i="4" s="1"/>
  <c r="K1587" i="4"/>
  <c r="L1587" i="4" s="1"/>
  <c r="I2182" i="4"/>
  <c r="J2182" i="4" s="1"/>
  <c r="K2225" i="4"/>
  <c r="L2225" i="4" s="1"/>
  <c r="K2934" i="4"/>
  <c r="L2934" i="4" s="1"/>
  <c r="I3222" i="4"/>
  <c r="J3222" i="4" s="1"/>
  <c r="I5175" i="4"/>
  <c r="J5175" i="4" s="1"/>
  <c r="K6219" i="4"/>
  <c r="L6219" i="4" s="1"/>
  <c r="K4584" i="4"/>
  <c r="L4584" i="4" s="1"/>
  <c r="I4587" i="4"/>
  <c r="J4587" i="4" s="1"/>
  <c r="K4762" i="4"/>
  <c r="L4762" i="4" s="1"/>
  <c r="K1148" i="4"/>
  <c r="L1148" i="4" s="1"/>
  <c r="K5365" i="4"/>
  <c r="L5365" i="4" s="1"/>
  <c r="I416" i="4"/>
  <c r="J416" i="4" s="1"/>
  <c r="K549" i="4"/>
  <c r="L549" i="4" s="1"/>
  <c r="I570" i="4"/>
  <c r="J570" i="4" s="1"/>
  <c r="K1125" i="4"/>
  <c r="L1125" i="4" s="1"/>
  <c r="K1175" i="4"/>
  <c r="L1175" i="4" s="1"/>
  <c r="K1585" i="4"/>
  <c r="L1585" i="4" s="1"/>
  <c r="K2184" i="4"/>
  <c r="L2184" i="4" s="1"/>
  <c r="I2219" i="4"/>
  <c r="J2219" i="4" s="1"/>
  <c r="K3073" i="4"/>
  <c r="L3073" i="4" s="1"/>
  <c r="K4588" i="4"/>
  <c r="L4588" i="4" s="1"/>
  <c r="K1468" i="4"/>
  <c r="L1468" i="4" s="1"/>
  <c r="I2516" i="4"/>
  <c r="J2516" i="4" s="1"/>
  <c r="K372" i="4"/>
  <c r="L372" i="4" s="1"/>
  <c r="I409" i="4"/>
  <c r="J409" i="4" s="1"/>
  <c r="I527" i="4"/>
  <c r="J527" i="4" s="1"/>
  <c r="I678" i="4"/>
  <c r="J678" i="4" s="1"/>
  <c r="I1134" i="4"/>
  <c r="J1134" i="4" s="1"/>
  <c r="I1284" i="4"/>
  <c r="J1284" i="4" s="1"/>
  <c r="K1599" i="4"/>
  <c r="L1599" i="4" s="1"/>
  <c r="I4631" i="4"/>
  <c r="J4631" i="4" s="1"/>
  <c r="K6069" i="4"/>
  <c r="L6069" i="4" s="1"/>
  <c r="K541" i="4"/>
  <c r="L541" i="4" s="1"/>
  <c r="I1762" i="4"/>
  <c r="J1762" i="4" s="1"/>
  <c r="I1877" i="4"/>
  <c r="J1877" i="4" s="1"/>
  <c r="K3974" i="4"/>
  <c r="L3974" i="4" s="1"/>
  <c r="I4313" i="4"/>
  <c r="J4313" i="4" s="1"/>
  <c r="K576" i="4"/>
  <c r="L576" i="4" s="1"/>
  <c r="I1735" i="4"/>
  <c r="J1735" i="4" s="1"/>
  <c r="K1321" i="4"/>
  <c r="L1321" i="4" s="1"/>
  <c r="K1620" i="4"/>
  <c r="L1620" i="4" s="1"/>
  <c r="K2325" i="4"/>
  <c r="L2325" i="4" s="1"/>
  <c r="K5026" i="4"/>
  <c r="L5026" i="4" s="1"/>
  <c r="I557" i="4"/>
  <c r="J557" i="4" s="1"/>
  <c r="I1132" i="4"/>
  <c r="J1132" i="4" s="1"/>
  <c r="I4162" i="4"/>
  <c r="J4162" i="4" s="1"/>
  <c r="I5623" i="4"/>
  <c r="J5623" i="4" s="1"/>
  <c r="I1288" i="4"/>
  <c r="J1288" i="4" s="1"/>
  <c r="I1612" i="4"/>
  <c r="J1612" i="4" s="1"/>
  <c r="I2025" i="4"/>
  <c r="J2025" i="4" s="1"/>
  <c r="I2625" i="4"/>
  <c r="J2625" i="4" s="1"/>
  <c r="I4300" i="4"/>
  <c r="J4300" i="4" s="1"/>
  <c r="I5067" i="4"/>
  <c r="J5067" i="4" s="1"/>
  <c r="I6110" i="4"/>
  <c r="J6110" i="4" s="1"/>
  <c r="I332" i="4"/>
  <c r="J332" i="4" s="1"/>
  <c r="I4090" i="4"/>
  <c r="J4090" i="4" s="1"/>
  <c r="I495" i="4"/>
  <c r="J495" i="4" s="1"/>
  <c r="I4241" i="4"/>
  <c r="J4241" i="4" s="1"/>
  <c r="I4548" i="4"/>
  <c r="J4548" i="4" s="1"/>
  <c r="K1087" i="4"/>
  <c r="L1087" i="4" s="1"/>
  <c r="I3489" i="4"/>
  <c r="J3489" i="4" s="1"/>
  <c r="I4393" i="4"/>
  <c r="J4393" i="4" s="1"/>
  <c r="I335" i="4"/>
  <c r="J335" i="4" s="1"/>
  <c r="I497" i="4"/>
  <c r="J497" i="4" s="1"/>
  <c r="I494" i="4"/>
  <c r="J494" i="4" s="1"/>
  <c r="I4085" i="4"/>
  <c r="J4085" i="4" s="1"/>
  <c r="I4392" i="4"/>
  <c r="J4392" i="4" s="1"/>
  <c r="I3033" i="4"/>
  <c r="J3033" i="4" s="1"/>
  <c r="I1538" i="4"/>
  <c r="J1538" i="4" s="1"/>
  <c r="I3640" i="4"/>
  <c r="J3640" i="4" s="1"/>
  <c r="V2228" i="4"/>
  <c r="U68" i="4"/>
  <c r="L427" i="4" l="1"/>
  <c r="L1277" i="4"/>
  <c r="K1276" i="4"/>
  <c r="W9" i="4"/>
  <c r="H38" i="4" l="1"/>
  <c r="G38" i="4"/>
  <c r="G28" i="4" l="1"/>
  <c r="E27" i="4"/>
  <c r="H26" i="4"/>
  <c r="G26" i="4"/>
  <c r="O1569" i="4"/>
  <c r="U38" i="4" l="1"/>
  <c r="T38" i="4"/>
  <c r="R38" i="4"/>
  <c r="M10" i="4"/>
  <c r="O1118" i="4"/>
  <c r="E41" i="4"/>
  <c r="K138" i="4" l="1"/>
  <c r="K132" i="4"/>
  <c r="K123" i="4"/>
  <c r="K121" i="4"/>
  <c r="G116" i="4"/>
  <c r="H116" i="4"/>
  <c r="G117" i="4"/>
  <c r="H117" i="4"/>
  <c r="G118" i="4"/>
  <c r="H118" i="4"/>
  <c r="G119" i="4"/>
  <c r="H119" i="4"/>
  <c r="G120" i="4"/>
  <c r="H120" i="4"/>
  <c r="F121" i="4"/>
  <c r="G121" i="4"/>
  <c r="H121" i="4"/>
  <c r="I121" i="4"/>
  <c r="G122" i="4"/>
  <c r="H122" i="4"/>
  <c r="G123" i="4"/>
  <c r="I123" i="4" s="1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I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I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E117" i="4"/>
  <c r="E118" i="4"/>
  <c r="E119" i="4"/>
  <c r="E120" i="4"/>
  <c r="E121" i="4"/>
  <c r="E122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16" i="4"/>
  <c r="U111" i="4"/>
  <c r="U110" i="4"/>
  <c r="U109" i="4"/>
  <c r="T111" i="4"/>
  <c r="T110" i="4"/>
  <c r="T109" i="4"/>
  <c r="R111" i="4"/>
  <c r="R110" i="4"/>
  <c r="R109" i="4"/>
  <c r="G109" i="4"/>
  <c r="H109" i="4"/>
  <c r="G110" i="4"/>
  <c r="H110" i="4"/>
  <c r="G111" i="4"/>
  <c r="H111" i="4"/>
  <c r="E111" i="4"/>
  <c r="E110" i="4"/>
  <c r="E109" i="4"/>
  <c r="U108" i="4"/>
  <c r="T108" i="4"/>
  <c r="R108" i="4"/>
  <c r="G108" i="4"/>
  <c r="H108" i="4"/>
  <c r="E108" i="4"/>
  <c r="U107" i="4"/>
  <c r="U106" i="4"/>
  <c r="U105" i="4"/>
  <c r="U104" i="4"/>
  <c r="T107" i="4"/>
  <c r="T106" i="4"/>
  <c r="T105" i="4"/>
  <c r="T104" i="4"/>
  <c r="R107" i="4"/>
  <c r="R106" i="4"/>
  <c r="R105" i="4"/>
  <c r="R104" i="4"/>
  <c r="G104" i="4"/>
  <c r="H104" i="4"/>
  <c r="G105" i="4"/>
  <c r="H105" i="4"/>
  <c r="G106" i="4"/>
  <c r="H106" i="4"/>
  <c r="G107" i="4"/>
  <c r="H107" i="4"/>
  <c r="E107" i="4"/>
  <c r="E105" i="4"/>
  <c r="E106" i="4"/>
  <c r="E112" i="4"/>
  <c r="E104" i="4"/>
  <c r="E102" i="4"/>
  <c r="U102" i="4"/>
  <c r="U101" i="4"/>
  <c r="U100" i="4"/>
  <c r="U99" i="4"/>
  <c r="U98" i="4"/>
  <c r="U97" i="4"/>
  <c r="U96" i="4"/>
  <c r="U95" i="4"/>
  <c r="U94" i="4"/>
  <c r="U93" i="4"/>
  <c r="T102" i="4"/>
  <c r="T101" i="4"/>
  <c r="T100" i="4"/>
  <c r="T99" i="4"/>
  <c r="T98" i="4"/>
  <c r="T97" i="4"/>
  <c r="T96" i="4"/>
  <c r="T95" i="4"/>
  <c r="T94" i="4"/>
  <c r="T93" i="4"/>
  <c r="R102" i="4"/>
  <c r="R101" i="4"/>
  <c r="R100" i="4"/>
  <c r="R99" i="4"/>
  <c r="R98" i="4"/>
  <c r="R97" i="4"/>
  <c r="R96" i="4"/>
  <c r="R95" i="4"/>
  <c r="R94" i="4"/>
  <c r="R93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E94" i="4"/>
  <c r="E95" i="4"/>
  <c r="E96" i="4"/>
  <c r="E97" i="4"/>
  <c r="E98" i="4"/>
  <c r="E99" i="4"/>
  <c r="E100" i="4"/>
  <c r="E101" i="4"/>
  <c r="E103" i="4"/>
  <c r="E93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K91" i="4"/>
  <c r="K90" i="4"/>
  <c r="K64" i="4"/>
  <c r="K63" i="4"/>
  <c r="G61" i="4"/>
  <c r="H61" i="4"/>
  <c r="G62" i="4"/>
  <c r="H62" i="4"/>
  <c r="F63" i="4"/>
  <c r="G63" i="4"/>
  <c r="H63" i="4"/>
  <c r="I63" i="4"/>
  <c r="F64" i="4"/>
  <c r="G64" i="4"/>
  <c r="H64" i="4"/>
  <c r="I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F90" i="4"/>
  <c r="G90" i="4"/>
  <c r="H90" i="4"/>
  <c r="I90" i="4"/>
  <c r="F91" i="4"/>
  <c r="G91" i="4"/>
  <c r="H91" i="4"/>
  <c r="I9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61" i="4"/>
  <c r="U58" i="4"/>
  <c r="U57" i="4"/>
  <c r="U56" i="4"/>
  <c r="U55" i="4"/>
  <c r="U54" i="4"/>
  <c r="T58" i="4"/>
  <c r="T57" i="4"/>
  <c r="T56" i="4"/>
  <c r="T55" i="4"/>
  <c r="T54" i="4"/>
  <c r="R58" i="4"/>
  <c r="R56" i="4"/>
  <c r="R55" i="4"/>
  <c r="R54" i="4"/>
  <c r="K57" i="4"/>
  <c r="K56" i="4"/>
  <c r="K55" i="4"/>
  <c r="G54" i="4"/>
  <c r="H54" i="4"/>
  <c r="G55" i="4"/>
  <c r="H55" i="4"/>
  <c r="I55" i="4"/>
  <c r="G56" i="4"/>
  <c r="H56" i="4"/>
  <c r="I56" i="4"/>
  <c r="G57" i="4"/>
  <c r="H57" i="4"/>
  <c r="I57" i="4"/>
  <c r="G58" i="4"/>
  <c r="H58" i="4"/>
  <c r="E55" i="4"/>
  <c r="E56" i="4"/>
  <c r="E58" i="4"/>
  <c r="E54" i="4"/>
  <c r="V50" i="4"/>
  <c r="V49" i="4"/>
  <c r="U50" i="4"/>
  <c r="U49" i="4"/>
  <c r="T50" i="4"/>
  <c r="T49" i="4"/>
  <c r="S50" i="4"/>
  <c r="S49" i="4"/>
  <c r="R50" i="4"/>
  <c r="R49" i="4"/>
  <c r="G49" i="4"/>
  <c r="G50" i="4"/>
  <c r="H50" i="4"/>
  <c r="E50" i="4"/>
  <c r="E49" i="4"/>
  <c r="R42" i="4"/>
  <c r="U46" i="4"/>
  <c r="U45" i="4"/>
  <c r="U44" i="4"/>
  <c r="U43" i="4"/>
  <c r="U42" i="4"/>
  <c r="T46" i="4"/>
  <c r="T45" i="4"/>
  <c r="T44" i="4"/>
  <c r="T43" i="4"/>
  <c r="T42" i="4"/>
  <c r="R46" i="4"/>
  <c r="R45" i="4"/>
  <c r="R44" i="4"/>
  <c r="R43" i="4"/>
  <c r="G42" i="4"/>
  <c r="H42" i="4"/>
  <c r="G43" i="4"/>
  <c r="H43" i="4"/>
  <c r="G44" i="4"/>
  <c r="H44" i="4"/>
  <c r="G45" i="4"/>
  <c r="H45" i="4"/>
  <c r="G46" i="4"/>
  <c r="H46" i="4"/>
  <c r="E43" i="4"/>
  <c r="E44" i="4"/>
  <c r="E45" i="4"/>
  <c r="E46" i="4"/>
  <c r="E42" i="4"/>
  <c r="E40" i="4"/>
  <c r="E38" i="4"/>
  <c r="E37" i="4"/>
  <c r="E36" i="4"/>
  <c r="E35" i="4"/>
  <c r="E34" i="4"/>
  <c r="E33" i="4"/>
  <c r="U40" i="4"/>
  <c r="T40" i="4"/>
  <c r="R40" i="4"/>
  <c r="H40" i="4"/>
  <c r="G40" i="4"/>
  <c r="U37" i="4"/>
  <c r="U36" i="4"/>
  <c r="U35" i="4"/>
  <c r="U34" i="4"/>
  <c r="U33" i="4"/>
  <c r="T37" i="4"/>
  <c r="T36" i="4"/>
  <c r="T35" i="4"/>
  <c r="T34" i="4"/>
  <c r="T33" i="4"/>
  <c r="R37" i="4"/>
  <c r="R36" i="4"/>
  <c r="R35" i="4"/>
  <c r="R34" i="4"/>
  <c r="R33" i="4"/>
  <c r="G33" i="4"/>
  <c r="H33" i="4"/>
  <c r="G34" i="4"/>
  <c r="H34" i="4"/>
  <c r="G35" i="4"/>
  <c r="H35" i="4"/>
  <c r="G36" i="4"/>
  <c r="H36" i="4"/>
  <c r="G37" i="4"/>
  <c r="H37" i="4"/>
  <c r="R39" i="4"/>
  <c r="F6360" i="4"/>
  <c r="E39" i="4"/>
  <c r="E48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7" i="4"/>
  <c r="H27" i="4"/>
  <c r="H28" i="4"/>
  <c r="G29" i="4"/>
  <c r="H29" i="4"/>
  <c r="G30" i="4"/>
  <c r="H30" i="4"/>
  <c r="G31" i="4"/>
  <c r="H31" i="4"/>
  <c r="E20" i="4"/>
  <c r="E21" i="4"/>
  <c r="E22" i="4"/>
  <c r="E23" i="4"/>
  <c r="E24" i="4"/>
  <c r="E25" i="4"/>
  <c r="E26" i="4"/>
  <c r="E28" i="4"/>
  <c r="E29" i="4"/>
  <c r="E30" i="4"/>
  <c r="E31" i="4"/>
  <c r="E19" i="4"/>
  <c r="R13" i="4"/>
  <c r="T13" i="4"/>
  <c r="U13" i="4"/>
  <c r="R14" i="4"/>
  <c r="T14" i="4"/>
  <c r="U14" i="4"/>
  <c r="R15" i="4"/>
  <c r="T15" i="4"/>
  <c r="U15" i="4"/>
  <c r="R16" i="4"/>
  <c r="T16" i="4"/>
  <c r="U16" i="4"/>
  <c r="K13" i="4"/>
  <c r="K14" i="4"/>
  <c r="K15" i="4"/>
  <c r="K16" i="4"/>
  <c r="I13" i="4"/>
  <c r="I14" i="4"/>
  <c r="I15" i="4"/>
  <c r="G12" i="4"/>
  <c r="H12" i="4"/>
  <c r="G13" i="4"/>
  <c r="H13" i="4"/>
  <c r="G14" i="4"/>
  <c r="H14" i="4"/>
  <c r="G15" i="4"/>
  <c r="H15" i="4"/>
  <c r="G16" i="4"/>
  <c r="H16" i="4"/>
  <c r="E13" i="4"/>
  <c r="E14" i="4"/>
  <c r="E15" i="4"/>
  <c r="E16" i="4"/>
  <c r="U12" i="4"/>
  <c r="T12" i="4"/>
  <c r="R12" i="4"/>
  <c r="E12" i="4"/>
  <c r="V6466" i="4"/>
  <c r="S6466" i="4"/>
  <c r="Q6466" i="4"/>
  <c r="F6466" i="4"/>
  <c r="F6465" i="4"/>
  <c r="V6464" i="4"/>
  <c r="S6464" i="4"/>
  <c r="Q6464" i="4"/>
  <c r="F6464" i="4"/>
  <c r="V6462" i="4"/>
  <c r="S6462" i="4"/>
  <c r="Q6462" i="4"/>
  <c r="V6461" i="4"/>
  <c r="S6461" i="4"/>
  <c r="Q6461" i="4"/>
  <c r="F6461" i="4"/>
  <c r="V6460" i="4"/>
  <c r="S6460" i="4"/>
  <c r="Q6460" i="4"/>
  <c r="F6460" i="4"/>
  <c r="V6459" i="4"/>
  <c r="S6459" i="4"/>
  <c r="Q6459" i="4"/>
  <c r="F6459" i="4"/>
  <c r="V6458" i="4"/>
  <c r="S6458" i="4"/>
  <c r="Q6458" i="4"/>
  <c r="F6458" i="4"/>
  <c r="V6457" i="4"/>
  <c r="S6457" i="4"/>
  <c r="Q6457" i="4"/>
  <c r="F6457" i="4"/>
  <c r="V6456" i="4"/>
  <c r="S6456" i="4"/>
  <c r="Q6456" i="4"/>
  <c r="F6456" i="4"/>
  <c r="V6455" i="4"/>
  <c r="S6455" i="4"/>
  <c r="Q6455" i="4"/>
  <c r="F6455" i="4"/>
  <c r="V6454" i="4"/>
  <c r="S6454" i="4"/>
  <c r="Q6454" i="4"/>
  <c r="F6454" i="4"/>
  <c r="V6453" i="4"/>
  <c r="S6453" i="4"/>
  <c r="Q6453" i="4"/>
  <c r="F6453" i="4"/>
  <c r="V6452" i="4"/>
  <c r="S6452" i="4"/>
  <c r="Q6452" i="4"/>
  <c r="F6452" i="4"/>
  <c r="V6451" i="4"/>
  <c r="S6451" i="4"/>
  <c r="Q6451" i="4"/>
  <c r="F6451" i="4"/>
  <c r="V6450" i="4"/>
  <c r="S6450" i="4"/>
  <c r="Q6450" i="4"/>
  <c r="F6450" i="4"/>
  <c r="V6449" i="4"/>
  <c r="S6449" i="4"/>
  <c r="Q6449" i="4"/>
  <c r="F6449" i="4"/>
  <c r="V6448" i="4"/>
  <c r="S6448" i="4"/>
  <c r="Q6448" i="4"/>
  <c r="F6448" i="4"/>
  <c r="V6447" i="4"/>
  <c r="S6447" i="4"/>
  <c r="Q6447" i="4"/>
  <c r="F6447" i="4"/>
  <c r="V6446" i="4"/>
  <c r="S6446" i="4"/>
  <c r="Q6446" i="4"/>
  <c r="F6446" i="4"/>
  <c r="V6445" i="4"/>
  <c r="S6445" i="4"/>
  <c r="Q6445" i="4"/>
  <c r="F6445" i="4"/>
  <c r="V6444" i="4"/>
  <c r="S6444" i="4"/>
  <c r="Q6444" i="4"/>
  <c r="F6444" i="4"/>
  <c r="V6443" i="4"/>
  <c r="S6443" i="4"/>
  <c r="Q6443" i="4"/>
  <c r="F6443" i="4"/>
  <c r="V6442" i="4"/>
  <c r="S6442" i="4"/>
  <c r="Q6442" i="4"/>
  <c r="F6442" i="4"/>
  <c r="V6441" i="4"/>
  <c r="S6441" i="4"/>
  <c r="Q6441" i="4"/>
  <c r="F6441" i="4"/>
  <c r="V6440" i="4"/>
  <c r="S6440" i="4"/>
  <c r="Q6440" i="4"/>
  <c r="F6440" i="4"/>
  <c r="V6439" i="4"/>
  <c r="S6439" i="4"/>
  <c r="Q6439" i="4"/>
  <c r="V6438" i="4"/>
  <c r="S6438" i="4"/>
  <c r="Q6438" i="4"/>
  <c r="F6438" i="4"/>
  <c r="V6437" i="4"/>
  <c r="S6437" i="4"/>
  <c r="Q6437" i="4"/>
  <c r="F6437" i="4"/>
  <c r="V6436" i="4"/>
  <c r="S6436" i="4"/>
  <c r="Q6436" i="4"/>
  <c r="F6436" i="4"/>
  <c r="I6436" i="4" s="1"/>
  <c r="V6435" i="4"/>
  <c r="S6435" i="4"/>
  <c r="Q6435" i="4"/>
  <c r="F6435" i="4"/>
  <c r="V6434" i="4"/>
  <c r="S6434" i="4"/>
  <c r="Q6434" i="4"/>
  <c r="F6434" i="4"/>
  <c r="V6433" i="4"/>
  <c r="S6433" i="4"/>
  <c r="Q6433" i="4"/>
  <c r="F6433" i="4"/>
  <c r="V6432" i="4"/>
  <c r="S6432" i="4"/>
  <c r="Q6432" i="4"/>
  <c r="F6432" i="4"/>
  <c r="V6431" i="4"/>
  <c r="S6431" i="4"/>
  <c r="Q6431" i="4"/>
  <c r="F6431" i="4"/>
  <c r="V6430" i="4"/>
  <c r="S6430" i="4"/>
  <c r="Q6430" i="4"/>
  <c r="F6430" i="4"/>
  <c r="V6429" i="4"/>
  <c r="S6429" i="4"/>
  <c r="Q6429" i="4"/>
  <c r="V6428" i="4"/>
  <c r="S6428" i="4"/>
  <c r="Q6428" i="4"/>
  <c r="F6428" i="4"/>
  <c r="V6427" i="4"/>
  <c r="S6427" i="4"/>
  <c r="Q6427" i="4"/>
  <c r="V6426" i="4"/>
  <c r="S6426" i="4"/>
  <c r="Q6426" i="4"/>
  <c r="F6426" i="4"/>
  <c r="V6425" i="4"/>
  <c r="S6425" i="4"/>
  <c r="Q6425" i="4"/>
  <c r="V6421" i="4"/>
  <c r="S6421" i="4"/>
  <c r="Q6421" i="4"/>
  <c r="U6420" i="4"/>
  <c r="T6420" i="4"/>
  <c r="R6420" i="4"/>
  <c r="P6420" i="4"/>
  <c r="O6420" i="4"/>
  <c r="H6420" i="4"/>
  <c r="G6420" i="4"/>
  <c r="E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V6407" i="4"/>
  <c r="S6407" i="4"/>
  <c r="Q6407" i="4"/>
  <c r="V6406" i="4"/>
  <c r="S6406" i="4"/>
  <c r="Q6406" i="4"/>
  <c r="V6405" i="4"/>
  <c r="S6405" i="4"/>
  <c r="Q6405" i="4"/>
  <c r="V6404" i="4"/>
  <c r="S6404" i="4"/>
  <c r="Q6404" i="4"/>
  <c r="V6403" i="4"/>
  <c r="S6403" i="4"/>
  <c r="Q6403" i="4"/>
  <c r="V6402" i="4"/>
  <c r="S6402" i="4"/>
  <c r="Q6402" i="4"/>
  <c r="V6401" i="4"/>
  <c r="S6401" i="4"/>
  <c r="Q6401" i="4"/>
  <c r="V6400" i="4"/>
  <c r="S6400" i="4"/>
  <c r="Q6400" i="4"/>
  <c r="V6399" i="4"/>
  <c r="S6399" i="4"/>
  <c r="Q6399" i="4"/>
  <c r="V6398" i="4"/>
  <c r="S6398" i="4"/>
  <c r="Q6398" i="4"/>
  <c r="V6397" i="4"/>
  <c r="S6397" i="4"/>
  <c r="Q6397" i="4"/>
  <c r="V6396" i="4"/>
  <c r="S6396" i="4"/>
  <c r="Q6396" i="4"/>
  <c r="V6395" i="4"/>
  <c r="S6395" i="4"/>
  <c r="Q6395" i="4"/>
  <c r="V6394" i="4"/>
  <c r="S6394" i="4"/>
  <c r="Q6394" i="4"/>
  <c r="V6393" i="4"/>
  <c r="S6393" i="4"/>
  <c r="Q6393" i="4"/>
  <c r="V6392" i="4"/>
  <c r="S6392" i="4"/>
  <c r="Q6392" i="4"/>
  <c r="V6391" i="4"/>
  <c r="S6391" i="4"/>
  <c r="Q6391" i="4"/>
  <c r="V6390" i="4"/>
  <c r="S6390" i="4"/>
  <c r="Q6390" i="4"/>
  <c r="V6389" i="4"/>
  <c r="S6389" i="4"/>
  <c r="Q6389" i="4"/>
  <c r="V6388" i="4"/>
  <c r="S6388" i="4"/>
  <c r="Q6388" i="4"/>
  <c r="V6387" i="4"/>
  <c r="S6387" i="4"/>
  <c r="Q6387" i="4"/>
  <c r="V6386" i="4"/>
  <c r="S6386" i="4"/>
  <c r="Q6386" i="4"/>
  <c r="V6385" i="4"/>
  <c r="S6385" i="4"/>
  <c r="Q6385" i="4"/>
  <c r="V6384" i="4"/>
  <c r="S6384" i="4"/>
  <c r="Q6384" i="4"/>
  <c r="V6383" i="4"/>
  <c r="S6383" i="4"/>
  <c r="Q6383" i="4"/>
  <c r="V6382" i="4"/>
  <c r="S6382" i="4"/>
  <c r="Q6382" i="4"/>
  <c r="V6381" i="4"/>
  <c r="S6381" i="4"/>
  <c r="Q6381" i="4"/>
  <c r="V6380" i="4"/>
  <c r="S6380" i="4"/>
  <c r="Q6380" i="4"/>
  <c r="V6379" i="4"/>
  <c r="S6379" i="4"/>
  <c r="Q6379" i="4"/>
  <c r="V6378" i="4"/>
  <c r="S6378" i="4"/>
  <c r="Q6378" i="4"/>
  <c r="V6377" i="4"/>
  <c r="S6377" i="4"/>
  <c r="Q6377" i="4"/>
  <c r="V6376" i="4"/>
  <c r="S6376" i="4"/>
  <c r="Q6376" i="4"/>
  <c r="V6375" i="4"/>
  <c r="S6375" i="4"/>
  <c r="Q6375" i="4"/>
  <c r="V6374" i="4"/>
  <c r="S6374" i="4"/>
  <c r="Q6374" i="4"/>
  <c r="V6373" i="4"/>
  <c r="S6373" i="4"/>
  <c r="Q6373" i="4"/>
  <c r="V6372" i="4"/>
  <c r="S6372" i="4"/>
  <c r="Q6372" i="4"/>
  <c r="V6371" i="4"/>
  <c r="S6371" i="4"/>
  <c r="Q6371" i="4"/>
  <c r="V6370" i="4"/>
  <c r="S6370" i="4"/>
  <c r="Q6370" i="4"/>
  <c r="V6369" i="4"/>
  <c r="S6369" i="4"/>
  <c r="Q6369" i="4"/>
  <c r="V6368" i="4"/>
  <c r="S6368" i="4"/>
  <c r="Q6368" i="4"/>
  <c r="V6367" i="4"/>
  <c r="S6367" i="4"/>
  <c r="Q6367" i="4"/>
  <c r="U6366" i="4"/>
  <c r="T6366" i="4"/>
  <c r="R6366" i="4"/>
  <c r="P6366" i="4"/>
  <c r="O6366" i="4"/>
  <c r="H6366" i="4"/>
  <c r="G6366" i="4"/>
  <c r="E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V6361" i="4"/>
  <c r="S6361" i="4"/>
  <c r="Q6361" i="4"/>
  <c r="I6360" i="4"/>
  <c r="U6360" i="4"/>
  <c r="T6360" i="4"/>
  <c r="R6360" i="4"/>
  <c r="P6360" i="4"/>
  <c r="O6360" i="4"/>
  <c r="H6360" i="4"/>
  <c r="G6360" i="4"/>
  <c r="E6360" i="4"/>
  <c r="V6356" i="4"/>
  <c r="S6356" i="4"/>
  <c r="Q6356" i="4"/>
  <c r="V6355" i="4"/>
  <c r="S6355" i="4"/>
  <c r="Q6355" i="4"/>
  <c r="V6354" i="4"/>
  <c r="S6354" i="4"/>
  <c r="Q6354" i="4"/>
  <c r="V6353" i="4"/>
  <c r="S6353" i="4"/>
  <c r="Q6353" i="4"/>
  <c r="V6352" i="4"/>
  <c r="S6352" i="4"/>
  <c r="Q6352" i="4"/>
  <c r="V6351" i="4"/>
  <c r="S6351" i="4"/>
  <c r="Q6351" i="4"/>
  <c r="V6350" i="4"/>
  <c r="S6350" i="4"/>
  <c r="Q6350" i="4"/>
  <c r="V6349" i="4"/>
  <c r="S6349" i="4"/>
  <c r="Q6349" i="4"/>
  <c r="V6348" i="4"/>
  <c r="S6348" i="4"/>
  <c r="Q6348" i="4"/>
  <c r="V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V6342" i="4"/>
  <c r="S6342" i="4"/>
  <c r="Q6342" i="4"/>
  <c r="U6341" i="4"/>
  <c r="T6341" i="4"/>
  <c r="R6341" i="4"/>
  <c r="P6341" i="4"/>
  <c r="O6341" i="4"/>
  <c r="H6341" i="4"/>
  <c r="G6341" i="4"/>
  <c r="E6341" i="4"/>
  <c r="V6340" i="4"/>
  <c r="S6340" i="4"/>
  <c r="Q6340" i="4"/>
  <c r="V6339" i="4"/>
  <c r="S6339" i="4"/>
  <c r="Q6339" i="4"/>
  <c r="V6338" i="4"/>
  <c r="S6338" i="4"/>
  <c r="Q6338" i="4"/>
  <c r="V6337" i="4"/>
  <c r="S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V6328" i="4"/>
  <c r="S6328" i="4"/>
  <c r="Q6328" i="4"/>
  <c r="U6327" i="4"/>
  <c r="T6327" i="4"/>
  <c r="R6327" i="4"/>
  <c r="P6327" i="4"/>
  <c r="O6327" i="4"/>
  <c r="L6327" i="4"/>
  <c r="K6327" i="4"/>
  <c r="J6327" i="4"/>
  <c r="I6327" i="4"/>
  <c r="H6327" i="4"/>
  <c r="G6327" i="4"/>
  <c r="F6327" i="4"/>
  <c r="E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V6322" i="4"/>
  <c r="S6322" i="4"/>
  <c r="Q6322" i="4"/>
  <c r="U6321" i="4"/>
  <c r="T6321" i="4"/>
  <c r="R6321" i="4"/>
  <c r="P6321" i="4"/>
  <c r="O6321" i="4"/>
  <c r="L6321" i="4"/>
  <c r="K6321" i="4"/>
  <c r="J6321" i="4"/>
  <c r="I6321" i="4"/>
  <c r="H6321" i="4"/>
  <c r="G6321" i="4"/>
  <c r="E6321" i="4"/>
  <c r="M6319" i="4"/>
  <c r="E17" i="4" l="1"/>
  <c r="N6319" i="4"/>
  <c r="P6320" i="4"/>
  <c r="F6321" i="4"/>
  <c r="Q6321" i="4"/>
  <c r="S6321" i="4"/>
  <c r="G6359" i="4"/>
  <c r="P6359" i="4"/>
  <c r="E6320" i="4"/>
  <c r="O6320" i="4"/>
  <c r="T6359" i="4"/>
  <c r="V6341" i="4"/>
  <c r="U6359" i="4"/>
  <c r="S6420" i="4"/>
  <c r="U6320" i="4"/>
  <c r="V6420" i="4"/>
  <c r="E6359" i="4"/>
  <c r="S6327" i="4"/>
  <c r="R6320" i="4"/>
  <c r="G6320" i="4"/>
  <c r="T6320" i="4"/>
  <c r="Q6360" i="4"/>
  <c r="R6359" i="4"/>
  <c r="F6420" i="4"/>
  <c r="V6366" i="4"/>
  <c r="K6366" i="4"/>
  <c r="K6341" i="4"/>
  <c r="K6320" i="4" s="1"/>
  <c r="H6320" i="4"/>
  <c r="Q6341" i="4"/>
  <c r="V6321" i="4"/>
  <c r="V6327" i="4"/>
  <c r="Q6327" i="4"/>
  <c r="S6341" i="4"/>
  <c r="S6360" i="4"/>
  <c r="H6359" i="4"/>
  <c r="Q6366" i="4"/>
  <c r="Q6420" i="4"/>
  <c r="O6359" i="4"/>
  <c r="V6360" i="4"/>
  <c r="S6366" i="4"/>
  <c r="K6420" i="4"/>
  <c r="L6420" i="4"/>
  <c r="I6341" i="4"/>
  <c r="I6366" i="4"/>
  <c r="F6341" i="4"/>
  <c r="F6366" i="4"/>
  <c r="F6320" i="4" l="1"/>
  <c r="P6319" i="4"/>
  <c r="E6319" i="4"/>
  <c r="G6319" i="4"/>
  <c r="O6319" i="4"/>
  <c r="Q6320" i="4"/>
  <c r="T6319" i="4"/>
  <c r="F6359" i="4"/>
  <c r="S6359" i="4"/>
  <c r="S6320" i="4"/>
  <c r="V6359" i="4"/>
  <c r="U6319" i="4"/>
  <c r="Q6359" i="4"/>
  <c r="H6319" i="4"/>
  <c r="L6360" i="4"/>
  <c r="K6360" i="4"/>
  <c r="K6359" i="4" s="1"/>
  <c r="K6319" i="4" s="1"/>
  <c r="R6319" i="4"/>
  <c r="L6341" i="4"/>
  <c r="L6320" i="4" s="1"/>
  <c r="V6320" i="4"/>
  <c r="J6341" i="4"/>
  <c r="I6420" i="4"/>
  <c r="I6320" i="4"/>
  <c r="F6319" i="4" l="1"/>
  <c r="V6319" i="4"/>
  <c r="Q6319" i="4"/>
  <c r="S6319" i="4"/>
  <c r="I6359" i="4"/>
  <c r="I6319" i="4" l="1"/>
  <c r="F5158" i="4" l="1"/>
  <c r="F5009" i="4"/>
  <c r="F4711" i="4"/>
  <c r="F3656" i="4"/>
  <c r="F3505" i="4"/>
  <c r="F3354" i="4"/>
  <c r="Q622" i="4"/>
  <c r="Q623" i="4"/>
  <c r="Q624" i="4"/>
  <c r="Q625" i="4"/>
  <c r="F55" i="4" l="1"/>
  <c r="R57" i="4"/>
  <c r="F56" i="4"/>
  <c r="F57" i="4" l="1"/>
  <c r="E57" i="4"/>
  <c r="R2299" i="4" l="1"/>
  <c r="R92" i="4" l="1"/>
  <c r="H92" i="4"/>
  <c r="G92" i="4"/>
  <c r="E92" i="4"/>
  <c r="E59" i="4" s="1"/>
  <c r="V4608" i="4"/>
  <c r="V92" i="4" s="1"/>
  <c r="Q4608" i="4"/>
  <c r="Q92" i="4" s="1"/>
  <c r="S4608" i="4"/>
  <c r="S92" i="4" s="1"/>
  <c r="S4607" i="4"/>
  <c r="F4608" i="4"/>
  <c r="K4608" i="4" l="1"/>
  <c r="L4608" i="4" s="1"/>
  <c r="F92" i="4"/>
  <c r="K92" i="4" l="1"/>
  <c r="L92" i="4" s="1"/>
  <c r="I92" i="4"/>
  <c r="J92" i="4" l="1"/>
  <c r="G365" i="4"/>
  <c r="G371" i="4"/>
  <c r="F5677" i="4"/>
  <c r="K5677" i="4" s="1"/>
  <c r="F3277" i="4"/>
  <c r="F3151" i="4"/>
  <c r="F3128" i="4"/>
  <c r="F2381" i="4"/>
  <c r="F2231" i="4"/>
  <c r="F1782" i="4"/>
  <c r="F1514" i="4"/>
  <c r="F1505" i="4"/>
  <c r="F1181" i="4"/>
  <c r="F117" i="4"/>
  <c r="I5772" i="4"/>
  <c r="F3125" i="4"/>
  <c r="F3120" i="4"/>
  <c r="F2774" i="4"/>
  <c r="K2774" i="4" s="1"/>
  <c r="L2774" i="4" s="1"/>
  <c r="K2223" i="4"/>
  <c r="F1173" i="4"/>
  <c r="K1173" i="4" s="1"/>
  <c r="F579" i="4"/>
  <c r="F93" i="4"/>
  <c r="F542" i="4"/>
  <c r="F104" i="4"/>
  <c r="F272" i="4"/>
  <c r="F50" i="4"/>
  <c r="F1856" i="4"/>
  <c r="F46" i="4"/>
  <c r="F42" i="4"/>
  <c r="F26" i="4"/>
  <c r="F29" i="4"/>
  <c r="I4981" i="4"/>
  <c r="J4981" i="4" s="1"/>
  <c r="K2430" i="4"/>
  <c r="L2430" i="4" s="1"/>
  <c r="K326" i="4"/>
  <c r="L326" i="4" s="1"/>
  <c r="S6199" i="4"/>
  <c r="S5772" i="4"/>
  <c r="S4557" i="4"/>
  <c r="S4104" i="4"/>
  <c r="S4037" i="4"/>
  <c r="S3954" i="4"/>
  <c r="S3805" i="4"/>
  <c r="S3654" i="4"/>
  <c r="S3053" i="4"/>
  <c r="S2904" i="4"/>
  <c r="S2755" i="4"/>
  <c r="S2605" i="4"/>
  <c r="S2306" i="4"/>
  <c r="S2191" i="4"/>
  <c r="S2155" i="4"/>
  <c r="S1706" i="4"/>
  <c r="S1557" i="4"/>
  <c r="S1257" i="4"/>
  <c r="S1106" i="4"/>
  <c r="S957" i="4"/>
  <c r="S808" i="4"/>
  <c r="S659" i="4"/>
  <c r="S506" i="4"/>
  <c r="S352" i="4"/>
  <c r="S200" i="4"/>
  <c r="V4631" i="4"/>
  <c r="V4026" i="4"/>
  <c r="V2378" i="4"/>
  <c r="V1779" i="4"/>
  <c r="V1178" i="4"/>
  <c r="V425" i="4"/>
  <c r="V272" i="4"/>
  <c r="K272" i="4" l="1"/>
  <c r="L272" i="4" s="1"/>
  <c r="F113" i="4"/>
  <c r="V113" i="4"/>
  <c r="F45" i="4"/>
  <c r="F28" i="4"/>
  <c r="F27" i="4"/>
  <c r="K58" i="4"/>
  <c r="N10" i="4"/>
  <c r="K136" i="4"/>
  <c r="F116" i="4"/>
  <c r="K125" i="4"/>
  <c r="F118" i="4"/>
  <c r="K131" i="4"/>
  <c r="K144" i="4"/>
  <c r="K151" i="4"/>
  <c r="F119" i="4"/>
  <c r="F156" i="4"/>
  <c r="F108" i="4"/>
  <c r="F110" i="4"/>
  <c r="F109" i="4"/>
  <c r="F107" i="4"/>
  <c r="F105" i="4"/>
  <c r="F106" i="4"/>
  <c r="I104" i="4"/>
  <c r="F100" i="4"/>
  <c r="F96" i="4"/>
  <c r="F58" i="4"/>
  <c r="F95" i="4"/>
  <c r="F98" i="4"/>
  <c r="F99" i="4"/>
  <c r="F94" i="4"/>
  <c r="F101" i="4"/>
  <c r="F102" i="4"/>
  <c r="F97" i="4"/>
  <c r="I93" i="4"/>
  <c r="F88" i="4"/>
  <c r="F74" i="4"/>
  <c r="F83" i="4"/>
  <c r="F86" i="4"/>
  <c r="F73" i="4"/>
  <c r="F71" i="4"/>
  <c r="F89" i="4"/>
  <c r="F75" i="4"/>
  <c r="F84" i="4"/>
  <c r="F80" i="4"/>
  <c r="F87" i="4"/>
  <c r="F81" i="4"/>
  <c r="F82" i="4"/>
  <c r="F76" i="4"/>
  <c r="F85" i="4"/>
  <c r="F72" i="4"/>
  <c r="F62" i="4"/>
  <c r="F77" i="4"/>
  <c r="F70" i="4"/>
  <c r="F66" i="4"/>
  <c r="F78" i="4"/>
  <c r="F69" i="4"/>
  <c r="F79" i="4"/>
  <c r="F65" i="4"/>
  <c r="F67" i="4"/>
  <c r="F68" i="4"/>
  <c r="F44" i="4"/>
  <c r="K213" i="4"/>
  <c r="F54" i="4"/>
  <c r="F16" i="4"/>
  <c r="F33" i="4"/>
  <c r="F35" i="4"/>
  <c r="F34" i="4"/>
  <c r="F37" i="4"/>
  <c r="F13" i="4"/>
  <c r="F12" i="4"/>
  <c r="F23" i="4"/>
  <c r="F19" i="4"/>
  <c r="F22" i="4"/>
  <c r="F30" i="4"/>
  <c r="F31" i="4"/>
  <c r="F20" i="4"/>
  <c r="F24" i="4"/>
  <c r="F21" i="4"/>
  <c r="F14" i="4"/>
  <c r="F15" i="4"/>
  <c r="F25" i="4"/>
  <c r="I5677" i="4"/>
  <c r="K2231" i="4"/>
  <c r="K116" i="4" s="1"/>
  <c r="I2231" i="4"/>
  <c r="I113" i="4"/>
  <c r="K104" i="4"/>
  <c r="K5772" i="4"/>
  <c r="I1173" i="4"/>
  <c r="K579" i="4"/>
  <c r="L579" i="4" s="1"/>
  <c r="K3125" i="4"/>
  <c r="L3125" i="4" s="1"/>
  <c r="I2223" i="4"/>
  <c r="K93" i="4"/>
  <c r="I3120" i="4"/>
  <c r="I213" i="4"/>
  <c r="K3928" i="4"/>
  <c r="L3928" i="4" s="1"/>
  <c r="I4832" i="4"/>
  <c r="J4832" i="4" s="1"/>
  <c r="I931" i="4"/>
  <c r="J931" i="4" s="1"/>
  <c r="K480" i="4"/>
  <c r="L480" i="4" s="1"/>
  <c r="I116" i="4" l="1"/>
  <c r="J119" i="4"/>
  <c r="L119" i="4"/>
  <c r="K113" i="4"/>
  <c r="K38" i="4"/>
  <c r="I38" i="4"/>
  <c r="K134" i="4"/>
  <c r="K126" i="4"/>
  <c r="I139" i="4"/>
  <c r="K156" i="4"/>
  <c r="I144" i="4"/>
  <c r="I156" i="4"/>
  <c r="I147" i="4"/>
  <c r="I128" i="4"/>
  <c r="K124" i="4"/>
  <c r="K130" i="4"/>
  <c r="K152" i="4"/>
  <c r="K143" i="4"/>
  <c r="K128" i="4"/>
  <c r="I151" i="4"/>
  <c r="K142" i="4"/>
  <c r="K150" i="4"/>
  <c r="I143" i="4"/>
  <c r="I149" i="4"/>
  <c r="K139" i="4"/>
  <c r="K129" i="4"/>
  <c r="I148" i="4"/>
  <c r="K140" i="4"/>
  <c r="I131" i="4"/>
  <c r="I127" i="4"/>
  <c r="K160" i="4"/>
  <c r="I124" i="4"/>
  <c r="K148" i="4"/>
  <c r="I159" i="4"/>
  <c r="K120" i="4"/>
  <c r="K147" i="4"/>
  <c r="K122" i="4"/>
  <c r="I136" i="4"/>
  <c r="I153" i="4"/>
  <c r="K118" i="4"/>
  <c r="K135" i="4"/>
  <c r="K158" i="4"/>
  <c r="K133" i="4"/>
  <c r="I118" i="4"/>
  <c r="K155" i="4"/>
  <c r="I134" i="4"/>
  <c r="K137" i="4"/>
  <c r="I146" i="4"/>
  <c r="I152" i="4"/>
  <c r="I125" i="4"/>
  <c r="I137" i="4"/>
  <c r="I155" i="4"/>
  <c r="K159" i="4"/>
  <c r="I135" i="4"/>
  <c r="I126" i="4"/>
  <c r="K157" i="4"/>
  <c r="K146" i="4"/>
  <c r="I142" i="4"/>
  <c r="K145" i="4"/>
  <c r="K141" i="4"/>
  <c r="I122" i="4"/>
  <c r="K153" i="4"/>
  <c r="K127" i="4"/>
  <c r="I106" i="4"/>
  <c r="I108" i="4"/>
  <c r="K105" i="4"/>
  <c r="K110" i="4"/>
  <c r="K109" i="4"/>
  <c r="I107" i="4"/>
  <c r="I105" i="4"/>
  <c r="K106" i="4"/>
  <c r="K111" i="4"/>
  <c r="K107" i="4"/>
  <c r="I110" i="4"/>
  <c r="I109" i="4"/>
  <c r="K108" i="4"/>
  <c r="I101" i="4"/>
  <c r="I98" i="4"/>
  <c r="K97" i="4"/>
  <c r="K98" i="4"/>
  <c r="I100" i="4"/>
  <c r="K101" i="4"/>
  <c r="K95" i="4"/>
  <c r="I94" i="4"/>
  <c r="I96" i="4"/>
  <c r="I95" i="4"/>
  <c r="I99" i="4"/>
  <c r="K96" i="4"/>
  <c r="I102" i="4"/>
  <c r="K94" i="4"/>
  <c r="I97" i="4"/>
  <c r="K99" i="4"/>
  <c r="K102" i="4"/>
  <c r="K100" i="4"/>
  <c r="K85" i="4"/>
  <c r="I81" i="4"/>
  <c r="I70" i="4"/>
  <c r="K83" i="4"/>
  <c r="I73" i="4"/>
  <c r="I78" i="4"/>
  <c r="I67" i="4"/>
  <c r="K88" i="4"/>
  <c r="K62" i="4"/>
  <c r="K67" i="4"/>
  <c r="K78" i="4"/>
  <c r="I62" i="4"/>
  <c r="K61" i="4"/>
  <c r="I80" i="4"/>
  <c r="I69" i="4"/>
  <c r="K86" i="4"/>
  <c r="K74" i="4"/>
  <c r="K76" i="4"/>
  <c r="I86" i="4"/>
  <c r="I72" i="4"/>
  <c r="I76" i="4"/>
  <c r="K80" i="4"/>
  <c r="I75" i="4"/>
  <c r="I66" i="4"/>
  <c r="K79" i="4"/>
  <c r="K71" i="4"/>
  <c r="I74" i="4"/>
  <c r="I79" i="4"/>
  <c r="K75" i="4"/>
  <c r="K87" i="4"/>
  <c r="K70" i="4"/>
  <c r="K68" i="4"/>
  <c r="I83" i="4"/>
  <c r="K65" i="4"/>
  <c r="K66" i="4"/>
  <c r="K72" i="4"/>
  <c r="K82" i="4"/>
  <c r="K84" i="4"/>
  <c r="K77" i="4"/>
  <c r="I89" i="4"/>
  <c r="I85" i="4"/>
  <c r="K81" i="4"/>
  <c r="I82" i="4"/>
  <c r="I68" i="4"/>
  <c r="K69" i="4"/>
  <c r="I77" i="4"/>
  <c r="K89" i="4"/>
  <c r="I84" i="4"/>
  <c r="I87" i="4"/>
  <c r="I71" i="4"/>
  <c r="K73" i="4"/>
  <c r="I88" i="4"/>
  <c r="L213" i="4"/>
  <c r="K54" i="4"/>
  <c r="J213" i="4"/>
  <c r="K20" i="4"/>
  <c r="K19" i="4"/>
  <c r="K28" i="4"/>
  <c r="K23" i="4"/>
  <c r="K24" i="4"/>
  <c r="K25" i="4"/>
  <c r="K21" i="4"/>
  <c r="K26" i="4"/>
  <c r="K31" i="4"/>
  <c r="K30" i="4"/>
  <c r="K22" i="4"/>
  <c r="K27" i="4"/>
  <c r="K4531" i="4" l="1"/>
  <c r="L4531" i="4" s="1"/>
  <c r="U4576" i="4"/>
  <c r="T4576" i="4"/>
  <c r="R4576" i="4"/>
  <c r="P4576" i="4"/>
  <c r="O4576" i="4"/>
  <c r="H4576" i="4"/>
  <c r="G4576" i="4"/>
  <c r="E4576" i="4"/>
  <c r="U2324" i="4"/>
  <c r="T2324" i="4"/>
  <c r="R2324" i="4"/>
  <c r="O2324" i="4"/>
  <c r="H2324" i="4"/>
  <c r="G2324" i="4"/>
  <c r="E2324" i="4"/>
  <c r="U2174" i="4"/>
  <c r="T2174" i="4"/>
  <c r="R2174" i="4"/>
  <c r="P2174" i="4"/>
  <c r="O2174" i="4"/>
  <c r="H2174" i="4"/>
  <c r="G2174" i="4"/>
  <c r="E2174" i="4"/>
  <c r="S579" i="4"/>
  <c r="U525" i="4"/>
  <c r="T525" i="4"/>
  <c r="R525" i="4"/>
  <c r="P525" i="4"/>
  <c r="O525" i="4"/>
  <c r="H525" i="4"/>
  <c r="G525" i="4"/>
  <c r="E525" i="4"/>
  <c r="U371" i="4"/>
  <c r="T371" i="4"/>
  <c r="R371" i="4"/>
  <c r="P371" i="4"/>
  <c r="O371" i="4"/>
  <c r="H371" i="4"/>
  <c r="E371" i="4"/>
  <c r="K170" i="4" l="1"/>
  <c r="F3124" i="4"/>
  <c r="F3123" i="4"/>
  <c r="I3123" i="4" s="1"/>
  <c r="F1328" i="4"/>
  <c r="F1177" i="4"/>
  <c r="F1176" i="4"/>
  <c r="F827" i="4"/>
  <c r="F5910" i="4"/>
  <c r="F4718" i="4"/>
  <c r="F4415" i="4"/>
  <c r="F4264" i="4"/>
  <c r="F3963" i="4"/>
  <c r="F3663" i="4"/>
  <c r="F3512" i="4"/>
  <c r="F3212" i="4"/>
  <c r="F3206" i="4"/>
  <c r="F3056" i="4"/>
  <c r="F36" i="4"/>
  <c r="F2309" i="4"/>
  <c r="F2165" i="4"/>
  <c r="F2159" i="4"/>
  <c r="F2157" i="4"/>
  <c r="F41" i="4" s="1"/>
  <c r="F2015" i="4"/>
  <c r="F1866" i="4"/>
  <c r="F1860" i="4"/>
  <c r="F1710" i="4"/>
  <c r="F1560" i="4"/>
  <c r="F1109" i="4"/>
  <c r="F966" i="4"/>
  <c r="F817" i="4"/>
  <c r="F668" i="4"/>
  <c r="F516" i="4"/>
  <c r="F362" i="4"/>
  <c r="K194" i="4"/>
  <c r="I1328" i="4" l="1"/>
  <c r="I1276" i="4" s="1"/>
  <c r="F1276" i="4"/>
  <c r="F111" i="4"/>
  <c r="F49" i="4"/>
  <c r="I827" i="4"/>
  <c r="I61" i="4" s="1"/>
  <c r="F61" i="4"/>
  <c r="L194" i="4"/>
  <c r="F43" i="4"/>
  <c r="K276" i="4"/>
  <c r="I1866" i="4"/>
  <c r="I2165" i="4"/>
  <c r="I3206" i="4"/>
  <c r="K3663" i="4"/>
  <c r="I3663" i="4"/>
  <c r="I516" i="4"/>
  <c r="I3512" i="4"/>
  <c r="I966" i="4"/>
  <c r="I2015" i="4"/>
  <c r="I3212" i="4"/>
  <c r="I1710" i="4"/>
  <c r="K4415" i="4"/>
  <c r="I4415" i="4"/>
  <c r="I668" i="4"/>
  <c r="I3056" i="4"/>
  <c r="I4264" i="4"/>
  <c r="I1860" i="4"/>
  <c r="I362" i="4"/>
  <c r="I817" i="4"/>
  <c r="I2159" i="4"/>
  <c r="I2309" i="4"/>
  <c r="I4718" i="4"/>
  <c r="I5910" i="4"/>
  <c r="K5910" i="4"/>
  <c r="I3963" i="4"/>
  <c r="I1109" i="4"/>
  <c r="I1560" i="4"/>
  <c r="I2157" i="4"/>
  <c r="I41" i="4" s="1"/>
  <c r="F2324" i="4"/>
  <c r="F4576" i="4"/>
  <c r="F2174" i="4"/>
  <c r="F525" i="4"/>
  <c r="F371" i="4"/>
  <c r="I3124" i="4"/>
  <c r="I1176" i="4"/>
  <c r="I1177" i="4"/>
  <c r="S4858" i="4"/>
  <c r="F5718" i="4"/>
  <c r="I5718" i="4" s="1"/>
  <c r="F5551" i="4"/>
  <c r="F5253" i="4"/>
  <c r="F4806" i="4"/>
  <c r="F3902" i="4"/>
  <c r="F3751" i="4"/>
  <c r="F3449" i="4"/>
  <c r="F905" i="4"/>
  <c r="G39" i="4"/>
  <c r="H39" i="4"/>
  <c r="F5306" i="4"/>
  <c r="F5008" i="4"/>
  <c r="F4859" i="4"/>
  <c r="F3204" i="4"/>
  <c r="F2457" i="4"/>
  <c r="I111" i="4" l="1"/>
  <c r="I35" i="4"/>
  <c r="I117" i="4"/>
  <c r="L276" i="4"/>
  <c r="K117" i="4"/>
  <c r="F40" i="4"/>
  <c r="I44" i="4"/>
  <c r="K44" i="4"/>
  <c r="K46" i="4"/>
  <c r="K43" i="4"/>
  <c r="K49" i="4"/>
  <c r="K35" i="4"/>
  <c r="I42" i="4"/>
  <c r="K50" i="4"/>
  <c r="K45" i="4"/>
  <c r="I43" i="4"/>
  <c r="I49" i="4"/>
  <c r="K42" i="4"/>
  <c r="I50" i="4"/>
  <c r="K36" i="4"/>
  <c r="I37" i="4"/>
  <c r="I34" i="4"/>
  <c r="K33" i="4"/>
  <c r="I46" i="4"/>
  <c r="I45" i="4"/>
  <c r="I36" i="4"/>
  <c r="K37" i="4"/>
  <c r="K34" i="4"/>
  <c r="I3204" i="4"/>
  <c r="I5306" i="4"/>
  <c r="K5306" i="4"/>
  <c r="K40" i="4" s="1"/>
  <c r="I2457" i="4"/>
  <c r="I4859" i="4"/>
  <c r="K4576" i="4"/>
  <c r="I4576" i="4"/>
  <c r="I2324" i="4"/>
  <c r="K2324" i="4"/>
  <c r="I2174" i="4"/>
  <c r="K2174" i="4"/>
  <c r="I525" i="4"/>
  <c r="K525" i="4"/>
  <c r="K371" i="4"/>
  <c r="I371" i="4"/>
  <c r="I166" i="4"/>
  <c r="I164" i="4"/>
  <c r="I163" i="4"/>
  <c r="K165" i="4"/>
  <c r="K164" i="4"/>
  <c r="I165" i="4"/>
  <c r="I161" i="4"/>
  <c r="K161" i="4"/>
  <c r="K166" i="4"/>
  <c r="F626" i="4"/>
  <c r="V624" i="4"/>
  <c r="S624" i="4"/>
  <c r="V622" i="4"/>
  <c r="S622" i="4"/>
  <c r="V621" i="4"/>
  <c r="S621" i="4"/>
  <c r="Q621" i="4"/>
  <c r="V620" i="4"/>
  <c r="S620" i="4"/>
  <c r="Q620" i="4"/>
  <c r="V619" i="4"/>
  <c r="S619" i="4"/>
  <c r="Q619" i="4"/>
  <c r="F619" i="4"/>
  <c r="V618" i="4"/>
  <c r="S618" i="4"/>
  <c r="Q618" i="4"/>
  <c r="V617" i="4"/>
  <c r="S617" i="4"/>
  <c r="Q617" i="4"/>
  <c r="V616" i="4"/>
  <c r="S616" i="4"/>
  <c r="Q616" i="4"/>
  <c r="V615" i="4"/>
  <c r="S615" i="4"/>
  <c r="Q615" i="4"/>
  <c r="V614" i="4"/>
  <c r="S614" i="4"/>
  <c r="Q614" i="4"/>
  <c r="F614" i="4"/>
  <c r="V613" i="4"/>
  <c r="S613" i="4"/>
  <c r="Q613" i="4"/>
  <c r="F613" i="4"/>
  <c r="V612" i="4"/>
  <c r="S612" i="4"/>
  <c r="Q612" i="4"/>
  <c r="F612" i="4"/>
  <c r="V611" i="4"/>
  <c r="S611" i="4"/>
  <c r="Q611" i="4"/>
  <c r="F611" i="4"/>
  <c r="I611" i="4" s="1"/>
  <c r="I145" i="4" s="1"/>
  <c r="V610" i="4"/>
  <c r="S610" i="4"/>
  <c r="Q610" i="4"/>
  <c r="V609" i="4"/>
  <c r="S609" i="4"/>
  <c r="Q609" i="4"/>
  <c r="V608" i="4"/>
  <c r="S608" i="4"/>
  <c r="Q608" i="4"/>
  <c r="V607" i="4"/>
  <c r="S607" i="4"/>
  <c r="Q607" i="4"/>
  <c r="V606" i="4"/>
  <c r="S606" i="4"/>
  <c r="Q606" i="4"/>
  <c r="V605" i="4"/>
  <c r="S605" i="4"/>
  <c r="Q605" i="4"/>
  <c r="V604" i="4"/>
  <c r="S604" i="4"/>
  <c r="Q604" i="4"/>
  <c r="F604" i="4"/>
  <c r="V603" i="4"/>
  <c r="S603" i="4"/>
  <c r="Q603" i="4"/>
  <c r="V602" i="4"/>
  <c r="S602" i="4"/>
  <c r="Q602" i="4"/>
  <c r="V601" i="4"/>
  <c r="S601" i="4"/>
  <c r="Q601" i="4"/>
  <c r="F601" i="4"/>
  <c r="V600" i="4"/>
  <c r="S600" i="4"/>
  <c r="Q600" i="4"/>
  <c r="V599" i="4"/>
  <c r="S599" i="4"/>
  <c r="Q599" i="4"/>
  <c r="V598" i="4"/>
  <c r="S598" i="4"/>
  <c r="Q598" i="4"/>
  <c r="F598" i="4"/>
  <c r="V597" i="4"/>
  <c r="S597" i="4"/>
  <c r="Q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V592" i="4"/>
  <c r="S592" i="4"/>
  <c r="Q592" i="4"/>
  <c r="F592" i="4"/>
  <c r="V591" i="4"/>
  <c r="S591" i="4"/>
  <c r="Q591" i="4"/>
  <c r="V590" i="4"/>
  <c r="S590" i="4"/>
  <c r="Q590" i="4"/>
  <c r="V589" i="4"/>
  <c r="S589" i="4"/>
  <c r="Q589" i="4"/>
  <c r="V588" i="4"/>
  <c r="S588" i="4"/>
  <c r="Q588" i="4"/>
  <c r="V587" i="4"/>
  <c r="S587" i="4"/>
  <c r="Q587" i="4"/>
  <c r="V586" i="4"/>
  <c r="S586" i="4"/>
  <c r="Q586" i="4"/>
  <c r="V585" i="4"/>
  <c r="S585" i="4"/>
  <c r="Q585" i="4"/>
  <c r="V581" i="4"/>
  <c r="S581" i="4"/>
  <c r="Q581" i="4"/>
  <c r="V515" i="4"/>
  <c r="S515" i="4"/>
  <c r="Q515" i="4"/>
  <c r="V514" i="4"/>
  <c r="S514" i="4"/>
  <c r="Q514" i="4"/>
  <c r="V513" i="4"/>
  <c r="S513" i="4"/>
  <c r="Q513" i="4"/>
  <c r="V512" i="4"/>
  <c r="S512" i="4"/>
  <c r="Q512" i="4"/>
  <c r="V511" i="4"/>
  <c r="S511" i="4"/>
  <c r="Q511" i="4"/>
  <c r="V510" i="4"/>
  <c r="S510" i="4"/>
  <c r="Q510" i="4"/>
  <c r="V509" i="4"/>
  <c r="S509" i="4"/>
  <c r="Q509" i="4"/>
  <c r="V507" i="4"/>
  <c r="S507" i="4"/>
  <c r="Q507" i="4"/>
  <c r="V506" i="4"/>
  <c r="Q506" i="4"/>
  <c r="V505" i="4"/>
  <c r="Q505" i="4"/>
  <c r="V504" i="4"/>
  <c r="S504" i="4"/>
  <c r="Q504" i="4"/>
  <c r="V503" i="4"/>
  <c r="S503" i="4"/>
  <c r="Q503" i="4"/>
  <c r="V502" i="4"/>
  <c r="S502" i="4"/>
  <c r="Q502" i="4"/>
  <c r="V501" i="4"/>
  <c r="S501" i="4"/>
  <c r="Q501" i="4"/>
  <c r="V500" i="4"/>
  <c r="S500" i="4"/>
  <c r="Q500" i="4"/>
  <c r="I40" i="4" l="1"/>
  <c r="K163" i="4"/>
  <c r="V472" i="4"/>
  <c r="S472" i="4"/>
  <c r="Q472" i="4"/>
  <c r="F472" i="4"/>
  <c r="V471" i="4"/>
  <c r="S471" i="4"/>
  <c r="Q471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Q464" i="4"/>
  <c r="V463" i="4"/>
  <c r="S463" i="4"/>
  <c r="V462" i="4"/>
  <c r="S462" i="4"/>
  <c r="Q462" i="4"/>
  <c r="V461" i="4"/>
  <c r="S461" i="4"/>
  <c r="Q461" i="4"/>
  <c r="V460" i="4"/>
  <c r="S460" i="4"/>
  <c r="Q460" i="4"/>
  <c r="F460" i="4"/>
  <c r="V459" i="4"/>
  <c r="S459" i="4"/>
  <c r="Q459" i="4"/>
  <c r="F459" i="4"/>
  <c r="V458" i="4"/>
  <c r="S458" i="4"/>
  <c r="Q458" i="4"/>
  <c r="F458" i="4"/>
  <c r="V457" i="4"/>
  <c r="S457" i="4"/>
  <c r="Q457" i="4"/>
  <c r="F457" i="4"/>
  <c r="V456" i="4"/>
  <c r="S456" i="4"/>
  <c r="Q456" i="4"/>
  <c r="V455" i="4"/>
  <c r="S455" i="4"/>
  <c r="Q455" i="4"/>
  <c r="F455" i="4"/>
  <c r="V454" i="4"/>
  <c r="S454" i="4"/>
  <c r="Q454" i="4"/>
  <c r="F454" i="4"/>
  <c r="V453" i="4"/>
  <c r="S453" i="4"/>
  <c r="Q453" i="4"/>
  <c r="V452" i="4"/>
  <c r="S452" i="4"/>
  <c r="Q452" i="4"/>
  <c r="V451" i="4"/>
  <c r="S451" i="4"/>
  <c r="Q451" i="4"/>
  <c r="V450" i="4"/>
  <c r="S450" i="4"/>
  <c r="Q450" i="4"/>
  <c r="F450" i="4"/>
  <c r="V449" i="4"/>
  <c r="S449" i="4"/>
  <c r="Q449" i="4"/>
  <c r="V448" i="4"/>
  <c r="S448" i="4"/>
  <c r="Q448" i="4"/>
  <c r="F448" i="4"/>
  <c r="V447" i="4"/>
  <c r="S447" i="4"/>
  <c r="Q447" i="4"/>
  <c r="F447" i="4"/>
  <c r="V446" i="4"/>
  <c r="S446" i="4"/>
  <c r="Q446" i="4"/>
  <c r="V445" i="4"/>
  <c r="S445" i="4"/>
  <c r="Q445" i="4"/>
  <c r="V444" i="4"/>
  <c r="S444" i="4"/>
  <c r="Q444" i="4"/>
  <c r="F444" i="4"/>
  <c r="V443" i="4"/>
  <c r="S443" i="4"/>
  <c r="Q443" i="4"/>
  <c r="F443" i="4"/>
  <c r="V442" i="4"/>
  <c r="S442" i="4"/>
  <c r="Q442" i="4"/>
  <c r="V441" i="4"/>
  <c r="S441" i="4"/>
  <c r="Q441" i="4"/>
  <c r="F441" i="4"/>
  <c r="V440" i="4"/>
  <c r="S440" i="4"/>
  <c r="Q440" i="4"/>
  <c r="V439" i="4"/>
  <c r="S439" i="4"/>
  <c r="Q439" i="4"/>
  <c r="V438" i="4"/>
  <c r="S438" i="4"/>
  <c r="Q438" i="4"/>
  <c r="V437" i="4"/>
  <c r="S437" i="4"/>
  <c r="Q437" i="4"/>
  <c r="V436" i="4"/>
  <c r="S436" i="4"/>
  <c r="Q436" i="4"/>
  <c r="V435" i="4"/>
  <c r="S435" i="4"/>
  <c r="Q435" i="4"/>
  <c r="V434" i="4"/>
  <c r="S434" i="4"/>
  <c r="Q434" i="4"/>
  <c r="V433" i="4"/>
  <c r="S433" i="4"/>
  <c r="Q433" i="4"/>
  <c r="V432" i="4"/>
  <c r="S432" i="4"/>
  <c r="Q432" i="4"/>
  <c r="V431" i="4"/>
  <c r="S431" i="4"/>
  <c r="Q431" i="4"/>
  <c r="V427" i="4"/>
  <c r="S427" i="4"/>
  <c r="Q427" i="4"/>
  <c r="V361" i="4"/>
  <c r="S361" i="4"/>
  <c r="Q361" i="4"/>
  <c r="V360" i="4"/>
  <c r="S360" i="4"/>
  <c r="Q360" i="4"/>
  <c r="V359" i="4"/>
  <c r="S359" i="4"/>
  <c r="Q359" i="4"/>
  <c r="V358" i="4"/>
  <c r="S358" i="4"/>
  <c r="Q358" i="4"/>
  <c r="V357" i="4"/>
  <c r="S357" i="4"/>
  <c r="Q357" i="4"/>
  <c r="V356" i="4"/>
  <c r="S356" i="4"/>
  <c r="Q356" i="4"/>
  <c r="V355" i="4"/>
  <c r="S355" i="4"/>
  <c r="Q355" i="4"/>
  <c r="V353" i="4"/>
  <c r="S353" i="4"/>
  <c r="Q353" i="4"/>
  <c r="V352" i="4"/>
  <c r="Q352" i="4"/>
  <c r="V351" i="4"/>
  <c r="Q351" i="4"/>
  <c r="V350" i="4"/>
  <c r="S350" i="4"/>
  <c r="Q350" i="4"/>
  <c r="V349" i="4"/>
  <c r="S349" i="4"/>
  <c r="Q349" i="4"/>
  <c r="V348" i="4"/>
  <c r="S348" i="4"/>
  <c r="Q348" i="4"/>
  <c r="V347" i="4"/>
  <c r="S347" i="4"/>
  <c r="Q347" i="4"/>
  <c r="V346" i="4"/>
  <c r="S346" i="4"/>
  <c r="Q346" i="4"/>
  <c r="S426" i="4" l="1"/>
  <c r="F426" i="4"/>
  <c r="Q426" i="4"/>
  <c r="I361" i="4"/>
  <c r="J361" i="4" s="1"/>
  <c r="F162" i="4" l="1"/>
  <c r="I33" i="4"/>
  <c r="U218" i="4"/>
  <c r="T218" i="4"/>
  <c r="R218" i="4"/>
  <c r="P218" i="4"/>
  <c r="O218" i="4"/>
  <c r="G218" i="4"/>
  <c r="H218" i="4"/>
  <c r="E218" i="4"/>
  <c r="S272" i="4"/>
  <c r="U3071" i="4"/>
  <c r="T3071" i="4"/>
  <c r="R3071" i="4"/>
  <c r="P3071" i="4"/>
  <c r="O3071" i="4"/>
  <c r="H3071" i="4"/>
  <c r="G3071" i="4"/>
  <c r="E3071" i="4"/>
  <c r="S3125" i="4"/>
  <c r="U1124" i="4"/>
  <c r="T1124" i="4"/>
  <c r="R1124" i="4"/>
  <c r="P1124" i="4"/>
  <c r="O1124" i="4"/>
  <c r="H1124" i="4"/>
  <c r="G1124" i="4"/>
  <c r="E1124" i="4"/>
  <c r="U1725" i="4"/>
  <c r="T1725" i="4"/>
  <c r="R1725" i="4"/>
  <c r="P1725" i="4"/>
  <c r="O1725" i="4"/>
  <c r="H1725" i="4"/>
  <c r="G1725" i="4"/>
  <c r="E1725" i="4"/>
  <c r="Q2677" i="4"/>
  <c r="U3972" i="4"/>
  <c r="T3972" i="4"/>
  <c r="R3972" i="4"/>
  <c r="P3972" i="4"/>
  <c r="O3972" i="4"/>
  <c r="H3972" i="4"/>
  <c r="G3972" i="4"/>
  <c r="E3972" i="4"/>
  <c r="U2623" i="4"/>
  <c r="T2623" i="4"/>
  <c r="R2623" i="4"/>
  <c r="P2623" i="4"/>
  <c r="O2623" i="4"/>
  <c r="H2623" i="4"/>
  <c r="G2623" i="4"/>
  <c r="E2623" i="4"/>
  <c r="S2677" i="4"/>
  <c r="Q4026" i="4"/>
  <c r="Q113" i="4" l="1"/>
  <c r="S113" i="4"/>
  <c r="P98" i="4"/>
  <c r="O98" i="4"/>
  <c r="I58" i="4" l="1"/>
  <c r="L113" i="4"/>
  <c r="J113" i="4"/>
  <c r="S4483" i="4"/>
  <c r="S3120" i="4"/>
  <c r="S1173" i="4"/>
  <c r="S542" i="4"/>
  <c r="Q1148" i="4" l="1"/>
  <c r="F164" i="4" l="1"/>
  <c r="F163" i="4"/>
  <c r="F165" i="4"/>
  <c r="F166" i="4"/>
  <c r="F161" i="4" l="1"/>
  <c r="E161" i="4"/>
  <c r="G165" i="4"/>
  <c r="H165" i="4"/>
  <c r="E165" i="4"/>
  <c r="F218" i="4" l="1"/>
  <c r="F1725" i="4"/>
  <c r="F3972" i="4"/>
  <c r="F2623" i="4"/>
  <c r="L50" i="4"/>
  <c r="J50" i="4"/>
  <c r="K162" i="4"/>
  <c r="I162" i="4"/>
  <c r="L165" i="4"/>
  <c r="I54" i="4" l="1"/>
  <c r="K218" i="4"/>
  <c r="I1725" i="4"/>
  <c r="K1725" i="4"/>
  <c r="I3972" i="4"/>
  <c r="K3972" i="4"/>
  <c r="I2623" i="4"/>
  <c r="K2623" i="4"/>
  <c r="L2623" i="4" s="1"/>
  <c r="J165" i="4"/>
  <c r="V5663" i="4"/>
  <c r="V5514" i="4"/>
  <c r="K190" i="4" l="1"/>
  <c r="L190" i="4" l="1"/>
  <c r="K29" i="4"/>
  <c r="F1124" i="4"/>
  <c r="F3071" i="4"/>
  <c r="F48" i="4"/>
  <c r="F115" i="4"/>
  <c r="I223" i="4"/>
  <c r="I65" i="4" s="1"/>
  <c r="J223" i="4" l="1"/>
  <c r="I218" i="4"/>
  <c r="I3071" i="4"/>
  <c r="K3071" i="4"/>
  <c r="I1124" i="4"/>
  <c r="K1124" i="4"/>
  <c r="K174" i="4"/>
  <c r="I174" i="4"/>
  <c r="K48" i="4"/>
  <c r="L174" i="4" l="1"/>
  <c r="K12" i="4"/>
  <c r="J174" i="4"/>
  <c r="I12" i="4"/>
  <c r="F365" i="4"/>
  <c r="F345" i="4"/>
  <c r="F331" i="4"/>
  <c r="F325" i="4"/>
  <c r="F324" i="4" l="1"/>
  <c r="U2299" i="4" l="1"/>
  <c r="T2299" i="4"/>
  <c r="H166" i="4"/>
  <c r="G166" i="4"/>
  <c r="E166" i="4"/>
  <c r="L166" i="4" l="1"/>
  <c r="J166" i="4"/>
  <c r="G168" i="4"/>
  <c r="H168" i="4"/>
  <c r="E168" i="4"/>
  <c r="K6271" i="4"/>
  <c r="I6271" i="4"/>
  <c r="H6271" i="4"/>
  <c r="G6271" i="4"/>
  <c r="E6271" i="4"/>
  <c r="K6122" i="4"/>
  <c r="H6122" i="4"/>
  <c r="G6122" i="4"/>
  <c r="E6122" i="4"/>
  <c r="K5973" i="4"/>
  <c r="H5973" i="4"/>
  <c r="G5973" i="4"/>
  <c r="E5973" i="4"/>
  <c r="K5824" i="4"/>
  <c r="H5824" i="4"/>
  <c r="G5824" i="4"/>
  <c r="E5824" i="4"/>
  <c r="K5675" i="4"/>
  <c r="H5675" i="4"/>
  <c r="G5675" i="4"/>
  <c r="E5675" i="4"/>
  <c r="K5526" i="4"/>
  <c r="H5526" i="4"/>
  <c r="G5526" i="4"/>
  <c r="E5526" i="4"/>
  <c r="K5377" i="4"/>
  <c r="I5377" i="4"/>
  <c r="H5377" i="4"/>
  <c r="G5377" i="4"/>
  <c r="E5377" i="4"/>
  <c r="K5228" i="4"/>
  <c r="H5228" i="4"/>
  <c r="G5228" i="4"/>
  <c r="E5228" i="4"/>
  <c r="K5079" i="4"/>
  <c r="H5079" i="4"/>
  <c r="G5079" i="4"/>
  <c r="E5079" i="4"/>
  <c r="K4930" i="4"/>
  <c r="H4930" i="4"/>
  <c r="G4930" i="4"/>
  <c r="E4930" i="4"/>
  <c r="K4781" i="4"/>
  <c r="H4781" i="4"/>
  <c r="G4781" i="4"/>
  <c r="E4781" i="4"/>
  <c r="H4632" i="4"/>
  <c r="G4632" i="4"/>
  <c r="E4632" i="4"/>
  <c r="K4478" i="4"/>
  <c r="I4478" i="4"/>
  <c r="H4478" i="4"/>
  <c r="G4478" i="4"/>
  <c r="E4478" i="4"/>
  <c r="K4327" i="4"/>
  <c r="I4327" i="4"/>
  <c r="H4327" i="4"/>
  <c r="G4327" i="4"/>
  <c r="E4327" i="4"/>
  <c r="K4176" i="4"/>
  <c r="I4176" i="4"/>
  <c r="H4176" i="4"/>
  <c r="G4176" i="4"/>
  <c r="E4176" i="4"/>
  <c r="K4027" i="4"/>
  <c r="I4027" i="4"/>
  <c r="H4027" i="4"/>
  <c r="G4027" i="4"/>
  <c r="E4027" i="4"/>
  <c r="K3877" i="4"/>
  <c r="H3877" i="4"/>
  <c r="G3877" i="4"/>
  <c r="E3877" i="4"/>
  <c r="K3726" i="4"/>
  <c r="H3726" i="4"/>
  <c r="G3726" i="4"/>
  <c r="E3726" i="4"/>
  <c r="K3575" i="4"/>
  <c r="I3575" i="4"/>
  <c r="H3575" i="4"/>
  <c r="G3575" i="4"/>
  <c r="E3575" i="4"/>
  <c r="K3424" i="4"/>
  <c r="H3424" i="4"/>
  <c r="G3424" i="4"/>
  <c r="E3424" i="4"/>
  <c r="K3275" i="4"/>
  <c r="H3275" i="4"/>
  <c r="G3275" i="4"/>
  <c r="E3275" i="4"/>
  <c r="K3126" i="4"/>
  <c r="I3126" i="4"/>
  <c r="H3126" i="4"/>
  <c r="G3126" i="4"/>
  <c r="E3126" i="4"/>
  <c r="K2976" i="4"/>
  <c r="H2976" i="4"/>
  <c r="G2976" i="4"/>
  <c r="E2976" i="4"/>
  <c r="K2827" i="4"/>
  <c r="H2827" i="4"/>
  <c r="G2827" i="4"/>
  <c r="E2827" i="4"/>
  <c r="K2678" i="4"/>
  <c r="I2678" i="4"/>
  <c r="G2678" i="4"/>
  <c r="E2678" i="4"/>
  <c r="K2528" i="4"/>
  <c r="H2528" i="4"/>
  <c r="G2528" i="4"/>
  <c r="E2528" i="4"/>
  <c r="K2379" i="4"/>
  <c r="H2379" i="4"/>
  <c r="G2379" i="4"/>
  <c r="E2379" i="4"/>
  <c r="K2229" i="4"/>
  <c r="I2229" i="4"/>
  <c r="H2229" i="4"/>
  <c r="G2229" i="4"/>
  <c r="E2229" i="4"/>
  <c r="K2078" i="4"/>
  <c r="I2078" i="4"/>
  <c r="H2078" i="4"/>
  <c r="G2078" i="4"/>
  <c r="E2078" i="4"/>
  <c r="K1929" i="4"/>
  <c r="I1929" i="4"/>
  <c r="H1929" i="4"/>
  <c r="G1929" i="4"/>
  <c r="E1929" i="4"/>
  <c r="H1780" i="4"/>
  <c r="G1780" i="4"/>
  <c r="E1780" i="4"/>
  <c r="H1629" i="4"/>
  <c r="G1629" i="4"/>
  <c r="E1629" i="4"/>
  <c r="K1480" i="4"/>
  <c r="I1480" i="4"/>
  <c r="H1480" i="4"/>
  <c r="G1480" i="4"/>
  <c r="E1480" i="4"/>
  <c r="H1331" i="4"/>
  <c r="G1331" i="4"/>
  <c r="E1331" i="4"/>
  <c r="G1179" i="4"/>
  <c r="H1179" i="4"/>
  <c r="E1179" i="4"/>
  <c r="H1029" i="4" l="1"/>
  <c r="G1029" i="4"/>
  <c r="E1029" i="4"/>
  <c r="H880" i="4"/>
  <c r="G880" i="4"/>
  <c r="E880" i="4"/>
  <c r="K731" i="4"/>
  <c r="I731" i="4"/>
  <c r="H731" i="4"/>
  <c r="G731" i="4"/>
  <c r="E731" i="4"/>
  <c r="H580" i="4"/>
  <c r="G580" i="4"/>
  <c r="E580" i="4"/>
  <c r="H273" i="4"/>
  <c r="G273" i="4"/>
  <c r="E273" i="4"/>
  <c r="S221" i="4" l="1"/>
  <c r="K115" i="4" l="1"/>
  <c r="S369" i="4"/>
  <c r="H161" i="4"/>
  <c r="G161" i="4"/>
  <c r="L161" i="4" l="1"/>
  <c r="J161" i="4"/>
  <c r="K273" i="4"/>
  <c r="K4632" i="4" l="1"/>
  <c r="K580" i="4"/>
  <c r="I580" i="4"/>
  <c r="S6278" i="4" l="1"/>
  <c r="S6129" i="4"/>
  <c r="S5980" i="4"/>
  <c r="S5831" i="4"/>
  <c r="S5682" i="4"/>
  <c r="S5533" i="4"/>
  <c r="S5384" i="4"/>
  <c r="S5235" i="4"/>
  <c r="S5086" i="4"/>
  <c r="S4937" i="4"/>
  <c r="S4788" i="4"/>
  <c r="S4639" i="4"/>
  <c r="S4485" i="4"/>
  <c r="S4334" i="4"/>
  <c r="S4183" i="4"/>
  <c r="S4034" i="4"/>
  <c r="S3884" i="4"/>
  <c r="S3733" i="4"/>
  <c r="S3582" i="4"/>
  <c r="S3431" i="4"/>
  <c r="S3282" i="4"/>
  <c r="S3133" i="4"/>
  <c r="S2983" i="4"/>
  <c r="S2834" i="4"/>
  <c r="S2685" i="4"/>
  <c r="S2535" i="4"/>
  <c r="S2386" i="4"/>
  <c r="S2236" i="4"/>
  <c r="S2085" i="4"/>
  <c r="S1936" i="4"/>
  <c r="S1787" i="4"/>
  <c r="S1636" i="4"/>
  <c r="S1487" i="4"/>
  <c r="S1338" i="4"/>
  <c r="S1186" i="4"/>
  <c r="S1036" i="4"/>
  <c r="S887" i="4"/>
  <c r="S738" i="4"/>
  <c r="S280" i="4"/>
  <c r="V3954" i="4"/>
  <c r="G48" i="4" l="1"/>
  <c r="H48" i="4"/>
  <c r="O173" i="4"/>
  <c r="O325" i="4"/>
  <c r="O479" i="4"/>
  <c r="O632" i="4"/>
  <c r="O781" i="4"/>
  <c r="O930" i="4"/>
  <c r="O1079" i="4"/>
  <c r="O1230" i="4"/>
  <c r="O1381" i="4"/>
  <c r="O1530" i="4"/>
  <c r="O1679" i="4"/>
  <c r="O1830" i="4"/>
  <c r="O1979" i="4"/>
  <c r="O2128" i="4"/>
  <c r="O2279" i="4"/>
  <c r="O2429" i="4"/>
  <c r="O2578" i="4"/>
  <c r="O2728" i="4"/>
  <c r="O2877" i="4"/>
  <c r="O3026" i="4"/>
  <c r="O3176" i="4"/>
  <c r="O3325" i="4"/>
  <c r="O3476" i="4"/>
  <c r="O3627" i="4"/>
  <c r="O3778" i="4"/>
  <c r="O3927" i="4"/>
  <c r="O4077" i="4"/>
  <c r="O4228" i="4"/>
  <c r="O4379" i="4"/>
  <c r="O4530" i="4"/>
  <c r="O4682" i="4"/>
  <c r="O4831" i="4"/>
  <c r="O4980" i="4"/>
  <c r="O5129" i="4"/>
  <c r="O5278" i="4"/>
  <c r="O5427" i="4"/>
  <c r="O5576" i="4"/>
  <c r="O5725" i="4"/>
  <c r="O5874" i="4"/>
  <c r="O6023" i="4"/>
  <c r="O6172" i="4"/>
  <c r="Q549" i="4" l="1"/>
  <c r="U273" i="4" l="1"/>
  <c r="T273" i="4"/>
  <c r="R273" i="4"/>
  <c r="P273" i="4"/>
  <c r="O273" i="4"/>
  <c r="U1179" i="4"/>
  <c r="T1179" i="4"/>
  <c r="R1179" i="4"/>
  <c r="P1179" i="4"/>
  <c r="O1179" i="4"/>
  <c r="O1117" i="4" s="1"/>
  <c r="K1179" i="4"/>
  <c r="U119" i="4" l="1"/>
  <c r="T119" i="4"/>
  <c r="U112" i="4"/>
  <c r="U103" i="4"/>
  <c r="T112" i="4"/>
  <c r="T103" i="4"/>
  <c r="R112" i="4"/>
  <c r="R103" i="4"/>
  <c r="H112" i="4"/>
  <c r="H103" i="4"/>
  <c r="G112" i="4"/>
  <c r="G103" i="4"/>
  <c r="M52" i="4"/>
  <c r="G164" i="4"/>
  <c r="H164" i="4"/>
  <c r="E164" i="4"/>
  <c r="G163" i="4"/>
  <c r="H163" i="4"/>
  <c r="E163" i="4"/>
  <c r="G115" i="4"/>
  <c r="H115" i="4"/>
  <c r="E115" i="4"/>
  <c r="G59" i="4" l="1"/>
  <c r="U59" i="4"/>
  <c r="H59" i="4"/>
  <c r="R59" i="4"/>
  <c r="T59" i="4"/>
  <c r="J117" i="4"/>
  <c r="J118" i="4"/>
  <c r="L118" i="4"/>
  <c r="L156" i="4"/>
  <c r="J156" i="4"/>
  <c r="L123" i="4"/>
  <c r="E114" i="4"/>
  <c r="L117" i="4"/>
  <c r="H114" i="4"/>
  <c r="G114" i="4"/>
  <c r="R114" i="4"/>
  <c r="T114" i="4"/>
  <c r="M9" i="4"/>
  <c r="U114" i="4"/>
  <c r="R53" i="4"/>
  <c r="R48" i="4"/>
  <c r="T48" i="4"/>
  <c r="U48" i="4"/>
  <c r="R47" i="4"/>
  <c r="T47" i="4"/>
  <c r="U47" i="4"/>
  <c r="G47" i="4"/>
  <c r="H47" i="4"/>
  <c r="R41" i="4"/>
  <c r="S41" i="4"/>
  <c r="T41" i="4"/>
  <c r="U41" i="4"/>
  <c r="V41" i="4"/>
  <c r="T39" i="4"/>
  <c r="U39" i="4"/>
  <c r="J123" i="4" l="1"/>
  <c r="K47" i="4"/>
  <c r="L47" i="4" s="1"/>
  <c r="G32" i="4"/>
  <c r="R52" i="4"/>
  <c r="T17" i="4"/>
  <c r="R17" i="4"/>
  <c r="E32" i="4"/>
  <c r="H17" i="4"/>
  <c r="U17" i="4"/>
  <c r="G17" i="4"/>
  <c r="E11" i="4" l="1"/>
  <c r="E10" i="4" s="1"/>
  <c r="E632" i="4" l="1"/>
  <c r="V6317" i="4"/>
  <c r="S6317" i="4"/>
  <c r="Q6317" i="4"/>
  <c r="V6315" i="4"/>
  <c r="S6315" i="4"/>
  <c r="Q6315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S6297" i="4"/>
  <c r="Q6297" i="4"/>
  <c r="V6296" i="4"/>
  <c r="S6296" i="4"/>
  <c r="Q6296" i="4"/>
  <c r="V6295" i="4"/>
  <c r="S6295" i="4"/>
  <c r="Q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S6290" i="4"/>
  <c r="Q6290" i="4"/>
  <c r="V6289" i="4"/>
  <c r="S6289" i="4"/>
  <c r="Q6289" i="4"/>
  <c r="V6288" i="4"/>
  <c r="S6288" i="4"/>
  <c r="Q6288" i="4"/>
  <c r="V6287" i="4"/>
  <c r="S6287" i="4"/>
  <c r="Q6287" i="4"/>
  <c r="V6286" i="4"/>
  <c r="S6286" i="4"/>
  <c r="Q6286" i="4"/>
  <c r="V6285" i="4"/>
  <c r="S6285" i="4"/>
  <c r="Q6285" i="4"/>
  <c r="V6284" i="4"/>
  <c r="S6284" i="4"/>
  <c r="Q6284" i="4"/>
  <c r="V6283" i="4"/>
  <c r="S6283" i="4"/>
  <c r="Q6283" i="4"/>
  <c r="V6282" i="4"/>
  <c r="S6282" i="4"/>
  <c r="Q6282" i="4"/>
  <c r="V6281" i="4"/>
  <c r="S6281" i="4"/>
  <c r="Q6281" i="4"/>
  <c r="V6280" i="4"/>
  <c r="S6280" i="4"/>
  <c r="Q6280" i="4"/>
  <c r="V6279" i="4"/>
  <c r="S6279" i="4"/>
  <c r="Q6279" i="4"/>
  <c r="V6278" i="4"/>
  <c r="Q6278" i="4"/>
  <c r="V6277" i="4"/>
  <c r="S6277" i="4"/>
  <c r="Q6277" i="4"/>
  <c r="V6276" i="4"/>
  <c r="S6276" i="4"/>
  <c r="Q6276" i="4"/>
  <c r="V6272" i="4"/>
  <c r="S6272" i="4"/>
  <c r="Q6272" i="4"/>
  <c r="U6271" i="4"/>
  <c r="T6271" i="4"/>
  <c r="R6271" i="4"/>
  <c r="P6271" i="4"/>
  <c r="O6271" i="4"/>
  <c r="L6271" i="4"/>
  <c r="V6270" i="4"/>
  <c r="S6270" i="4"/>
  <c r="Q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S6260" i="4"/>
  <c r="Q6260" i="4"/>
  <c r="V6259" i="4"/>
  <c r="Q6259" i="4"/>
  <c r="V6258" i="4"/>
  <c r="S6258" i="4"/>
  <c r="Q6258" i="4"/>
  <c r="V6257" i="4"/>
  <c r="S6257" i="4"/>
  <c r="Q6257" i="4"/>
  <c r="V6256" i="4"/>
  <c r="S6256" i="4"/>
  <c r="Q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V6250" i="4"/>
  <c r="S6250" i="4"/>
  <c r="Q6250" i="4"/>
  <c r="V6249" i="4"/>
  <c r="S6249" i="4"/>
  <c r="Q6249" i="4"/>
  <c r="V6248" i="4"/>
  <c r="S6248" i="4"/>
  <c r="Q6248" i="4"/>
  <c r="V6247" i="4"/>
  <c r="S6247" i="4"/>
  <c r="Q6247" i="4"/>
  <c r="V6246" i="4"/>
  <c r="S6246" i="4"/>
  <c r="Q6246" i="4"/>
  <c r="V6245" i="4"/>
  <c r="S6245" i="4"/>
  <c r="Q6245" i="4"/>
  <c r="V6244" i="4"/>
  <c r="S6244" i="4"/>
  <c r="Q6244" i="4"/>
  <c r="V6243" i="4"/>
  <c r="S6243" i="4"/>
  <c r="Q6243" i="4"/>
  <c r="V6242" i="4"/>
  <c r="S6242" i="4"/>
  <c r="Q6242" i="4"/>
  <c r="V6241" i="4"/>
  <c r="S6241" i="4"/>
  <c r="Q6241" i="4"/>
  <c r="V6240" i="4"/>
  <c r="S6240" i="4"/>
  <c r="Q6240" i="4"/>
  <c r="V6239" i="4"/>
  <c r="S6239" i="4"/>
  <c r="Q6239" i="4"/>
  <c r="V6238" i="4"/>
  <c r="S6238" i="4"/>
  <c r="Q6238" i="4"/>
  <c r="V6237" i="4"/>
  <c r="S6237" i="4"/>
  <c r="Q6237" i="4"/>
  <c r="V6236" i="4"/>
  <c r="S6236" i="4"/>
  <c r="Q6236" i="4"/>
  <c r="V6235" i="4"/>
  <c r="S6235" i="4"/>
  <c r="Q6235" i="4"/>
  <c r="V6234" i="4"/>
  <c r="S6234" i="4"/>
  <c r="Q6234" i="4"/>
  <c r="V6233" i="4"/>
  <c r="S6233" i="4"/>
  <c r="Q6233" i="4"/>
  <c r="V6232" i="4"/>
  <c r="S6232" i="4"/>
  <c r="Q6232" i="4"/>
  <c r="V6231" i="4"/>
  <c r="S6231" i="4"/>
  <c r="Q6231" i="4"/>
  <c r="V6230" i="4"/>
  <c r="S6230" i="4"/>
  <c r="Q6230" i="4"/>
  <c r="V6229" i="4"/>
  <c r="S6229" i="4"/>
  <c r="Q6229" i="4"/>
  <c r="V6228" i="4"/>
  <c r="S6228" i="4"/>
  <c r="Q6228" i="4"/>
  <c r="V6227" i="4"/>
  <c r="S6227" i="4"/>
  <c r="Q6227" i="4"/>
  <c r="V6226" i="4"/>
  <c r="S6226" i="4"/>
  <c r="Q6226" i="4"/>
  <c r="V6225" i="4"/>
  <c r="S6225" i="4"/>
  <c r="Q6225" i="4"/>
  <c r="V6224" i="4"/>
  <c r="S6224" i="4"/>
  <c r="Q6224" i="4"/>
  <c r="V6223" i="4"/>
  <c r="S6223" i="4"/>
  <c r="Q6223" i="4"/>
  <c r="V6222" i="4"/>
  <c r="S6222" i="4"/>
  <c r="Q6222" i="4"/>
  <c r="V6221" i="4"/>
  <c r="S6221" i="4"/>
  <c r="Q6221" i="4"/>
  <c r="V6220" i="4"/>
  <c r="S6220" i="4"/>
  <c r="Q6220" i="4"/>
  <c r="V6219" i="4"/>
  <c r="Q6219" i="4"/>
  <c r="V6218" i="4"/>
  <c r="Q6218" i="4"/>
  <c r="U6217" i="4"/>
  <c r="T6217" i="4"/>
  <c r="R6217" i="4"/>
  <c r="P6217" i="4"/>
  <c r="O6217" i="4"/>
  <c r="H6217" i="4"/>
  <c r="G6217" i="4"/>
  <c r="E6217" i="4"/>
  <c r="V6216" i="4"/>
  <c r="S6216" i="4"/>
  <c r="Q6216" i="4"/>
  <c r="V6215" i="4"/>
  <c r="S6215" i="4"/>
  <c r="Q6215" i="4"/>
  <c r="V6214" i="4"/>
  <c r="S6214" i="4"/>
  <c r="Q6214" i="4"/>
  <c r="V6213" i="4"/>
  <c r="S6213" i="4"/>
  <c r="Q6213" i="4"/>
  <c r="V6212" i="4"/>
  <c r="Q6212" i="4"/>
  <c r="F6211" i="4"/>
  <c r="U6211" i="4"/>
  <c r="T6211" i="4"/>
  <c r="R6211" i="4"/>
  <c r="P6211" i="4"/>
  <c r="O6211" i="4"/>
  <c r="L6211" i="4"/>
  <c r="K6211" i="4"/>
  <c r="I6211" i="4"/>
  <c r="H6211" i="4"/>
  <c r="G6211" i="4"/>
  <c r="E6211" i="4"/>
  <c r="V6207" i="4"/>
  <c r="S6207" i="4"/>
  <c r="Q6207" i="4"/>
  <c r="V6206" i="4"/>
  <c r="S6206" i="4"/>
  <c r="Q6206" i="4"/>
  <c r="V6205" i="4"/>
  <c r="S6205" i="4"/>
  <c r="Q6205" i="4"/>
  <c r="V6204" i="4"/>
  <c r="S6204" i="4"/>
  <c r="Q6204" i="4"/>
  <c r="V6203" i="4"/>
  <c r="S6203" i="4"/>
  <c r="Q6203" i="4"/>
  <c r="V6202" i="4"/>
  <c r="S6202" i="4"/>
  <c r="Q6202" i="4"/>
  <c r="V6201" i="4"/>
  <c r="S6201" i="4"/>
  <c r="Q6201" i="4"/>
  <c r="V6200" i="4"/>
  <c r="S6200" i="4"/>
  <c r="Q6200" i="4"/>
  <c r="V6199" i="4"/>
  <c r="Q6199" i="4"/>
  <c r="V6198" i="4"/>
  <c r="Q6198" i="4"/>
  <c r="F6192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V6193" i="4"/>
  <c r="S6193" i="4"/>
  <c r="Q6193" i="4"/>
  <c r="U6192" i="4"/>
  <c r="T6192" i="4"/>
  <c r="R6192" i="4"/>
  <c r="P6192" i="4"/>
  <c r="O6192" i="4"/>
  <c r="L6192" i="4"/>
  <c r="K6192" i="4"/>
  <c r="I6192" i="4"/>
  <c r="H6192" i="4"/>
  <c r="G6192" i="4"/>
  <c r="E6192" i="4"/>
  <c r="V6191" i="4"/>
  <c r="S6191" i="4"/>
  <c r="Q6191" i="4"/>
  <c r="V6190" i="4"/>
  <c r="S6190" i="4"/>
  <c r="Q6190" i="4"/>
  <c r="V6189" i="4"/>
  <c r="S6189" i="4"/>
  <c r="Q6189" i="4"/>
  <c r="V6188" i="4"/>
  <c r="S6188" i="4"/>
  <c r="Q6188" i="4"/>
  <c r="V6187" i="4"/>
  <c r="S6187" i="4"/>
  <c r="Q6187" i="4"/>
  <c r="V6186" i="4"/>
  <c r="S6186" i="4"/>
  <c r="Q6186" i="4"/>
  <c r="V6185" i="4"/>
  <c r="S6185" i="4"/>
  <c r="Q6185" i="4"/>
  <c r="V6184" i="4"/>
  <c r="S6184" i="4"/>
  <c r="Q6184" i="4"/>
  <c r="V6183" i="4"/>
  <c r="S6183" i="4"/>
  <c r="Q6183" i="4"/>
  <c r="V6182" i="4"/>
  <c r="S6182" i="4"/>
  <c r="Q6182" i="4"/>
  <c r="V6181" i="4"/>
  <c r="S6181" i="4"/>
  <c r="Q6181" i="4"/>
  <c r="V6180" i="4"/>
  <c r="S6180" i="4"/>
  <c r="Q6180" i="4"/>
  <c r="V6179" i="4"/>
  <c r="S6179" i="4"/>
  <c r="Q6179" i="4"/>
  <c r="U6178" i="4"/>
  <c r="T6178" i="4"/>
  <c r="R6178" i="4"/>
  <c r="P6178" i="4"/>
  <c r="O6178" i="4"/>
  <c r="L6178" i="4"/>
  <c r="K6178" i="4"/>
  <c r="J6178" i="4"/>
  <c r="I6178" i="4"/>
  <c r="H6178" i="4"/>
  <c r="G6178" i="4"/>
  <c r="F6178" i="4"/>
  <c r="E6178" i="4"/>
  <c r="V6177" i="4"/>
  <c r="S6177" i="4"/>
  <c r="Q6177" i="4"/>
  <c r="V6176" i="4"/>
  <c r="S6176" i="4"/>
  <c r="Q6176" i="4"/>
  <c r="V6175" i="4"/>
  <c r="S6175" i="4"/>
  <c r="Q6175" i="4"/>
  <c r="V6174" i="4"/>
  <c r="S6174" i="4"/>
  <c r="Q6174" i="4"/>
  <c r="V6173" i="4"/>
  <c r="Q6173" i="4"/>
  <c r="U6172" i="4"/>
  <c r="T6172" i="4"/>
  <c r="R6172" i="4"/>
  <c r="P6172" i="4"/>
  <c r="L6172" i="4"/>
  <c r="K6172" i="4"/>
  <c r="J6172" i="4"/>
  <c r="I6172" i="4"/>
  <c r="H6172" i="4"/>
  <c r="G6172" i="4"/>
  <c r="E6172" i="4"/>
  <c r="M6170" i="4"/>
  <c r="F6168" i="4"/>
  <c r="F6167" i="4"/>
  <c r="V6166" i="4"/>
  <c r="S6166" i="4"/>
  <c r="Q6166" i="4"/>
  <c r="F6166" i="4"/>
  <c r="V6164" i="4"/>
  <c r="S6164" i="4"/>
  <c r="Q6164" i="4"/>
  <c r="V6163" i="4"/>
  <c r="S6163" i="4"/>
  <c r="Q6163" i="4"/>
  <c r="F6163" i="4"/>
  <c r="V6162" i="4"/>
  <c r="S6162" i="4"/>
  <c r="Q6162" i="4"/>
  <c r="F6162" i="4"/>
  <c r="V6161" i="4"/>
  <c r="S6161" i="4"/>
  <c r="Q6161" i="4"/>
  <c r="F6161" i="4"/>
  <c r="V6160" i="4"/>
  <c r="S6160" i="4"/>
  <c r="Q6160" i="4"/>
  <c r="F6160" i="4"/>
  <c r="V6159" i="4"/>
  <c r="S6159" i="4"/>
  <c r="Q6159" i="4"/>
  <c r="F6159" i="4"/>
  <c r="V6158" i="4"/>
  <c r="S6158" i="4"/>
  <c r="Q6158" i="4"/>
  <c r="F6158" i="4"/>
  <c r="V6157" i="4"/>
  <c r="S6157" i="4"/>
  <c r="Q6157" i="4"/>
  <c r="F6157" i="4"/>
  <c r="V6156" i="4"/>
  <c r="S6156" i="4"/>
  <c r="Q6156" i="4"/>
  <c r="F6156" i="4"/>
  <c r="V6155" i="4"/>
  <c r="S6155" i="4"/>
  <c r="Q6155" i="4"/>
  <c r="F6155" i="4"/>
  <c r="V6154" i="4"/>
  <c r="S6154" i="4"/>
  <c r="Q6154" i="4"/>
  <c r="F6154" i="4"/>
  <c r="V6153" i="4"/>
  <c r="S6153" i="4"/>
  <c r="Q6153" i="4"/>
  <c r="F6153" i="4"/>
  <c r="V6152" i="4"/>
  <c r="S6152" i="4"/>
  <c r="Q6152" i="4"/>
  <c r="F6152" i="4"/>
  <c r="V6151" i="4"/>
  <c r="S6151" i="4"/>
  <c r="Q6151" i="4"/>
  <c r="F6151" i="4"/>
  <c r="V6150" i="4"/>
  <c r="S6150" i="4"/>
  <c r="Q6150" i="4"/>
  <c r="F6150" i="4"/>
  <c r="V6149" i="4"/>
  <c r="S6149" i="4"/>
  <c r="Q6149" i="4"/>
  <c r="F6149" i="4"/>
  <c r="V6148" i="4"/>
  <c r="S6148" i="4"/>
  <c r="Q6148" i="4"/>
  <c r="F6148" i="4"/>
  <c r="V6147" i="4"/>
  <c r="S6147" i="4"/>
  <c r="Q6147" i="4"/>
  <c r="F6147" i="4"/>
  <c r="V6146" i="4"/>
  <c r="S6146" i="4"/>
  <c r="Q6146" i="4"/>
  <c r="F6146" i="4"/>
  <c r="V6145" i="4"/>
  <c r="S6145" i="4"/>
  <c r="Q6145" i="4"/>
  <c r="F6145" i="4"/>
  <c r="V6144" i="4"/>
  <c r="S6144" i="4"/>
  <c r="Q6144" i="4"/>
  <c r="F6144" i="4"/>
  <c r="V6143" i="4"/>
  <c r="S6143" i="4"/>
  <c r="Q6143" i="4"/>
  <c r="F6143" i="4"/>
  <c r="V6142" i="4"/>
  <c r="S6142" i="4"/>
  <c r="Q6142" i="4"/>
  <c r="F6142" i="4"/>
  <c r="V6141" i="4"/>
  <c r="S6141" i="4"/>
  <c r="Q6141" i="4"/>
  <c r="F6141" i="4"/>
  <c r="V6140" i="4"/>
  <c r="S6140" i="4"/>
  <c r="Q6140" i="4"/>
  <c r="F6140" i="4"/>
  <c r="V6139" i="4"/>
  <c r="S6139" i="4"/>
  <c r="Q6139" i="4"/>
  <c r="F6139" i="4"/>
  <c r="V6138" i="4"/>
  <c r="S6138" i="4"/>
  <c r="Q6138" i="4"/>
  <c r="F6138" i="4"/>
  <c r="I6138" i="4" s="1"/>
  <c r="I6122" i="4" s="1"/>
  <c r="V6137" i="4"/>
  <c r="S6137" i="4"/>
  <c r="Q6137" i="4"/>
  <c r="F6137" i="4"/>
  <c r="V6136" i="4"/>
  <c r="S6136" i="4"/>
  <c r="Q6136" i="4"/>
  <c r="F6136" i="4"/>
  <c r="V6135" i="4"/>
  <c r="S6135" i="4"/>
  <c r="Q6135" i="4"/>
  <c r="F6135" i="4"/>
  <c r="V6134" i="4"/>
  <c r="S6134" i="4"/>
  <c r="Q6134" i="4"/>
  <c r="F6134" i="4"/>
  <c r="V6133" i="4"/>
  <c r="S6133" i="4"/>
  <c r="Q6133" i="4"/>
  <c r="F6133" i="4"/>
  <c r="V6132" i="4"/>
  <c r="S6132" i="4"/>
  <c r="Q6132" i="4"/>
  <c r="F6132" i="4"/>
  <c r="V6131" i="4"/>
  <c r="S6131" i="4"/>
  <c r="Q6131" i="4"/>
  <c r="V6130" i="4"/>
  <c r="S6130" i="4"/>
  <c r="Q6130" i="4"/>
  <c r="F6130" i="4"/>
  <c r="V6129" i="4"/>
  <c r="Q6129" i="4"/>
  <c r="V6128" i="4"/>
  <c r="S6128" i="4"/>
  <c r="Q6128" i="4"/>
  <c r="F6128" i="4"/>
  <c r="V6127" i="4"/>
  <c r="S6127" i="4"/>
  <c r="Q6127" i="4"/>
  <c r="V6123" i="4"/>
  <c r="S6123" i="4"/>
  <c r="Q6123" i="4"/>
  <c r="U6122" i="4"/>
  <c r="T6122" i="4"/>
  <c r="R6122" i="4"/>
  <c r="P6122" i="4"/>
  <c r="O6122" i="4"/>
  <c r="L6122" i="4"/>
  <c r="V6121" i="4"/>
  <c r="S6121" i="4"/>
  <c r="Q6121" i="4"/>
  <c r="V6120" i="4"/>
  <c r="S6120" i="4"/>
  <c r="Q6120" i="4"/>
  <c r="V6119" i="4"/>
  <c r="S6119" i="4"/>
  <c r="Q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S6111" i="4"/>
  <c r="Q6111" i="4"/>
  <c r="V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V6105" i="4"/>
  <c r="S6105" i="4"/>
  <c r="Q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V6099" i="4"/>
  <c r="S6099" i="4"/>
  <c r="Q6099" i="4"/>
  <c r="V6098" i="4"/>
  <c r="S6098" i="4"/>
  <c r="Q6098" i="4"/>
  <c r="V6097" i="4"/>
  <c r="S6097" i="4"/>
  <c r="Q6097" i="4"/>
  <c r="V6096" i="4"/>
  <c r="S6096" i="4"/>
  <c r="Q6096" i="4"/>
  <c r="V6095" i="4"/>
  <c r="S6095" i="4"/>
  <c r="Q6095" i="4"/>
  <c r="V6094" i="4"/>
  <c r="S6094" i="4"/>
  <c r="Q6094" i="4"/>
  <c r="V6093" i="4"/>
  <c r="S6093" i="4"/>
  <c r="Q6093" i="4"/>
  <c r="V6092" i="4"/>
  <c r="S6092" i="4"/>
  <c r="Q6092" i="4"/>
  <c r="V6091" i="4"/>
  <c r="S6091" i="4"/>
  <c r="Q6091" i="4"/>
  <c r="V6090" i="4"/>
  <c r="S6090" i="4"/>
  <c r="Q6090" i="4"/>
  <c r="V6089" i="4"/>
  <c r="S6089" i="4"/>
  <c r="Q6089" i="4"/>
  <c r="V6088" i="4"/>
  <c r="S6088" i="4"/>
  <c r="Q6088" i="4"/>
  <c r="V6087" i="4"/>
  <c r="S6087" i="4"/>
  <c r="Q6087" i="4"/>
  <c r="V6086" i="4"/>
  <c r="S6086" i="4"/>
  <c r="Q6086" i="4"/>
  <c r="V6085" i="4"/>
  <c r="S6085" i="4"/>
  <c r="Q6085" i="4"/>
  <c r="V6084" i="4"/>
  <c r="S6084" i="4"/>
  <c r="Q6084" i="4"/>
  <c r="V6083" i="4"/>
  <c r="S6083" i="4"/>
  <c r="Q6083" i="4"/>
  <c r="V6082" i="4"/>
  <c r="S6082" i="4"/>
  <c r="Q6082" i="4"/>
  <c r="V6081" i="4"/>
  <c r="S6081" i="4"/>
  <c r="Q6081" i="4"/>
  <c r="V6080" i="4"/>
  <c r="S6080" i="4"/>
  <c r="Q6080" i="4"/>
  <c r="V6079" i="4"/>
  <c r="S6079" i="4"/>
  <c r="Q6079" i="4"/>
  <c r="V6078" i="4"/>
  <c r="S6078" i="4"/>
  <c r="Q6078" i="4"/>
  <c r="V6077" i="4"/>
  <c r="S6077" i="4"/>
  <c r="Q6077" i="4"/>
  <c r="V6076" i="4"/>
  <c r="S6076" i="4"/>
  <c r="Q6076" i="4"/>
  <c r="V6075" i="4"/>
  <c r="S6075" i="4"/>
  <c r="Q6075" i="4"/>
  <c r="V6074" i="4"/>
  <c r="S6074" i="4"/>
  <c r="Q6074" i="4"/>
  <c r="V6073" i="4"/>
  <c r="S6073" i="4"/>
  <c r="Q6073" i="4"/>
  <c r="V6072" i="4"/>
  <c r="S6072" i="4"/>
  <c r="Q6072" i="4"/>
  <c r="V6071" i="4"/>
  <c r="S6071" i="4"/>
  <c r="Q6071" i="4"/>
  <c r="V6070" i="4"/>
  <c r="Q6070" i="4"/>
  <c r="V6069" i="4"/>
  <c r="Q6069" i="4"/>
  <c r="U6068" i="4"/>
  <c r="T6068" i="4"/>
  <c r="R6068" i="4"/>
  <c r="P6068" i="4"/>
  <c r="O6068" i="4"/>
  <c r="H6068" i="4"/>
  <c r="G6068" i="4"/>
  <c r="E6068" i="4"/>
  <c r="V6067" i="4"/>
  <c r="S6067" i="4"/>
  <c r="Q6067" i="4"/>
  <c r="V6066" i="4"/>
  <c r="S6066" i="4"/>
  <c r="Q6066" i="4"/>
  <c r="V6065" i="4"/>
  <c r="S6065" i="4"/>
  <c r="Q6065" i="4"/>
  <c r="V6064" i="4"/>
  <c r="S6064" i="4"/>
  <c r="Q6064" i="4"/>
  <c r="V6063" i="4"/>
  <c r="S6063" i="4"/>
  <c r="Q6063" i="4"/>
  <c r="U6062" i="4"/>
  <c r="T6062" i="4"/>
  <c r="R6062" i="4"/>
  <c r="P6062" i="4"/>
  <c r="O6062" i="4"/>
  <c r="L6062" i="4"/>
  <c r="K6062" i="4"/>
  <c r="I6062" i="4"/>
  <c r="H6062" i="4"/>
  <c r="G6062" i="4"/>
  <c r="F6062" i="4"/>
  <c r="E6062" i="4"/>
  <c r="V6058" i="4"/>
  <c r="S6058" i="4"/>
  <c r="Q6058" i="4"/>
  <c r="V6057" i="4"/>
  <c r="S6057" i="4"/>
  <c r="Q6057" i="4"/>
  <c r="V6056" i="4"/>
  <c r="S6056" i="4"/>
  <c r="Q6056" i="4"/>
  <c r="V6055" i="4"/>
  <c r="S6055" i="4"/>
  <c r="Q6055" i="4"/>
  <c r="V6054" i="4"/>
  <c r="S6054" i="4"/>
  <c r="Q6054" i="4"/>
  <c r="V6053" i="4"/>
  <c r="S6053" i="4"/>
  <c r="Q6053" i="4"/>
  <c r="V6052" i="4"/>
  <c r="S6052" i="4"/>
  <c r="Q6052" i="4"/>
  <c r="V6051" i="4"/>
  <c r="S6051" i="4"/>
  <c r="Q6051" i="4"/>
  <c r="V6050" i="4"/>
  <c r="S6050" i="4"/>
  <c r="Q6050" i="4"/>
  <c r="V6049" i="4"/>
  <c r="Q6049" i="4"/>
  <c r="V6048" i="4"/>
  <c r="S6048" i="4"/>
  <c r="Q6048" i="4"/>
  <c r="V6047" i="4"/>
  <c r="S6047" i="4"/>
  <c r="Q6047" i="4"/>
  <c r="V6046" i="4"/>
  <c r="S6046" i="4"/>
  <c r="Q6046" i="4"/>
  <c r="V6045" i="4"/>
  <c r="S6045" i="4"/>
  <c r="Q6045" i="4"/>
  <c r="V6044" i="4"/>
  <c r="S6044" i="4"/>
  <c r="Q6044" i="4"/>
  <c r="U6043" i="4"/>
  <c r="T6043" i="4"/>
  <c r="R6043" i="4"/>
  <c r="P6043" i="4"/>
  <c r="O6043" i="4"/>
  <c r="H6043" i="4"/>
  <c r="G6043" i="4"/>
  <c r="E6043" i="4"/>
  <c r="V6042" i="4"/>
  <c r="S6042" i="4"/>
  <c r="Q6042" i="4"/>
  <c r="V6041" i="4"/>
  <c r="S6041" i="4"/>
  <c r="Q6041" i="4"/>
  <c r="V6040" i="4"/>
  <c r="S6040" i="4"/>
  <c r="Q6040" i="4"/>
  <c r="V6039" i="4"/>
  <c r="S6039" i="4"/>
  <c r="Q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V6033" i="4"/>
  <c r="S6033" i="4"/>
  <c r="Q6033" i="4"/>
  <c r="V6032" i="4"/>
  <c r="S6032" i="4"/>
  <c r="Q6032" i="4"/>
  <c r="V6031" i="4"/>
  <c r="S6031" i="4"/>
  <c r="Q6031" i="4"/>
  <c r="V6030" i="4"/>
  <c r="S6030" i="4"/>
  <c r="Q6030" i="4"/>
  <c r="U6029" i="4"/>
  <c r="T6029" i="4"/>
  <c r="R6029" i="4"/>
  <c r="P6029" i="4"/>
  <c r="O6029" i="4"/>
  <c r="L6029" i="4"/>
  <c r="K6029" i="4"/>
  <c r="J6029" i="4"/>
  <c r="I6029" i="4"/>
  <c r="H6029" i="4"/>
  <c r="G6029" i="4"/>
  <c r="F6029" i="4"/>
  <c r="E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V6024" i="4"/>
  <c r="S6024" i="4"/>
  <c r="Q6024" i="4"/>
  <c r="U6023" i="4"/>
  <c r="T6023" i="4"/>
  <c r="R6023" i="4"/>
  <c r="P6023" i="4"/>
  <c r="L6023" i="4"/>
  <c r="K6023" i="4"/>
  <c r="J6023" i="4"/>
  <c r="I6023" i="4"/>
  <c r="H6023" i="4"/>
  <c r="G6023" i="4"/>
  <c r="E6023" i="4"/>
  <c r="M6021" i="4"/>
  <c r="F6019" i="4"/>
  <c r="F6018" i="4"/>
  <c r="V6017" i="4"/>
  <c r="S6017" i="4"/>
  <c r="Q6017" i="4"/>
  <c r="F6017" i="4"/>
  <c r="V6015" i="4"/>
  <c r="S6015" i="4"/>
  <c r="Q6015" i="4"/>
  <c r="V6014" i="4"/>
  <c r="S6014" i="4"/>
  <c r="Q6014" i="4"/>
  <c r="F6014" i="4"/>
  <c r="V6013" i="4"/>
  <c r="S6013" i="4"/>
  <c r="Q6013" i="4"/>
  <c r="F6013" i="4"/>
  <c r="V6012" i="4"/>
  <c r="S6012" i="4"/>
  <c r="Q6012" i="4"/>
  <c r="F6012" i="4"/>
  <c r="V6011" i="4"/>
  <c r="S6011" i="4"/>
  <c r="Q6011" i="4"/>
  <c r="F6011" i="4"/>
  <c r="V6010" i="4"/>
  <c r="S6010" i="4"/>
  <c r="Q6010" i="4"/>
  <c r="F6010" i="4"/>
  <c r="V6009" i="4"/>
  <c r="S6009" i="4"/>
  <c r="Q6009" i="4"/>
  <c r="F6009" i="4"/>
  <c r="V6008" i="4"/>
  <c r="S6008" i="4"/>
  <c r="Q6008" i="4"/>
  <c r="F6008" i="4"/>
  <c r="V6007" i="4"/>
  <c r="S6007" i="4"/>
  <c r="Q6007" i="4"/>
  <c r="F6007" i="4"/>
  <c r="V6006" i="4"/>
  <c r="S6006" i="4"/>
  <c r="Q6006" i="4"/>
  <c r="F6006" i="4"/>
  <c r="V6005" i="4"/>
  <c r="S6005" i="4"/>
  <c r="Q6005" i="4"/>
  <c r="F6005" i="4"/>
  <c r="V6004" i="4"/>
  <c r="S6004" i="4"/>
  <c r="Q6004" i="4"/>
  <c r="F6004" i="4"/>
  <c r="V6003" i="4"/>
  <c r="S6003" i="4"/>
  <c r="Q6003" i="4"/>
  <c r="F6003" i="4"/>
  <c r="V6002" i="4"/>
  <c r="S6002" i="4"/>
  <c r="Q6002" i="4"/>
  <c r="F6002" i="4"/>
  <c r="V6001" i="4"/>
  <c r="S6001" i="4"/>
  <c r="Q6001" i="4"/>
  <c r="F6001" i="4"/>
  <c r="V6000" i="4"/>
  <c r="S6000" i="4"/>
  <c r="Q6000" i="4"/>
  <c r="F6000" i="4"/>
  <c r="V5999" i="4"/>
  <c r="S5999" i="4"/>
  <c r="Q5999" i="4"/>
  <c r="F5999" i="4"/>
  <c r="V5998" i="4"/>
  <c r="S5998" i="4"/>
  <c r="Q5998" i="4"/>
  <c r="V5997" i="4"/>
  <c r="S5997" i="4"/>
  <c r="Q5997" i="4"/>
  <c r="F5997" i="4"/>
  <c r="V5996" i="4"/>
  <c r="S5996" i="4"/>
  <c r="Q5996" i="4"/>
  <c r="F5996" i="4"/>
  <c r="V5995" i="4"/>
  <c r="S5995" i="4"/>
  <c r="Q5995" i="4"/>
  <c r="F5995" i="4"/>
  <c r="V5994" i="4"/>
  <c r="S5994" i="4"/>
  <c r="Q5994" i="4"/>
  <c r="F5994" i="4"/>
  <c r="V5993" i="4"/>
  <c r="S5993" i="4"/>
  <c r="Q5993" i="4"/>
  <c r="F5993" i="4"/>
  <c r="V5992" i="4"/>
  <c r="S5992" i="4"/>
  <c r="Q5992" i="4"/>
  <c r="F5992" i="4"/>
  <c r="V5991" i="4"/>
  <c r="S5991" i="4"/>
  <c r="Q5991" i="4"/>
  <c r="F5991" i="4"/>
  <c r="V5990" i="4"/>
  <c r="S5990" i="4"/>
  <c r="Q5990" i="4"/>
  <c r="F5990" i="4"/>
  <c r="V5989" i="4"/>
  <c r="S5989" i="4"/>
  <c r="Q5989" i="4"/>
  <c r="F5989" i="4"/>
  <c r="I5989" i="4" s="1"/>
  <c r="I5973" i="4" s="1"/>
  <c r="V5988" i="4"/>
  <c r="S5988" i="4"/>
  <c r="Q5988" i="4"/>
  <c r="F5988" i="4"/>
  <c r="V5987" i="4"/>
  <c r="S5987" i="4"/>
  <c r="Q5987" i="4"/>
  <c r="F5987" i="4"/>
  <c r="V5986" i="4"/>
  <c r="S5986" i="4"/>
  <c r="Q5986" i="4"/>
  <c r="F5986" i="4"/>
  <c r="V5985" i="4"/>
  <c r="S5985" i="4"/>
  <c r="Q5985" i="4"/>
  <c r="F5985" i="4"/>
  <c r="V5984" i="4"/>
  <c r="S5984" i="4"/>
  <c r="Q5984" i="4"/>
  <c r="F5984" i="4"/>
  <c r="V5983" i="4"/>
  <c r="S5983" i="4"/>
  <c r="Q5983" i="4"/>
  <c r="V5982" i="4"/>
  <c r="S5982" i="4"/>
  <c r="Q5982" i="4"/>
  <c r="V5981" i="4"/>
  <c r="S5981" i="4"/>
  <c r="Q5981" i="4"/>
  <c r="F5981" i="4"/>
  <c r="V5980" i="4"/>
  <c r="Q5980" i="4"/>
  <c r="V5979" i="4"/>
  <c r="S5979" i="4"/>
  <c r="Q5979" i="4"/>
  <c r="F5979" i="4"/>
  <c r="V5978" i="4"/>
  <c r="S5978" i="4"/>
  <c r="Q5978" i="4"/>
  <c r="V5974" i="4"/>
  <c r="S5974" i="4"/>
  <c r="Q5974" i="4"/>
  <c r="U5973" i="4"/>
  <c r="T5973" i="4"/>
  <c r="R5973" i="4"/>
  <c r="P5973" i="4"/>
  <c r="O5973" i="4"/>
  <c r="L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V5968" i="4"/>
  <c r="S5968" i="4"/>
  <c r="Q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V5954" i="4"/>
  <c r="S5954" i="4"/>
  <c r="Q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V5948" i="4"/>
  <c r="S5948" i="4"/>
  <c r="Q5948" i="4"/>
  <c r="V5947" i="4"/>
  <c r="S5947" i="4"/>
  <c r="Q5947" i="4"/>
  <c r="V5946" i="4"/>
  <c r="S5946" i="4"/>
  <c r="Q5946" i="4"/>
  <c r="V5945" i="4"/>
  <c r="S5945" i="4"/>
  <c r="Q5945" i="4"/>
  <c r="V5944" i="4"/>
  <c r="S5944" i="4"/>
  <c r="Q5944" i="4"/>
  <c r="V5943" i="4"/>
  <c r="S5943" i="4"/>
  <c r="Q5943" i="4"/>
  <c r="V5942" i="4"/>
  <c r="S5942" i="4"/>
  <c r="Q5942" i="4"/>
  <c r="V5941" i="4"/>
  <c r="S5941" i="4"/>
  <c r="Q5941" i="4"/>
  <c r="V5940" i="4"/>
  <c r="S5940" i="4"/>
  <c r="Q5940" i="4"/>
  <c r="V5939" i="4"/>
  <c r="S5939" i="4"/>
  <c r="Q5939" i="4"/>
  <c r="V5938" i="4"/>
  <c r="S5938" i="4"/>
  <c r="Q5938" i="4"/>
  <c r="V5937" i="4"/>
  <c r="S5937" i="4"/>
  <c r="Q5937" i="4"/>
  <c r="V5936" i="4"/>
  <c r="S5936" i="4"/>
  <c r="Q5936" i="4"/>
  <c r="V5935" i="4"/>
  <c r="S5935" i="4"/>
  <c r="Q5935" i="4"/>
  <c r="V5934" i="4"/>
  <c r="S5934" i="4"/>
  <c r="Q5934" i="4"/>
  <c r="V5933" i="4"/>
  <c r="S5933" i="4"/>
  <c r="Q5933" i="4"/>
  <c r="V5932" i="4"/>
  <c r="S5932" i="4"/>
  <c r="Q5932" i="4"/>
  <c r="V5931" i="4"/>
  <c r="S5931" i="4"/>
  <c r="Q5931" i="4"/>
  <c r="V5930" i="4"/>
  <c r="S5930" i="4"/>
  <c r="Q5930" i="4"/>
  <c r="V5929" i="4"/>
  <c r="S5929" i="4"/>
  <c r="Q5929" i="4"/>
  <c r="V5928" i="4"/>
  <c r="S5928" i="4"/>
  <c r="Q5928" i="4"/>
  <c r="V5927" i="4"/>
  <c r="S5927" i="4"/>
  <c r="Q5927" i="4"/>
  <c r="V5926" i="4"/>
  <c r="S5926" i="4"/>
  <c r="Q5926" i="4"/>
  <c r="V5925" i="4"/>
  <c r="S5925" i="4"/>
  <c r="Q5925" i="4"/>
  <c r="V5924" i="4"/>
  <c r="S5924" i="4"/>
  <c r="Q5924" i="4"/>
  <c r="V5923" i="4"/>
  <c r="S5923" i="4"/>
  <c r="Q5923" i="4"/>
  <c r="V5922" i="4"/>
  <c r="S5922" i="4"/>
  <c r="Q5922" i="4"/>
  <c r="V5921" i="4"/>
  <c r="Q5921" i="4"/>
  <c r="V5920" i="4"/>
  <c r="Q5920" i="4"/>
  <c r="U5919" i="4"/>
  <c r="T5919" i="4"/>
  <c r="R5919" i="4"/>
  <c r="P5919" i="4"/>
  <c r="O5919" i="4"/>
  <c r="H5919" i="4"/>
  <c r="G5919" i="4"/>
  <c r="E5919" i="4"/>
  <c r="V5918" i="4"/>
  <c r="S5918" i="4"/>
  <c r="Q5918" i="4"/>
  <c r="V5917" i="4"/>
  <c r="S5917" i="4"/>
  <c r="Q5917" i="4"/>
  <c r="V5916" i="4"/>
  <c r="S5916" i="4"/>
  <c r="Q5916" i="4"/>
  <c r="V5915" i="4"/>
  <c r="S5915" i="4"/>
  <c r="Q5915" i="4"/>
  <c r="V5914" i="4"/>
  <c r="Q5914" i="4"/>
  <c r="F5913" i="4"/>
  <c r="U5913" i="4"/>
  <c r="T5913" i="4"/>
  <c r="R5913" i="4"/>
  <c r="P5913" i="4"/>
  <c r="O5913" i="4"/>
  <c r="L5913" i="4"/>
  <c r="K5913" i="4"/>
  <c r="I5913" i="4"/>
  <c r="H5913" i="4"/>
  <c r="G5913" i="4"/>
  <c r="E5913" i="4"/>
  <c r="V5909" i="4"/>
  <c r="S5909" i="4"/>
  <c r="Q5909" i="4"/>
  <c r="V5908" i="4"/>
  <c r="S5908" i="4"/>
  <c r="Q5908" i="4"/>
  <c r="V5907" i="4"/>
  <c r="S5907" i="4"/>
  <c r="Q5907" i="4"/>
  <c r="V5906" i="4"/>
  <c r="S5906" i="4"/>
  <c r="Q5906" i="4"/>
  <c r="V5905" i="4"/>
  <c r="S5905" i="4"/>
  <c r="Q5905" i="4"/>
  <c r="V5904" i="4"/>
  <c r="S5904" i="4"/>
  <c r="Q5904" i="4"/>
  <c r="V5903" i="4"/>
  <c r="S5903" i="4"/>
  <c r="Q5903" i="4"/>
  <c r="V5902" i="4"/>
  <c r="S5902" i="4"/>
  <c r="Q5902" i="4"/>
  <c r="V5901" i="4"/>
  <c r="S5901" i="4"/>
  <c r="Q5901" i="4"/>
  <c r="V5900" i="4"/>
  <c r="Q5900" i="4"/>
  <c r="V5899" i="4"/>
  <c r="S5899" i="4"/>
  <c r="Q5899" i="4"/>
  <c r="V5898" i="4"/>
  <c r="S5898" i="4"/>
  <c r="Q5898" i="4"/>
  <c r="V5897" i="4"/>
  <c r="S5897" i="4"/>
  <c r="Q5897" i="4"/>
  <c r="V5896" i="4"/>
  <c r="S5896" i="4"/>
  <c r="Q5896" i="4"/>
  <c r="V5895" i="4"/>
  <c r="S5895" i="4"/>
  <c r="Q5895" i="4"/>
  <c r="U5894" i="4"/>
  <c r="T5894" i="4"/>
  <c r="R5894" i="4"/>
  <c r="P5894" i="4"/>
  <c r="O5894" i="4"/>
  <c r="H5894" i="4"/>
  <c r="G5894" i="4"/>
  <c r="E5894" i="4"/>
  <c r="V5893" i="4"/>
  <c r="S5893" i="4"/>
  <c r="Q5893" i="4"/>
  <c r="V5892" i="4"/>
  <c r="S5892" i="4"/>
  <c r="Q5892" i="4"/>
  <c r="V5891" i="4"/>
  <c r="S5891" i="4"/>
  <c r="Q5891" i="4"/>
  <c r="V5890" i="4"/>
  <c r="S5890" i="4"/>
  <c r="Q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V5884" i="4"/>
  <c r="S5884" i="4"/>
  <c r="Q5884" i="4"/>
  <c r="V5883" i="4"/>
  <c r="S5883" i="4"/>
  <c r="Q5883" i="4"/>
  <c r="V5882" i="4"/>
  <c r="S5882" i="4"/>
  <c r="Q5882" i="4"/>
  <c r="V5881" i="4"/>
  <c r="S5881" i="4"/>
  <c r="Q5881" i="4"/>
  <c r="U5880" i="4"/>
  <c r="T5880" i="4"/>
  <c r="R5880" i="4"/>
  <c r="P5880" i="4"/>
  <c r="O5880" i="4"/>
  <c r="L5880" i="4"/>
  <c r="K5880" i="4"/>
  <c r="J5880" i="4"/>
  <c r="I5880" i="4"/>
  <c r="H5880" i="4"/>
  <c r="G5880" i="4"/>
  <c r="F5880" i="4"/>
  <c r="E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V5875" i="4"/>
  <c r="S5875" i="4"/>
  <c r="Q5875" i="4"/>
  <c r="U5874" i="4"/>
  <c r="T5874" i="4"/>
  <c r="R5874" i="4"/>
  <c r="P5874" i="4"/>
  <c r="L5874" i="4"/>
  <c r="K5874" i="4"/>
  <c r="J5874" i="4"/>
  <c r="I5874" i="4"/>
  <c r="H5874" i="4"/>
  <c r="G5874" i="4"/>
  <c r="E5874" i="4"/>
  <c r="M5872" i="4"/>
  <c r="F5870" i="4"/>
  <c r="I160" i="4" s="1"/>
  <c r="F5869" i="4"/>
  <c r="V5868" i="4"/>
  <c r="S5868" i="4"/>
  <c r="Q5868" i="4"/>
  <c r="F5868" i="4"/>
  <c r="V5866" i="4"/>
  <c r="S5866" i="4"/>
  <c r="Q5866" i="4"/>
  <c r="V5865" i="4"/>
  <c r="S5865" i="4"/>
  <c r="Q5865" i="4"/>
  <c r="F5865" i="4"/>
  <c r="V5864" i="4"/>
  <c r="S5864" i="4"/>
  <c r="Q5864" i="4"/>
  <c r="F5864" i="4"/>
  <c r="V5863" i="4"/>
  <c r="S5863" i="4"/>
  <c r="Q5863" i="4"/>
  <c r="F5863" i="4"/>
  <c r="V5862" i="4"/>
  <c r="S5862" i="4"/>
  <c r="Q5862" i="4"/>
  <c r="F5862" i="4"/>
  <c r="V5861" i="4"/>
  <c r="S5861" i="4"/>
  <c r="Q5861" i="4"/>
  <c r="F5861" i="4"/>
  <c r="V5860" i="4"/>
  <c r="S5860" i="4"/>
  <c r="Q5860" i="4"/>
  <c r="F5860" i="4"/>
  <c r="V5859" i="4"/>
  <c r="S5859" i="4"/>
  <c r="Q5859" i="4"/>
  <c r="F5859" i="4"/>
  <c r="V5858" i="4"/>
  <c r="S5858" i="4"/>
  <c r="Q5858" i="4"/>
  <c r="F5858" i="4"/>
  <c r="V5857" i="4"/>
  <c r="S5857" i="4"/>
  <c r="Q5857" i="4"/>
  <c r="F5857" i="4"/>
  <c r="V5856" i="4"/>
  <c r="S5856" i="4"/>
  <c r="Q5856" i="4"/>
  <c r="F5856" i="4"/>
  <c r="V5855" i="4"/>
  <c r="S5855" i="4"/>
  <c r="Q5855" i="4"/>
  <c r="F5855" i="4"/>
  <c r="V5854" i="4"/>
  <c r="S5854" i="4"/>
  <c r="Q5854" i="4"/>
  <c r="F5854" i="4"/>
  <c r="V5853" i="4"/>
  <c r="S5853" i="4"/>
  <c r="Q5853" i="4"/>
  <c r="F5853" i="4"/>
  <c r="V5852" i="4"/>
  <c r="S5852" i="4"/>
  <c r="Q5852" i="4"/>
  <c r="F5852" i="4"/>
  <c r="V5851" i="4"/>
  <c r="S5851" i="4"/>
  <c r="Q5851" i="4"/>
  <c r="F5851" i="4"/>
  <c r="V5850" i="4"/>
  <c r="S5850" i="4"/>
  <c r="Q5850" i="4"/>
  <c r="F5850" i="4"/>
  <c r="V5849" i="4"/>
  <c r="S5849" i="4"/>
  <c r="Q5849" i="4"/>
  <c r="V5848" i="4"/>
  <c r="S5848" i="4"/>
  <c r="Q5848" i="4"/>
  <c r="F5848" i="4"/>
  <c r="V5847" i="4"/>
  <c r="S5847" i="4"/>
  <c r="Q5847" i="4"/>
  <c r="F5847" i="4"/>
  <c r="V5846" i="4"/>
  <c r="S5846" i="4"/>
  <c r="Q5846" i="4"/>
  <c r="F5846" i="4"/>
  <c r="V5845" i="4"/>
  <c r="S5845" i="4"/>
  <c r="Q5845" i="4"/>
  <c r="V5844" i="4"/>
  <c r="S5844" i="4"/>
  <c r="Q5844" i="4"/>
  <c r="F5844" i="4"/>
  <c r="V5843" i="4"/>
  <c r="S5843" i="4"/>
  <c r="Q5843" i="4"/>
  <c r="F5843" i="4"/>
  <c r="V5842" i="4"/>
  <c r="S5842" i="4"/>
  <c r="Q5842" i="4"/>
  <c r="F5842" i="4"/>
  <c r="V5841" i="4"/>
  <c r="S5841" i="4"/>
  <c r="Q5841" i="4"/>
  <c r="F5841" i="4"/>
  <c r="V5840" i="4"/>
  <c r="S5840" i="4"/>
  <c r="Q5840" i="4"/>
  <c r="F5840" i="4"/>
  <c r="I5840" i="4" s="1"/>
  <c r="V5839" i="4"/>
  <c r="S5839" i="4"/>
  <c r="Q5839" i="4"/>
  <c r="F5839" i="4"/>
  <c r="V5838" i="4"/>
  <c r="S5838" i="4"/>
  <c r="Q5838" i="4"/>
  <c r="F5838" i="4"/>
  <c r="V5837" i="4"/>
  <c r="S5837" i="4"/>
  <c r="Q5837" i="4"/>
  <c r="F5837" i="4"/>
  <c r="V5836" i="4"/>
  <c r="S5836" i="4"/>
  <c r="Q5836" i="4"/>
  <c r="F5836" i="4"/>
  <c r="V5835" i="4"/>
  <c r="S5835" i="4"/>
  <c r="Q5835" i="4"/>
  <c r="F5835" i="4"/>
  <c r="V5834" i="4"/>
  <c r="S5834" i="4"/>
  <c r="Q5834" i="4"/>
  <c r="F5834" i="4"/>
  <c r="V5833" i="4"/>
  <c r="S5833" i="4"/>
  <c r="Q5833" i="4"/>
  <c r="V5832" i="4"/>
  <c r="S5832" i="4"/>
  <c r="Q5832" i="4"/>
  <c r="F5832" i="4"/>
  <c r="V5831" i="4"/>
  <c r="Q5831" i="4"/>
  <c r="V5830" i="4"/>
  <c r="S5830" i="4"/>
  <c r="Q5830" i="4"/>
  <c r="F5830" i="4"/>
  <c r="V5829" i="4"/>
  <c r="S5829" i="4"/>
  <c r="Q5829" i="4"/>
  <c r="V5825" i="4"/>
  <c r="S5825" i="4"/>
  <c r="Q5825" i="4"/>
  <c r="U5824" i="4"/>
  <c r="T5824" i="4"/>
  <c r="R5824" i="4"/>
  <c r="P5824" i="4"/>
  <c r="O5824" i="4"/>
  <c r="L5824" i="4"/>
  <c r="V5823" i="4"/>
  <c r="S5823" i="4"/>
  <c r="Q5823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V5817" i="4"/>
  <c r="S5817" i="4"/>
  <c r="Q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V5803" i="4"/>
  <c r="S5803" i="4"/>
  <c r="Q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V5797" i="4"/>
  <c r="S5797" i="4"/>
  <c r="Q5797" i="4"/>
  <c r="V5796" i="4"/>
  <c r="S5796" i="4"/>
  <c r="Q5796" i="4"/>
  <c r="V5795" i="4"/>
  <c r="S5795" i="4"/>
  <c r="Q5795" i="4"/>
  <c r="V5794" i="4"/>
  <c r="S5794" i="4"/>
  <c r="Q5794" i="4"/>
  <c r="V5793" i="4"/>
  <c r="S5793" i="4"/>
  <c r="Q5793" i="4"/>
  <c r="V5792" i="4"/>
  <c r="S5792" i="4"/>
  <c r="Q5792" i="4"/>
  <c r="V5791" i="4"/>
  <c r="S5791" i="4"/>
  <c r="Q5791" i="4"/>
  <c r="V5790" i="4"/>
  <c r="S5790" i="4"/>
  <c r="Q5790" i="4"/>
  <c r="V5789" i="4"/>
  <c r="S5789" i="4"/>
  <c r="Q5789" i="4"/>
  <c r="V5788" i="4"/>
  <c r="S5788" i="4"/>
  <c r="Q5788" i="4"/>
  <c r="V5787" i="4"/>
  <c r="S5787" i="4"/>
  <c r="Q5787" i="4"/>
  <c r="V5786" i="4"/>
  <c r="S5786" i="4"/>
  <c r="Q5786" i="4"/>
  <c r="V5785" i="4"/>
  <c r="S5785" i="4"/>
  <c r="Q5785" i="4"/>
  <c r="V5784" i="4"/>
  <c r="S5784" i="4"/>
  <c r="Q5784" i="4"/>
  <c r="V5783" i="4"/>
  <c r="S5783" i="4"/>
  <c r="Q5783" i="4"/>
  <c r="V5782" i="4"/>
  <c r="S5782" i="4"/>
  <c r="Q5782" i="4"/>
  <c r="V5781" i="4"/>
  <c r="S5781" i="4"/>
  <c r="Q5781" i="4"/>
  <c r="V5780" i="4"/>
  <c r="S5780" i="4"/>
  <c r="Q5780" i="4"/>
  <c r="V5779" i="4"/>
  <c r="S5779" i="4"/>
  <c r="Q5779" i="4"/>
  <c r="V5778" i="4"/>
  <c r="S5778" i="4"/>
  <c r="Q5778" i="4"/>
  <c r="V5777" i="4"/>
  <c r="S5777" i="4"/>
  <c r="Q5777" i="4"/>
  <c r="V5776" i="4"/>
  <c r="S5776" i="4"/>
  <c r="Q5776" i="4"/>
  <c r="V5775" i="4"/>
  <c r="S5775" i="4"/>
  <c r="Q5775" i="4"/>
  <c r="V5774" i="4"/>
  <c r="S5774" i="4"/>
  <c r="Q5774" i="4"/>
  <c r="V5773" i="4"/>
  <c r="S5773" i="4"/>
  <c r="Q5773" i="4"/>
  <c r="V5772" i="4"/>
  <c r="Q5772" i="4"/>
  <c r="V5771" i="4"/>
  <c r="Q5771" i="4"/>
  <c r="U5770" i="4"/>
  <c r="T5770" i="4"/>
  <c r="R5770" i="4"/>
  <c r="P5770" i="4"/>
  <c r="O5770" i="4"/>
  <c r="H5770" i="4"/>
  <c r="G5770" i="4"/>
  <c r="E5770" i="4"/>
  <c r="V5769" i="4"/>
  <c r="S5769" i="4"/>
  <c r="Q5769" i="4"/>
  <c r="V5768" i="4"/>
  <c r="S5768" i="4"/>
  <c r="Q5768" i="4"/>
  <c r="V5767" i="4"/>
  <c r="S5767" i="4"/>
  <c r="Q5767" i="4"/>
  <c r="V5766" i="4"/>
  <c r="S5766" i="4"/>
  <c r="Q5766" i="4"/>
  <c r="V5765" i="4"/>
  <c r="Q5765" i="4"/>
  <c r="F5764" i="4"/>
  <c r="U5764" i="4"/>
  <c r="T5764" i="4"/>
  <c r="R5764" i="4"/>
  <c r="P5764" i="4"/>
  <c r="O5764" i="4"/>
  <c r="K5764" i="4"/>
  <c r="J5764" i="4"/>
  <c r="I5764" i="4"/>
  <c r="H5764" i="4"/>
  <c r="G5764" i="4"/>
  <c r="E5764" i="4"/>
  <c r="V5760" i="4"/>
  <c r="S5760" i="4"/>
  <c r="Q5760" i="4"/>
  <c r="V5759" i="4"/>
  <c r="S5759" i="4"/>
  <c r="Q5759" i="4"/>
  <c r="V5758" i="4"/>
  <c r="S5758" i="4"/>
  <c r="Q5758" i="4"/>
  <c r="V5757" i="4"/>
  <c r="S5757" i="4"/>
  <c r="Q5757" i="4"/>
  <c r="V5756" i="4"/>
  <c r="S5756" i="4"/>
  <c r="Q5756" i="4"/>
  <c r="V5755" i="4"/>
  <c r="S5755" i="4"/>
  <c r="Q5755" i="4"/>
  <c r="V5754" i="4"/>
  <c r="S5754" i="4"/>
  <c r="Q5754" i="4"/>
  <c r="V5753" i="4"/>
  <c r="S5753" i="4"/>
  <c r="Q5753" i="4"/>
  <c r="V5752" i="4"/>
  <c r="S5752" i="4"/>
  <c r="Q5752" i="4"/>
  <c r="V5751" i="4"/>
  <c r="Q5751" i="4"/>
  <c r="F5745" i="4"/>
  <c r="V5750" i="4"/>
  <c r="S5750" i="4"/>
  <c r="Q5750" i="4"/>
  <c r="V5749" i="4"/>
  <c r="S5749" i="4"/>
  <c r="Q5749" i="4"/>
  <c r="V5748" i="4"/>
  <c r="S5748" i="4"/>
  <c r="Q5748" i="4"/>
  <c r="V5747" i="4"/>
  <c r="S5747" i="4"/>
  <c r="Q5747" i="4"/>
  <c r="V5746" i="4"/>
  <c r="S5746" i="4"/>
  <c r="Q5746" i="4"/>
  <c r="U5745" i="4"/>
  <c r="T5745" i="4"/>
  <c r="R5745" i="4"/>
  <c r="P5745" i="4"/>
  <c r="O5745" i="4"/>
  <c r="L5745" i="4"/>
  <c r="K5745" i="4"/>
  <c r="J5745" i="4"/>
  <c r="I5745" i="4"/>
  <c r="H5745" i="4"/>
  <c r="G5745" i="4"/>
  <c r="E5745" i="4"/>
  <c r="V5744" i="4"/>
  <c r="S5744" i="4"/>
  <c r="Q5744" i="4"/>
  <c r="V5743" i="4"/>
  <c r="S5743" i="4"/>
  <c r="Q5743" i="4"/>
  <c r="V5742" i="4"/>
  <c r="S5742" i="4"/>
  <c r="Q5742" i="4"/>
  <c r="V5741" i="4"/>
  <c r="S5741" i="4"/>
  <c r="Q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V5735" i="4"/>
  <c r="S5735" i="4"/>
  <c r="Q5735" i="4"/>
  <c r="V5734" i="4"/>
  <c r="S5734" i="4"/>
  <c r="Q5734" i="4"/>
  <c r="V5733" i="4"/>
  <c r="S5733" i="4"/>
  <c r="Q5733" i="4"/>
  <c r="V5732" i="4"/>
  <c r="S5732" i="4"/>
  <c r="Q5732" i="4"/>
  <c r="U5731" i="4"/>
  <c r="T5731" i="4"/>
  <c r="R5731" i="4"/>
  <c r="P5731" i="4"/>
  <c r="O5731" i="4"/>
  <c r="L5731" i="4"/>
  <c r="K5731" i="4"/>
  <c r="J5731" i="4"/>
  <c r="I5731" i="4"/>
  <c r="H5731" i="4"/>
  <c r="G5731" i="4"/>
  <c r="F5731" i="4"/>
  <c r="E5731" i="4"/>
  <c r="V5730" i="4"/>
  <c r="S5730" i="4"/>
  <c r="Q5730" i="4"/>
  <c r="V5729" i="4"/>
  <c r="S5729" i="4"/>
  <c r="Q5729" i="4"/>
  <c r="V5728" i="4"/>
  <c r="S5728" i="4"/>
  <c r="Q5728" i="4"/>
  <c r="V5727" i="4"/>
  <c r="S5727" i="4"/>
  <c r="Q5727" i="4"/>
  <c r="V5726" i="4"/>
  <c r="S5726" i="4"/>
  <c r="Q5726" i="4"/>
  <c r="U5725" i="4"/>
  <c r="T5725" i="4"/>
  <c r="R5725" i="4"/>
  <c r="P5725" i="4"/>
  <c r="L5725" i="4"/>
  <c r="K5725" i="4"/>
  <c r="J5725" i="4"/>
  <c r="I5725" i="4"/>
  <c r="H5725" i="4"/>
  <c r="G5725" i="4"/>
  <c r="E5725" i="4"/>
  <c r="M5723" i="4"/>
  <c r="F5721" i="4"/>
  <c r="F5720" i="4"/>
  <c r="V5719" i="4"/>
  <c r="S5719" i="4"/>
  <c r="Q5719" i="4"/>
  <c r="F5719" i="4"/>
  <c r="V5717" i="4"/>
  <c r="S5717" i="4"/>
  <c r="Q5717" i="4"/>
  <c r="V5716" i="4"/>
  <c r="S5716" i="4"/>
  <c r="Q5716" i="4"/>
  <c r="F5716" i="4"/>
  <c r="V5715" i="4"/>
  <c r="S5715" i="4"/>
  <c r="Q5715" i="4"/>
  <c r="F5715" i="4"/>
  <c r="V5714" i="4"/>
  <c r="S5714" i="4"/>
  <c r="Q5714" i="4"/>
  <c r="F5714" i="4"/>
  <c r="V5713" i="4"/>
  <c r="S5713" i="4"/>
  <c r="Q5713" i="4"/>
  <c r="F5713" i="4"/>
  <c r="V5712" i="4"/>
  <c r="S5712" i="4"/>
  <c r="Q5712" i="4"/>
  <c r="F5712" i="4"/>
  <c r="V5711" i="4"/>
  <c r="S5711" i="4"/>
  <c r="Q5711" i="4"/>
  <c r="F5711" i="4"/>
  <c r="V5710" i="4"/>
  <c r="S5710" i="4"/>
  <c r="Q5710" i="4"/>
  <c r="F5710" i="4"/>
  <c r="V5709" i="4"/>
  <c r="S5709" i="4"/>
  <c r="Q5709" i="4"/>
  <c r="F5709" i="4"/>
  <c r="V5708" i="4"/>
  <c r="S5708" i="4"/>
  <c r="Q5708" i="4"/>
  <c r="F5708" i="4"/>
  <c r="V5707" i="4"/>
  <c r="S5707" i="4"/>
  <c r="Q5707" i="4"/>
  <c r="F5707" i="4"/>
  <c r="V5706" i="4"/>
  <c r="S5706" i="4"/>
  <c r="Q5706" i="4"/>
  <c r="F5706" i="4"/>
  <c r="V5705" i="4"/>
  <c r="S5705" i="4"/>
  <c r="Q5705" i="4"/>
  <c r="F5705" i="4"/>
  <c r="V5704" i="4"/>
  <c r="S5704" i="4"/>
  <c r="Q5704" i="4"/>
  <c r="F5704" i="4"/>
  <c r="V5703" i="4"/>
  <c r="S5703" i="4"/>
  <c r="Q5703" i="4"/>
  <c r="F5703" i="4"/>
  <c r="V5702" i="4"/>
  <c r="S5702" i="4"/>
  <c r="Q5702" i="4"/>
  <c r="V5701" i="4"/>
  <c r="S5701" i="4"/>
  <c r="Q5701" i="4"/>
  <c r="F5701" i="4"/>
  <c r="V5700" i="4"/>
  <c r="S5700" i="4"/>
  <c r="Q5700" i="4"/>
  <c r="V5699" i="4"/>
  <c r="S5699" i="4"/>
  <c r="Q5699" i="4"/>
  <c r="F5699" i="4"/>
  <c r="V5698" i="4"/>
  <c r="S5698" i="4"/>
  <c r="Q5698" i="4"/>
  <c r="F5698" i="4"/>
  <c r="V5697" i="4"/>
  <c r="S5697" i="4"/>
  <c r="Q5697" i="4"/>
  <c r="F5697" i="4"/>
  <c r="V5696" i="4"/>
  <c r="S5696" i="4"/>
  <c r="Q5696" i="4"/>
  <c r="F5696" i="4"/>
  <c r="V5695" i="4"/>
  <c r="S5695" i="4"/>
  <c r="Q5695" i="4"/>
  <c r="F5695" i="4"/>
  <c r="V5694" i="4"/>
  <c r="S5694" i="4"/>
  <c r="Q5694" i="4"/>
  <c r="F5694" i="4"/>
  <c r="V5693" i="4"/>
  <c r="S5693" i="4"/>
  <c r="Q5693" i="4"/>
  <c r="F5693" i="4"/>
  <c r="V5692" i="4"/>
  <c r="S5692" i="4"/>
  <c r="Q5692" i="4"/>
  <c r="F5692" i="4"/>
  <c r="V5691" i="4"/>
  <c r="S5691" i="4"/>
  <c r="Q5691" i="4"/>
  <c r="F5691" i="4"/>
  <c r="I5691" i="4" s="1"/>
  <c r="I5675" i="4" s="1"/>
  <c r="V5690" i="4"/>
  <c r="S5690" i="4"/>
  <c r="Q5690" i="4"/>
  <c r="F5690" i="4"/>
  <c r="V5689" i="4"/>
  <c r="S5689" i="4"/>
  <c r="Q5689" i="4"/>
  <c r="F5689" i="4"/>
  <c r="V5688" i="4"/>
  <c r="S5688" i="4"/>
  <c r="Q5688" i="4"/>
  <c r="F5688" i="4"/>
  <c r="V5687" i="4"/>
  <c r="S5687" i="4"/>
  <c r="Q5687" i="4"/>
  <c r="F5687" i="4"/>
  <c r="V5686" i="4"/>
  <c r="S5686" i="4"/>
  <c r="Q5686" i="4"/>
  <c r="F5686" i="4"/>
  <c r="V5685" i="4"/>
  <c r="S5685" i="4"/>
  <c r="Q5685" i="4"/>
  <c r="V5684" i="4"/>
  <c r="S5684" i="4"/>
  <c r="Q5684" i="4"/>
  <c r="V5683" i="4"/>
  <c r="S5683" i="4"/>
  <c r="Q5683" i="4"/>
  <c r="F5683" i="4"/>
  <c r="V5682" i="4"/>
  <c r="Q5682" i="4"/>
  <c r="V5681" i="4"/>
  <c r="S5681" i="4"/>
  <c r="Q5681" i="4"/>
  <c r="F5681" i="4"/>
  <c r="V5680" i="4"/>
  <c r="S5680" i="4"/>
  <c r="Q5680" i="4"/>
  <c r="V5676" i="4"/>
  <c r="S5676" i="4"/>
  <c r="Q5676" i="4"/>
  <c r="U5675" i="4"/>
  <c r="T5675" i="4"/>
  <c r="R5675" i="4"/>
  <c r="P5675" i="4"/>
  <c r="O5675" i="4"/>
  <c r="V5674" i="4"/>
  <c r="S5674" i="4"/>
  <c r="Q5674" i="4"/>
  <c r="V5673" i="4"/>
  <c r="S5673" i="4"/>
  <c r="Q5673" i="4"/>
  <c r="V5672" i="4"/>
  <c r="S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V5666" i="4"/>
  <c r="S5666" i="4"/>
  <c r="Q5666" i="4"/>
  <c r="V5665" i="4"/>
  <c r="S5665" i="4"/>
  <c r="Q5665" i="4"/>
  <c r="V5664" i="4"/>
  <c r="S5664" i="4"/>
  <c r="Q5664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V5652" i="4"/>
  <c r="S5652" i="4"/>
  <c r="Q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V5647" i="4"/>
  <c r="S5647" i="4"/>
  <c r="Q5647" i="4"/>
  <c r="V5646" i="4"/>
  <c r="S5646" i="4"/>
  <c r="Q5646" i="4"/>
  <c r="V5645" i="4"/>
  <c r="S5645" i="4"/>
  <c r="Q5645" i="4"/>
  <c r="V5644" i="4"/>
  <c r="S5644" i="4"/>
  <c r="Q5644" i="4"/>
  <c r="V5643" i="4"/>
  <c r="S5643" i="4"/>
  <c r="Q5643" i="4"/>
  <c r="V5642" i="4"/>
  <c r="S5642" i="4"/>
  <c r="Q5642" i="4"/>
  <c r="V5641" i="4"/>
  <c r="S5641" i="4"/>
  <c r="Q5641" i="4"/>
  <c r="V5640" i="4"/>
  <c r="S5640" i="4"/>
  <c r="Q5640" i="4"/>
  <c r="V5639" i="4"/>
  <c r="S5639" i="4"/>
  <c r="Q5639" i="4"/>
  <c r="V5638" i="4"/>
  <c r="S5638" i="4"/>
  <c r="Q5638" i="4"/>
  <c r="V5637" i="4"/>
  <c r="S5637" i="4"/>
  <c r="Q5637" i="4"/>
  <c r="V5636" i="4"/>
  <c r="S5636" i="4"/>
  <c r="Q5636" i="4"/>
  <c r="V5635" i="4"/>
  <c r="S5635" i="4"/>
  <c r="Q5635" i="4"/>
  <c r="V5634" i="4"/>
  <c r="S5634" i="4"/>
  <c r="Q5634" i="4"/>
  <c r="V5633" i="4"/>
  <c r="S5633" i="4"/>
  <c r="Q5633" i="4"/>
  <c r="V5632" i="4"/>
  <c r="S5632" i="4"/>
  <c r="Q5632" i="4"/>
  <c r="V5631" i="4"/>
  <c r="S5631" i="4"/>
  <c r="Q5631" i="4"/>
  <c r="V5630" i="4"/>
  <c r="S5630" i="4"/>
  <c r="Q5630" i="4"/>
  <c r="V5629" i="4"/>
  <c r="S5629" i="4"/>
  <c r="Q5629" i="4"/>
  <c r="V5628" i="4"/>
  <c r="S5628" i="4"/>
  <c r="Q5628" i="4"/>
  <c r="V5627" i="4"/>
  <c r="S5627" i="4"/>
  <c r="Q5627" i="4"/>
  <c r="V5626" i="4"/>
  <c r="S5626" i="4"/>
  <c r="Q5626" i="4"/>
  <c r="V5625" i="4"/>
  <c r="S5625" i="4"/>
  <c r="Q5625" i="4"/>
  <c r="V5624" i="4"/>
  <c r="S5624" i="4"/>
  <c r="Q5624" i="4"/>
  <c r="Q5623" i="4"/>
  <c r="Q5622" i="4"/>
  <c r="U5621" i="4"/>
  <c r="T5621" i="4"/>
  <c r="R5621" i="4"/>
  <c r="P5621" i="4"/>
  <c r="O5621" i="4"/>
  <c r="H5621" i="4"/>
  <c r="G5621" i="4"/>
  <c r="E5621" i="4"/>
  <c r="V5620" i="4"/>
  <c r="S5620" i="4"/>
  <c r="Q5620" i="4"/>
  <c r="V5619" i="4"/>
  <c r="S5619" i="4"/>
  <c r="Q5619" i="4"/>
  <c r="V5618" i="4"/>
  <c r="S5618" i="4"/>
  <c r="Q5618" i="4"/>
  <c r="V5617" i="4"/>
  <c r="S5617" i="4"/>
  <c r="Q5617" i="4"/>
  <c r="V5616" i="4"/>
  <c r="S5616" i="4"/>
  <c r="Q5616" i="4"/>
  <c r="U5615" i="4"/>
  <c r="T5615" i="4"/>
  <c r="R5615" i="4"/>
  <c r="P5615" i="4"/>
  <c r="O5615" i="4"/>
  <c r="L5615" i="4"/>
  <c r="K5615" i="4"/>
  <c r="J5615" i="4"/>
  <c r="I5615" i="4"/>
  <c r="H5615" i="4"/>
  <c r="G5615" i="4"/>
  <c r="F5615" i="4"/>
  <c r="E5615" i="4"/>
  <c r="V5611" i="4"/>
  <c r="S5611" i="4"/>
  <c r="Q5611" i="4"/>
  <c r="V5610" i="4"/>
  <c r="S5610" i="4"/>
  <c r="Q5610" i="4"/>
  <c r="V5609" i="4"/>
  <c r="S5609" i="4"/>
  <c r="Q5609" i="4"/>
  <c r="V5608" i="4"/>
  <c r="S5608" i="4"/>
  <c r="Q5608" i="4"/>
  <c r="V5607" i="4"/>
  <c r="S5607" i="4"/>
  <c r="Q5607" i="4"/>
  <c r="V5606" i="4"/>
  <c r="S5606" i="4"/>
  <c r="Q5606" i="4"/>
  <c r="V5605" i="4"/>
  <c r="S5605" i="4"/>
  <c r="Q5605" i="4"/>
  <c r="V5604" i="4"/>
  <c r="S5604" i="4"/>
  <c r="Q5604" i="4"/>
  <c r="V5603" i="4"/>
  <c r="S5603" i="4"/>
  <c r="Q5603" i="4"/>
  <c r="V5602" i="4"/>
  <c r="Q5602" i="4"/>
  <c r="V5601" i="4"/>
  <c r="S5601" i="4"/>
  <c r="Q5601" i="4"/>
  <c r="V5600" i="4"/>
  <c r="S5600" i="4"/>
  <c r="Q5600" i="4"/>
  <c r="V5599" i="4"/>
  <c r="S5599" i="4"/>
  <c r="Q5599" i="4"/>
  <c r="V5598" i="4"/>
  <c r="S5598" i="4"/>
  <c r="Q5598" i="4"/>
  <c r="V5597" i="4"/>
  <c r="S5597" i="4"/>
  <c r="Q5597" i="4"/>
  <c r="U5596" i="4"/>
  <c r="T5596" i="4"/>
  <c r="R5596" i="4"/>
  <c r="P5596" i="4"/>
  <c r="O5596" i="4"/>
  <c r="L5596" i="4"/>
  <c r="K5596" i="4"/>
  <c r="I5596" i="4"/>
  <c r="H5596" i="4"/>
  <c r="G5596" i="4"/>
  <c r="E5596" i="4"/>
  <c r="V5595" i="4"/>
  <c r="S5595" i="4"/>
  <c r="Q5595" i="4"/>
  <c r="V5594" i="4"/>
  <c r="S5594" i="4"/>
  <c r="Q5594" i="4"/>
  <c r="V5593" i="4"/>
  <c r="S5593" i="4"/>
  <c r="Q5593" i="4"/>
  <c r="V5592" i="4"/>
  <c r="S5592" i="4"/>
  <c r="Q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V5587" i="4"/>
  <c r="S5587" i="4"/>
  <c r="Q5587" i="4"/>
  <c r="V5586" i="4"/>
  <c r="S5586" i="4"/>
  <c r="Q5586" i="4"/>
  <c r="V5585" i="4"/>
  <c r="S5585" i="4"/>
  <c r="Q5585" i="4"/>
  <c r="V5584" i="4"/>
  <c r="S5584" i="4"/>
  <c r="Q5584" i="4"/>
  <c r="V5583" i="4"/>
  <c r="S5583" i="4"/>
  <c r="Q5583" i="4"/>
  <c r="U5582" i="4"/>
  <c r="T5582" i="4"/>
  <c r="R5582" i="4"/>
  <c r="P5582" i="4"/>
  <c r="O5582" i="4"/>
  <c r="L5582" i="4"/>
  <c r="K5582" i="4"/>
  <c r="J5582" i="4"/>
  <c r="I5582" i="4"/>
  <c r="H5582" i="4"/>
  <c r="G5582" i="4"/>
  <c r="F5582" i="4"/>
  <c r="E5582" i="4"/>
  <c r="V5581" i="4"/>
  <c r="S5581" i="4"/>
  <c r="Q5581" i="4"/>
  <c r="V5580" i="4"/>
  <c r="S5580" i="4"/>
  <c r="Q5580" i="4"/>
  <c r="V5579" i="4"/>
  <c r="S5579" i="4"/>
  <c r="Q5579" i="4"/>
  <c r="V5578" i="4"/>
  <c r="S5578" i="4"/>
  <c r="Q5578" i="4"/>
  <c r="Q5577" i="4"/>
  <c r="U5576" i="4"/>
  <c r="T5576" i="4"/>
  <c r="R5576" i="4"/>
  <c r="P5576" i="4"/>
  <c r="L5576" i="4"/>
  <c r="K5576" i="4"/>
  <c r="J5576" i="4"/>
  <c r="I5576" i="4"/>
  <c r="H5576" i="4"/>
  <c r="G5576" i="4"/>
  <c r="E5576" i="4"/>
  <c r="M5574" i="4"/>
  <c r="F5572" i="4"/>
  <c r="F5571" i="4"/>
  <c r="V5570" i="4"/>
  <c r="S5570" i="4"/>
  <c r="Q5570" i="4"/>
  <c r="F5570" i="4"/>
  <c r="V5568" i="4"/>
  <c r="S5568" i="4"/>
  <c r="Q5568" i="4"/>
  <c r="V5567" i="4"/>
  <c r="S5567" i="4"/>
  <c r="Q5567" i="4"/>
  <c r="F5567" i="4"/>
  <c r="V5566" i="4"/>
  <c r="S5566" i="4"/>
  <c r="Q5566" i="4"/>
  <c r="F5566" i="4"/>
  <c r="V5565" i="4"/>
  <c r="S5565" i="4"/>
  <c r="Q5565" i="4"/>
  <c r="F5565" i="4"/>
  <c r="V5564" i="4"/>
  <c r="S5564" i="4"/>
  <c r="Q5564" i="4"/>
  <c r="F5564" i="4"/>
  <c r="V5563" i="4"/>
  <c r="S5563" i="4"/>
  <c r="Q5563" i="4"/>
  <c r="F5563" i="4"/>
  <c r="V5562" i="4"/>
  <c r="S5562" i="4"/>
  <c r="Q5562" i="4"/>
  <c r="F5562" i="4"/>
  <c r="V5561" i="4"/>
  <c r="S5561" i="4"/>
  <c r="Q5561" i="4"/>
  <c r="F5561" i="4"/>
  <c r="V5560" i="4"/>
  <c r="S5560" i="4"/>
  <c r="Q5560" i="4"/>
  <c r="F5560" i="4"/>
  <c r="V5559" i="4"/>
  <c r="S5559" i="4"/>
  <c r="Q5559" i="4"/>
  <c r="F5559" i="4"/>
  <c r="V5558" i="4"/>
  <c r="S5558" i="4"/>
  <c r="Q5558" i="4"/>
  <c r="F5558" i="4"/>
  <c r="V5557" i="4"/>
  <c r="S5557" i="4"/>
  <c r="Q5557" i="4"/>
  <c r="F5557" i="4"/>
  <c r="V5556" i="4"/>
  <c r="S5556" i="4"/>
  <c r="Q5556" i="4"/>
  <c r="F5556" i="4"/>
  <c r="V5555" i="4"/>
  <c r="S5555" i="4"/>
  <c r="Q5555" i="4"/>
  <c r="F5555" i="4"/>
  <c r="V5554" i="4"/>
  <c r="S5554" i="4"/>
  <c r="Q5554" i="4"/>
  <c r="F5554" i="4"/>
  <c r="V5553" i="4"/>
  <c r="S5553" i="4"/>
  <c r="Q5553" i="4"/>
  <c r="F5553" i="4"/>
  <c r="V5552" i="4"/>
  <c r="S5552" i="4"/>
  <c r="Q5552" i="4"/>
  <c r="F5552" i="4"/>
  <c r="V5551" i="4"/>
  <c r="S5551" i="4"/>
  <c r="Q5551" i="4"/>
  <c r="V5550" i="4"/>
  <c r="S5550" i="4"/>
  <c r="Q5550" i="4"/>
  <c r="F5550" i="4"/>
  <c r="V5549" i="4"/>
  <c r="S5549" i="4"/>
  <c r="Q5549" i="4"/>
  <c r="F5549" i="4"/>
  <c r="V5548" i="4"/>
  <c r="S5548" i="4"/>
  <c r="Q5548" i="4"/>
  <c r="F5548" i="4"/>
  <c r="V5547" i="4"/>
  <c r="S5547" i="4"/>
  <c r="Q5547" i="4"/>
  <c r="F5547" i="4"/>
  <c r="V5546" i="4"/>
  <c r="S5546" i="4"/>
  <c r="Q5546" i="4"/>
  <c r="F5546" i="4"/>
  <c r="V5545" i="4"/>
  <c r="S5545" i="4"/>
  <c r="Q5545" i="4"/>
  <c r="V5544" i="4"/>
  <c r="S5544" i="4"/>
  <c r="Q5544" i="4"/>
  <c r="F5544" i="4"/>
  <c r="V5543" i="4"/>
  <c r="S5543" i="4"/>
  <c r="Q5543" i="4"/>
  <c r="F5543" i="4"/>
  <c r="V5542" i="4"/>
  <c r="S5542" i="4"/>
  <c r="Q5542" i="4"/>
  <c r="F5542" i="4"/>
  <c r="I5542" i="4" s="1"/>
  <c r="I5526" i="4" s="1"/>
  <c r="V5541" i="4"/>
  <c r="S5541" i="4"/>
  <c r="Q5541" i="4"/>
  <c r="F5541" i="4"/>
  <c r="V5540" i="4"/>
  <c r="S5540" i="4"/>
  <c r="Q5540" i="4"/>
  <c r="F5540" i="4"/>
  <c r="V5539" i="4"/>
  <c r="S5539" i="4"/>
  <c r="Q5539" i="4"/>
  <c r="F5539" i="4"/>
  <c r="V5538" i="4"/>
  <c r="S5538" i="4"/>
  <c r="Q5538" i="4"/>
  <c r="F5538" i="4"/>
  <c r="V5537" i="4"/>
  <c r="S5537" i="4"/>
  <c r="Q5537" i="4"/>
  <c r="F5537" i="4"/>
  <c r="V5536" i="4"/>
  <c r="S5536" i="4"/>
  <c r="Q5536" i="4"/>
  <c r="F5536" i="4"/>
  <c r="V5535" i="4"/>
  <c r="S5535" i="4"/>
  <c r="Q5535" i="4"/>
  <c r="V5534" i="4"/>
  <c r="S5534" i="4"/>
  <c r="Q5534" i="4"/>
  <c r="F5534" i="4"/>
  <c r="V5533" i="4"/>
  <c r="Q5533" i="4"/>
  <c r="V5532" i="4"/>
  <c r="S5532" i="4"/>
  <c r="Q5532" i="4"/>
  <c r="F5532" i="4"/>
  <c r="V5531" i="4"/>
  <c r="S5531" i="4"/>
  <c r="Q5531" i="4"/>
  <c r="V5527" i="4"/>
  <c r="S5527" i="4"/>
  <c r="Q5527" i="4"/>
  <c r="U5526" i="4"/>
  <c r="T5526" i="4"/>
  <c r="R5526" i="4"/>
  <c r="P5526" i="4"/>
  <c r="O5526" i="4"/>
  <c r="L5526" i="4"/>
  <c r="V5525" i="4"/>
  <c r="S5525" i="4"/>
  <c r="Q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V5515" i="4"/>
  <c r="S5515" i="4"/>
  <c r="Q5515" i="4"/>
  <c r="Q5514" i="4"/>
  <c r="F5472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V5501" i="4"/>
  <c r="S5501" i="4"/>
  <c r="Q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V5495" i="4"/>
  <c r="S5495" i="4"/>
  <c r="Q5495" i="4"/>
  <c r="V5494" i="4"/>
  <c r="S5494" i="4"/>
  <c r="Q5494" i="4"/>
  <c r="V5493" i="4"/>
  <c r="S5493" i="4"/>
  <c r="Q5493" i="4"/>
  <c r="V5492" i="4"/>
  <c r="S5492" i="4"/>
  <c r="Q5492" i="4"/>
  <c r="V5491" i="4"/>
  <c r="S5491" i="4"/>
  <c r="Q5491" i="4"/>
  <c r="V5490" i="4"/>
  <c r="S5490" i="4"/>
  <c r="Q5490" i="4"/>
  <c r="V5489" i="4"/>
  <c r="S5489" i="4"/>
  <c r="Q5489" i="4"/>
  <c r="V5488" i="4"/>
  <c r="S5488" i="4"/>
  <c r="Q5488" i="4"/>
  <c r="V5487" i="4"/>
  <c r="S5487" i="4"/>
  <c r="Q5487" i="4"/>
  <c r="V5486" i="4"/>
  <c r="S5486" i="4"/>
  <c r="Q5486" i="4"/>
  <c r="V5485" i="4"/>
  <c r="S5485" i="4"/>
  <c r="Q5485" i="4"/>
  <c r="V5484" i="4"/>
  <c r="S5484" i="4"/>
  <c r="Q5484" i="4"/>
  <c r="V5483" i="4"/>
  <c r="S5483" i="4"/>
  <c r="Q5483" i="4"/>
  <c r="V5482" i="4"/>
  <c r="S5482" i="4"/>
  <c r="Q5482" i="4"/>
  <c r="V5481" i="4"/>
  <c r="S5481" i="4"/>
  <c r="Q5481" i="4"/>
  <c r="V5480" i="4"/>
  <c r="S5480" i="4"/>
  <c r="Q5480" i="4"/>
  <c r="V5479" i="4"/>
  <c r="S5479" i="4"/>
  <c r="Q5479" i="4"/>
  <c r="V5478" i="4"/>
  <c r="S5478" i="4"/>
  <c r="Q5478" i="4"/>
  <c r="V5477" i="4"/>
  <c r="S5477" i="4"/>
  <c r="Q5477" i="4"/>
  <c r="V5476" i="4"/>
  <c r="S5476" i="4"/>
  <c r="Q5476" i="4"/>
  <c r="V5475" i="4"/>
  <c r="S5475" i="4"/>
  <c r="Q5475" i="4"/>
  <c r="V5474" i="4"/>
  <c r="S5474" i="4"/>
  <c r="Q5474" i="4"/>
  <c r="V5473" i="4"/>
  <c r="S5473" i="4"/>
  <c r="Q5473" i="4"/>
  <c r="U5472" i="4"/>
  <c r="T5472" i="4"/>
  <c r="R5472" i="4"/>
  <c r="P5472" i="4"/>
  <c r="O5472" i="4"/>
  <c r="H5472" i="4"/>
  <c r="G5472" i="4"/>
  <c r="E5472" i="4"/>
  <c r="V5471" i="4"/>
  <c r="S5471" i="4"/>
  <c r="Q5471" i="4"/>
  <c r="V5470" i="4"/>
  <c r="S5470" i="4"/>
  <c r="Q5470" i="4"/>
  <c r="V5469" i="4"/>
  <c r="S5469" i="4"/>
  <c r="Q5469" i="4"/>
  <c r="V5468" i="4"/>
  <c r="S5468" i="4"/>
  <c r="Q5468" i="4"/>
  <c r="V5467" i="4"/>
  <c r="S5467" i="4"/>
  <c r="Q5467" i="4"/>
  <c r="U5466" i="4"/>
  <c r="T5466" i="4"/>
  <c r="R5466" i="4"/>
  <c r="P5466" i="4"/>
  <c r="O5466" i="4"/>
  <c r="L5466" i="4"/>
  <c r="K5466" i="4"/>
  <c r="J5466" i="4"/>
  <c r="I5466" i="4"/>
  <c r="H5466" i="4"/>
  <c r="G5466" i="4"/>
  <c r="F5466" i="4"/>
  <c r="E5466" i="4"/>
  <c r="V5462" i="4"/>
  <c r="S5462" i="4"/>
  <c r="Q5462" i="4"/>
  <c r="V5461" i="4"/>
  <c r="S5461" i="4"/>
  <c r="Q5461" i="4"/>
  <c r="V5460" i="4"/>
  <c r="S5460" i="4"/>
  <c r="Q5460" i="4"/>
  <c r="V5459" i="4"/>
  <c r="S5459" i="4"/>
  <c r="Q5459" i="4"/>
  <c r="V5458" i="4"/>
  <c r="S5458" i="4"/>
  <c r="Q5458" i="4"/>
  <c r="V5457" i="4"/>
  <c r="S5457" i="4"/>
  <c r="Q5457" i="4"/>
  <c r="V5456" i="4"/>
  <c r="S5456" i="4"/>
  <c r="Q5456" i="4"/>
  <c r="V5455" i="4"/>
  <c r="S5455" i="4"/>
  <c r="Q5455" i="4"/>
  <c r="V5454" i="4"/>
  <c r="S5454" i="4"/>
  <c r="Q5454" i="4"/>
  <c r="V5453" i="4"/>
  <c r="S5453" i="4"/>
  <c r="Q5453" i="4"/>
  <c r="F5453" i="4"/>
  <c r="V5452" i="4"/>
  <c r="S5452" i="4"/>
  <c r="Q5452" i="4"/>
  <c r="V5451" i="4"/>
  <c r="S5451" i="4"/>
  <c r="Q5451" i="4"/>
  <c r="V5450" i="4"/>
  <c r="S5450" i="4"/>
  <c r="Q5450" i="4"/>
  <c r="V5449" i="4"/>
  <c r="S5449" i="4"/>
  <c r="Q5449" i="4"/>
  <c r="V5448" i="4"/>
  <c r="S5448" i="4"/>
  <c r="Q5448" i="4"/>
  <c r="U5447" i="4"/>
  <c r="T5447" i="4"/>
  <c r="R5447" i="4"/>
  <c r="P5447" i="4"/>
  <c r="O5447" i="4"/>
  <c r="H5447" i="4"/>
  <c r="G5447" i="4"/>
  <c r="E5447" i="4"/>
  <c r="V5446" i="4"/>
  <c r="S5446" i="4"/>
  <c r="Q5446" i="4"/>
  <c r="V5445" i="4"/>
  <c r="S5445" i="4"/>
  <c r="Q5445" i="4"/>
  <c r="V5444" i="4"/>
  <c r="S5444" i="4"/>
  <c r="Q5444" i="4"/>
  <c r="V5443" i="4"/>
  <c r="S5443" i="4"/>
  <c r="Q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V5437" i="4"/>
  <c r="S5437" i="4"/>
  <c r="Q5437" i="4"/>
  <c r="V5436" i="4"/>
  <c r="S5436" i="4"/>
  <c r="Q5436" i="4"/>
  <c r="V5435" i="4"/>
  <c r="S5435" i="4"/>
  <c r="Q5435" i="4"/>
  <c r="V5434" i="4"/>
  <c r="S5434" i="4"/>
  <c r="Q5434" i="4"/>
  <c r="U5433" i="4"/>
  <c r="T5433" i="4"/>
  <c r="R5433" i="4"/>
  <c r="P5433" i="4"/>
  <c r="O5433" i="4"/>
  <c r="L5433" i="4"/>
  <c r="K5433" i="4"/>
  <c r="J5433" i="4"/>
  <c r="I5433" i="4"/>
  <c r="H5433" i="4"/>
  <c r="G5433" i="4"/>
  <c r="F5433" i="4"/>
  <c r="E5433" i="4"/>
  <c r="V5432" i="4"/>
  <c r="S5432" i="4"/>
  <c r="Q5432" i="4"/>
  <c r="V5431" i="4"/>
  <c r="S5431" i="4"/>
  <c r="Q5431" i="4"/>
  <c r="V5430" i="4"/>
  <c r="S5430" i="4"/>
  <c r="Q5430" i="4"/>
  <c r="V5429" i="4"/>
  <c r="S5429" i="4"/>
  <c r="Q5429" i="4"/>
  <c r="V5428" i="4"/>
  <c r="S5428" i="4"/>
  <c r="Q5428" i="4"/>
  <c r="U5427" i="4"/>
  <c r="T5427" i="4"/>
  <c r="R5427" i="4"/>
  <c r="P5427" i="4"/>
  <c r="L5427" i="4"/>
  <c r="K5427" i="4"/>
  <c r="J5427" i="4"/>
  <c r="I5427" i="4"/>
  <c r="H5427" i="4"/>
  <c r="G5427" i="4"/>
  <c r="E5427" i="4"/>
  <c r="M5425" i="4"/>
  <c r="F5423" i="4"/>
  <c r="V5421" i="4"/>
  <c r="S5421" i="4"/>
  <c r="Q5421" i="4"/>
  <c r="F5421" i="4"/>
  <c r="V5419" i="4"/>
  <c r="S5419" i="4"/>
  <c r="Q5419" i="4"/>
  <c r="V5418" i="4"/>
  <c r="S5418" i="4"/>
  <c r="Q5418" i="4"/>
  <c r="F5418" i="4"/>
  <c r="V5417" i="4"/>
  <c r="S5417" i="4"/>
  <c r="Q5417" i="4"/>
  <c r="F5417" i="4"/>
  <c r="V5416" i="4"/>
  <c r="S5416" i="4"/>
  <c r="Q5416" i="4"/>
  <c r="F5416" i="4"/>
  <c r="V5415" i="4"/>
  <c r="S5415" i="4"/>
  <c r="Q5415" i="4"/>
  <c r="F5415" i="4"/>
  <c r="V5414" i="4"/>
  <c r="S5414" i="4"/>
  <c r="Q5414" i="4"/>
  <c r="F5414" i="4"/>
  <c r="V5413" i="4"/>
  <c r="S5413" i="4"/>
  <c r="Q5413" i="4"/>
  <c r="F5413" i="4"/>
  <c r="V5412" i="4"/>
  <c r="S5412" i="4"/>
  <c r="Q5412" i="4"/>
  <c r="F5412" i="4"/>
  <c r="V5411" i="4"/>
  <c r="S5411" i="4"/>
  <c r="Q5411" i="4"/>
  <c r="F5411" i="4"/>
  <c r="V5410" i="4"/>
  <c r="S5410" i="4"/>
  <c r="Q5410" i="4"/>
  <c r="F5410" i="4"/>
  <c r="V5409" i="4"/>
  <c r="S5409" i="4"/>
  <c r="Q5409" i="4"/>
  <c r="F5409" i="4"/>
  <c r="V5408" i="4"/>
  <c r="S5408" i="4"/>
  <c r="Q5408" i="4"/>
  <c r="F5408" i="4"/>
  <c r="V5407" i="4"/>
  <c r="S5407" i="4"/>
  <c r="Q5407" i="4"/>
  <c r="F5407" i="4"/>
  <c r="V5406" i="4"/>
  <c r="S5406" i="4"/>
  <c r="Q5406" i="4"/>
  <c r="F5406" i="4"/>
  <c r="V5405" i="4"/>
  <c r="S5405" i="4"/>
  <c r="Q5405" i="4"/>
  <c r="F5405" i="4"/>
  <c r="V5404" i="4"/>
  <c r="S5404" i="4"/>
  <c r="Q5404" i="4"/>
  <c r="F5404" i="4"/>
  <c r="V5403" i="4"/>
  <c r="S5403" i="4"/>
  <c r="Q5403" i="4"/>
  <c r="V5402" i="4"/>
  <c r="S5402" i="4"/>
  <c r="Q5402" i="4"/>
  <c r="V5401" i="4"/>
  <c r="S5401" i="4"/>
  <c r="Q5401" i="4"/>
  <c r="F5401" i="4"/>
  <c r="V5400" i="4"/>
  <c r="S5400" i="4"/>
  <c r="Q5400" i="4"/>
  <c r="F5400" i="4"/>
  <c r="V5399" i="4"/>
  <c r="S5399" i="4"/>
  <c r="Q5399" i="4"/>
  <c r="F5399" i="4"/>
  <c r="V5398" i="4"/>
  <c r="S5398" i="4"/>
  <c r="Q5398" i="4"/>
  <c r="F5398" i="4"/>
  <c r="V5397" i="4"/>
  <c r="S5397" i="4"/>
  <c r="Q5397" i="4"/>
  <c r="F5397" i="4"/>
  <c r="V5396" i="4"/>
  <c r="S5396" i="4"/>
  <c r="Q5396" i="4"/>
  <c r="F5396" i="4"/>
  <c r="V5395" i="4"/>
  <c r="S5395" i="4"/>
  <c r="Q5395" i="4"/>
  <c r="F5395" i="4"/>
  <c r="V5394" i="4"/>
  <c r="S5394" i="4"/>
  <c r="Q5394" i="4"/>
  <c r="F5394" i="4"/>
  <c r="V5393" i="4"/>
  <c r="S5393" i="4"/>
  <c r="Q5393" i="4"/>
  <c r="V5392" i="4"/>
  <c r="S5392" i="4"/>
  <c r="Q5392" i="4"/>
  <c r="F5392" i="4"/>
  <c r="V5391" i="4"/>
  <c r="S5391" i="4"/>
  <c r="Q5391" i="4"/>
  <c r="F5391" i="4"/>
  <c r="V5390" i="4"/>
  <c r="S5390" i="4"/>
  <c r="Q5390" i="4"/>
  <c r="F5390" i="4"/>
  <c r="V5389" i="4"/>
  <c r="S5389" i="4"/>
  <c r="Q5389" i="4"/>
  <c r="F5389" i="4"/>
  <c r="V5388" i="4"/>
  <c r="S5388" i="4"/>
  <c r="Q5388" i="4"/>
  <c r="F5388" i="4"/>
  <c r="V5387" i="4"/>
  <c r="S5387" i="4"/>
  <c r="Q5387" i="4"/>
  <c r="V5386" i="4"/>
  <c r="S5386" i="4"/>
  <c r="Q5386" i="4"/>
  <c r="V5385" i="4"/>
  <c r="S5385" i="4"/>
  <c r="Q5385" i="4"/>
  <c r="F5385" i="4"/>
  <c r="V5384" i="4"/>
  <c r="Q5384" i="4"/>
  <c r="V5383" i="4"/>
  <c r="S5383" i="4"/>
  <c r="Q5383" i="4"/>
  <c r="F5383" i="4"/>
  <c r="V5382" i="4"/>
  <c r="S5382" i="4"/>
  <c r="Q5382" i="4"/>
  <c r="V5378" i="4"/>
  <c r="S5378" i="4"/>
  <c r="Q5378" i="4"/>
  <c r="U5377" i="4"/>
  <c r="T5377" i="4"/>
  <c r="R5377" i="4"/>
  <c r="P5377" i="4"/>
  <c r="O5377" i="4"/>
  <c r="V5376" i="4"/>
  <c r="S5376" i="4"/>
  <c r="Q5376" i="4"/>
  <c r="V5375" i="4"/>
  <c r="S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S5370" i="4"/>
  <c r="Q5370" i="4"/>
  <c r="V5369" i="4"/>
  <c r="S5369" i="4"/>
  <c r="Q5369" i="4"/>
  <c r="V5368" i="4"/>
  <c r="S5368" i="4"/>
  <c r="Q5368" i="4"/>
  <c r="V5367" i="4"/>
  <c r="S5367" i="4"/>
  <c r="Q5367" i="4"/>
  <c r="V5366" i="4"/>
  <c r="S5366" i="4"/>
  <c r="Q5366" i="4"/>
  <c r="V5365" i="4"/>
  <c r="Q5365" i="4"/>
  <c r="V5364" i="4"/>
  <c r="S5364" i="4"/>
  <c r="Q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V5350" i="4"/>
  <c r="S5350" i="4"/>
  <c r="Q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V5344" i="4"/>
  <c r="S5344" i="4"/>
  <c r="Q5344" i="4"/>
  <c r="V5343" i="4"/>
  <c r="S5343" i="4"/>
  <c r="Q5343" i="4"/>
  <c r="V5342" i="4"/>
  <c r="S5342" i="4"/>
  <c r="Q5342" i="4"/>
  <c r="V5341" i="4"/>
  <c r="S5341" i="4"/>
  <c r="Q5341" i="4"/>
  <c r="V5340" i="4"/>
  <c r="S5340" i="4"/>
  <c r="Q5340" i="4"/>
  <c r="V5339" i="4"/>
  <c r="S5339" i="4"/>
  <c r="Q5339" i="4"/>
  <c r="V5338" i="4"/>
  <c r="S5338" i="4"/>
  <c r="Q5338" i="4"/>
  <c r="V5337" i="4"/>
  <c r="S5337" i="4"/>
  <c r="Q5337" i="4"/>
  <c r="V5336" i="4"/>
  <c r="S5336" i="4"/>
  <c r="Q5336" i="4"/>
  <c r="V5335" i="4"/>
  <c r="S5335" i="4"/>
  <c r="Q5335" i="4"/>
  <c r="V5334" i="4"/>
  <c r="S5334" i="4"/>
  <c r="Q5334" i="4"/>
  <c r="V5333" i="4"/>
  <c r="S5333" i="4"/>
  <c r="Q5333" i="4"/>
  <c r="V5332" i="4"/>
  <c r="S5332" i="4"/>
  <c r="Q5332" i="4"/>
  <c r="V5331" i="4"/>
  <c r="S5331" i="4"/>
  <c r="Q5331" i="4"/>
  <c r="V5330" i="4"/>
  <c r="S5330" i="4"/>
  <c r="Q5330" i="4"/>
  <c r="V5329" i="4"/>
  <c r="S5329" i="4"/>
  <c r="Q5329" i="4"/>
  <c r="V5328" i="4"/>
  <c r="S5328" i="4"/>
  <c r="Q5328" i="4"/>
  <c r="V5327" i="4"/>
  <c r="S5327" i="4"/>
  <c r="Q5327" i="4"/>
  <c r="V5326" i="4"/>
  <c r="S5326" i="4"/>
  <c r="Q5326" i="4"/>
  <c r="V5325" i="4"/>
  <c r="Q5325" i="4"/>
  <c r="V5324" i="4"/>
  <c r="Q5324" i="4"/>
  <c r="U5323" i="4"/>
  <c r="T5323" i="4"/>
  <c r="R5323" i="4"/>
  <c r="P5323" i="4"/>
  <c r="O5323" i="4"/>
  <c r="H5323" i="4"/>
  <c r="G5323" i="4"/>
  <c r="E5323" i="4"/>
  <c r="V5322" i="4"/>
  <c r="S5322" i="4"/>
  <c r="Q5322" i="4"/>
  <c r="V5321" i="4"/>
  <c r="S5321" i="4"/>
  <c r="Q5321" i="4"/>
  <c r="V5320" i="4"/>
  <c r="S5320" i="4"/>
  <c r="Q5320" i="4"/>
  <c r="V5319" i="4"/>
  <c r="S5319" i="4"/>
  <c r="Q5319" i="4"/>
  <c r="V5318" i="4"/>
  <c r="Q5318" i="4"/>
  <c r="F5317" i="4"/>
  <c r="U5317" i="4"/>
  <c r="T5317" i="4"/>
  <c r="R5317" i="4"/>
  <c r="P5317" i="4"/>
  <c r="O5317" i="4"/>
  <c r="L5317" i="4"/>
  <c r="K5317" i="4"/>
  <c r="I5317" i="4"/>
  <c r="H5317" i="4"/>
  <c r="G5317" i="4"/>
  <c r="E5317" i="4"/>
  <c r="V5313" i="4"/>
  <c r="S5313" i="4"/>
  <c r="Q5313" i="4"/>
  <c r="V5312" i="4"/>
  <c r="S5312" i="4"/>
  <c r="Q5312" i="4"/>
  <c r="V5311" i="4"/>
  <c r="S5311" i="4"/>
  <c r="Q5311" i="4"/>
  <c r="V5310" i="4"/>
  <c r="S5310" i="4"/>
  <c r="Q5310" i="4"/>
  <c r="V5309" i="4"/>
  <c r="S5309" i="4"/>
  <c r="Q5309" i="4"/>
  <c r="V5308" i="4"/>
  <c r="S5308" i="4"/>
  <c r="Q5308" i="4"/>
  <c r="V5307" i="4"/>
  <c r="S5307" i="4"/>
  <c r="Q5307" i="4"/>
  <c r="V5306" i="4"/>
  <c r="S5306" i="4"/>
  <c r="Q5306" i="4"/>
  <c r="V5305" i="4"/>
  <c r="S5305" i="4"/>
  <c r="Q5305" i="4"/>
  <c r="V5304" i="4"/>
  <c r="Q5304" i="4"/>
  <c r="V5303" i="4"/>
  <c r="S5303" i="4"/>
  <c r="Q5303" i="4"/>
  <c r="V5302" i="4"/>
  <c r="S5302" i="4"/>
  <c r="Q5302" i="4"/>
  <c r="V5301" i="4"/>
  <c r="S5301" i="4"/>
  <c r="Q5301" i="4"/>
  <c r="V5300" i="4"/>
  <c r="S5300" i="4"/>
  <c r="Q5300" i="4"/>
  <c r="V5299" i="4"/>
  <c r="S5299" i="4"/>
  <c r="Q5299" i="4"/>
  <c r="U5298" i="4"/>
  <c r="T5298" i="4"/>
  <c r="R5298" i="4"/>
  <c r="P5298" i="4"/>
  <c r="O5298" i="4"/>
  <c r="L5298" i="4"/>
  <c r="K5298" i="4"/>
  <c r="J5298" i="4"/>
  <c r="I5298" i="4"/>
  <c r="H5298" i="4"/>
  <c r="G5298" i="4"/>
  <c r="E5298" i="4"/>
  <c r="V5297" i="4"/>
  <c r="S5297" i="4"/>
  <c r="Q5297" i="4"/>
  <c r="V5296" i="4"/>
  <c r="S5296" i="4"/>
  <c r="Q5296" i="4"/>
  <c r="V5295" i="4"/>
  <c r="S5295" i="4"/>
  <c r="Q5295" i="4"/>
  <c r="V5294" i="4"/>
  <c r="S5294" i="4"/>
  <c r="Q5294" i="4"/>
  <c r="V5293" i="4"/>
  <c r="S5293" i="4"/>
  <c r="Q5293" i="4"/>
  <c r="V5292" i="4"/>
  <c r="S5292" i="4"/>
  <c r="Q5292" i="4"/>
  <c r="V5291" i="4"/>
  <c r="S5291" i="4"/>
  <c r="Q5291" i="4"/>
  <c r="V5290" i="4"/>
  <c r="S5290" i="4"/>
  <c r="Q5290" i="4"/>
  <c r="V5289" i="4"/>
  <c r="S5289" i="4"/>
  <c r="Q5289" i="4"/>
  <c r="V5288" i="4"/>
  <c r="S5288" i="4"/>
  <c r="Q5288" i="4"/>
  <c r="V5287" i="4"/>
  <c r="S5287" i="4"/>
  <c r="Q5287" i="4"/>
  <c r="V5286" i="4"/>
  <c r="S5286" i="4"/>
  <c r="Q5286" i="4"/>
  <c r="V5285" i="4"/>
  <c r="S5285" i="4"/>
  <c r="Q5285" i="4"/>
  <c r="U5284" i="4"/>
  <c r="T5284" i="4"/>
  <c r="R5284" i="4"/>
  <c r="P5284" i="4"/>
  <c r="O5284" i="4"/>
  <c r="L5284" i="4"/>
  <c r="K5284" i="4"/>
  <c r="J5284" i="4"/>
  <c r="I5284" i="4"/>
  <c r="H5284" i="4"/>
  <c r="G5284" i="4"/>
  <c r="F5284" i="4"/>
  <c r="E5284" i="4"/>
  <c r="V5283" i="4"/>
  <c r="S5283" i="4"/>
  <c r="Q5283" i="4"/>
  <c r="V5282" i="4"/>
  <c r="S5282" i="4"/>
  <c r="Q5282" i="4"/>
  <c r="V5281" i="4"/>
  <c r="S5281" i="4"/>
  <c r="Q5281" i="4"/>
  <c r="V5280" i="4"/>
  <c r="S5280" i="4"/>
  <c r="Q5280" i="4"/>
  <c r="V5279" i="4"/>
  <c r="Q5279" i="4"/>
  <c r="U5278" i="4"/>
  <c r="T5278" i="4"/>
  <c r="R5278" i="4"/>
  <c r="P5278" i="4"/>
  <c r="L5278" i="4"/>
  <c r="K5278" i="4"/>
  <c r="J5278" i="4"/>
  <c r="I5278" i="4"/>
  <c r="H5278" i="4"/>
  <c r="G5278" i="4"/>
  <c r="E5278" i="4"/>
  <c r="M5276" i="4"/>
  <c r="F5274" i="4"/>
  <c r="F5273" i="4"/>
  <c r="V5272" i="4"/>
  <c r="S5272" i="4"/>
  <c r="Q5272" i="4"/>
  <c r="F5272" i="4"/>
  <c r="V5270" i="4"/>
  <c r="S5270" i="4"/>
  <c r="Q5270" i="4"/>
  <c r="V5269" i="4"/>
  <c r="S5269" i="4"/>
  <c r="Q5269" i="4"/>
  <c r="F5269" i="4"/>
  <c r="V5268" i="4"/>
  <c r="S5268" i="4"/>
  <c r="Q5268" i="4"/>
  <c r="F5268" i="4"/>
  <c r="V5267" i="4"/>
  <c r="S5267" i="4"/>
  <c r="Q5267" i="4"/>
  <c r="F5267" i="4"/>
  <c r="V5266" i="4"/>
  <c r="S5266" i="4"/>
  <c r="Q5266" i="4"/>
  <c r="F5266" i="4"/>
  <c r="V5265" i="4"/>
  <c r="S5265" i="4"/>
  <c r="Q5265" i="4"/>
  <c r="F5265" i="4"/>
  <c r="V5264" i="4"/>
  <c r="S5264" i="4"/>
  <c r="Q5264" i="4"/>
  <c r="F5264" i="4"/>
  <c r="V5263" i="4"/>
  <c r="S5263" i="4"/>
  <c r="Q5263" i="4"/>
  <c r="F5263" i="4"/>
  <c r="V5262" i="4"/>
  <c r="S5262" i="4"/>
  <c r="Q5262" i="4"/>
  <c r="F5262" i="4"/>
  <c r="V5261" i="4"/>
  <c r="S5261" i="4"/>
  <c r="Q5261" i="4"/>
  <c r="F5261" i="4"/>
  <c r="V5260" i="4"/>
  <c r="S5260" i="4"/>
  <c r="Q5260" i="4"/>
  <c r="F5260" i="4"/>
  <c r="V5259" i="4"/>
  <c r="S5259" i="4"/>
  <c r="Q5259" i="4"/>
  <c r="F5259" i="4"/>
  <c r="V5258" i="4"/>
  <c r="S5258" i="4"/>
  <c r="Q5258" i="4"/>
  <c r="F5258" i="4"/>
  <c r="V5257" i="4"/>
  <c r="S5257" i="4"/>
  <c r="Q5257" i="4"/>
  <c r="F5257" i="4"/>
  <c r="V5256" i="4"/>
  <c r="S5256" i="4"/>
  <c r="Q5256" i="4"/>
  <c r="F5256" i="4"/>
  <c r="V5255" i="4"/>
  <c r="S5255" i="4"/>
  <c r="Q5255" i="4"/>
  <c r="F5255" i="4"/>
  <c r="V5254" i="4"/>
  <c r="S5254" i="4"/>
  <c r="Q5254" i="4"/>
  <c r="F5254" i="4"/>
  <c r="V5253" i="4"/>
  <c r="S5253" i="4"/>
  <c r="Q5253" i="4"/>
  <c r="V5252" i="4"/>
  <c r="S5252" i="4"/>
  <c r="Q5252" i="4"/>
  <c r="F5252" i="4"/>
  <c r="V5251" i="4"/>
  <c r="S5251" i="4"/>
  <c r="Q5251" i="4"/>
  <c r="F5251" i="4"/>
  <c r="V5250" i="4"/>
  <c r="S5250" i="4"/>
  <c r="Q5250" i="4"/>
  <c r="F5250" i="4"/>
  <c r="V5249" i="4"/>
  <c r="S5249" i="4"/>
  <c r="Q5249" i="4"/>
  <c r="V5248" i="4"/>
  <c r="S5248" i="4"/>
  <c r="Q5248" i="4"/>
  <c r="F5248" i="4"/>
  <c r="V5247" i="4"/>
  <c r="S5247" i="4"/>
  <c r="Q5247" i="4"/>
  <c r="F5247" i="4"/>
  <c r="V5246" i="4"/>
  <c r="S5246" i="4"/>
  <c r="Q5246" i="4"/>
  <c r="F5246" i="4"/>
  <c r="V5245" i="4"/>
  <c r="S5245" i="4"/>
  <c r="Q5245" i="4"/>
  <c r="F5245" i="4"/>
  <c r="V5244" i="4"/>
  <c r="S5244" i="4"/>
  <c r="Q5244" i="4"/>
  <c r="F5244" i="4"/>
  <c r="I5244" i="4" s="1"/>
  <c r="I5228" i="4" s="1"/>
  <c r="V5243" i="4"/>
  <c r="S5243" i="4"/>
  <c r="Q5243" i="4"/>
  <c r="F5243" i="4"/>
  <c r="V5242" i="4"/>
  <c r="S5242" i="4"/>
  <c r="Q5242" i="4"/>
  <c r="F5242" i="4"/>
  <c r="V5241" i="4"/>
  <c r="S5241" i="4"/>
  <c r="Q5241" i="4"/>
  <c r="F5241" i="4"/>
  <c r="V5240" i="4"/>
  <c r="S5240" i="4"/>
  <c r="Q5240" i="4"/>
  <c r="F5240" i="4"/>
  <c r="V5239" i="4"/>
  <c r="S5239" i="4"/>
  <c r="Q5239" i="4"/>
  <c r="F5239" i="4"/>
  <c r="V5238" i="4"/>
  <c r="S5238" i="4"/>
  <c r="Q5238" i="4"/>
  <c r="F5238" i="4"/>
  <c r="V5237" i="4"/>
  <c r="S5237" i="4"/>
  <c r="Q5237" i="4"/>
  <c r="V5236" i="4"/>
  <c r="S5236" i="4"/>
  <c r="Q5236" i="4"/>
  <c r="F5236" i="4"/>
  <c r="V5235" i="4"/>
  <c r="Q5235" i="4"/>
  <c r="V5234" i="4"/>
  <c r="S5234" i="4"/>
  <c r="Q5234" i="4"/>
  <c r="V5233" i="4"/>
  <c r="S5233" i="4"/>
  <c r="Q5233" i="4"/>
  <c r="V5229" i="4"/>
  <c r="S5229" i="4"/>
  <c r="Q5229" i="4"/>
  <c r="U5228" i="4"/>
  <c r="T5228" i="4"/>
  <c r="R5228" i="4"/>
  <c r="P5228" i="4"/>
  <c r="O5228" i="4"/>
  <c r="L5228" i="4"/>
  <c r="V5227" i="4"/>
  <c r="S5227" i="4"/>
  <c r="Q5227" i="4"/>
  <c r="V5226" i="4"/>
  <c r="S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V5219" i="4"/>
  <c r="S5219" i="4"/>
  <c r="Q5219" i="4"/>
  <c r="V5218" i="4"/>
  <c r="S5218" i="4"/>
  <c r="Q5218" i="4"/>
  <c r="V5217" i="4"/>
  <c r="S5217" i="4"/>
  <c r="Q5217" i="4"/>
  <c r="V5216" i="4"/>
  <c r="Q5216" i="4"/>
  <c r="V5215" i="4"/>
  <c r="S5215" i="4"/>
  <c r="Q5215" i="4"/>
  <c r="V5214" i="4"/>
  <c r="S5214" i="4"/>
  <c r="Q5214" i="4"/>
  <c r="V5213" i="4"/>
  <c r="S5213" i="4"/>
  <c r="Q5213" i="4"/>
  <c r="V5212" i="4"/>
  <c r="S5212" i="4"/>
  <c r="Q5212" i="4"/>
  <c r="V5211" i="4"/>
  <c r="S5211" i="4"/>
  <c r="Q5211" i="4"/>
  <c r="V5210" i="4"/>
  <c r="S5210" i="4"/>
  <c r="Q5210" i="4"/>
  <c r="V5209" i="4"/>
  <c r="S5209" i="4"/>
  <c r="Q5209" i="4"/>
  <c r="V5208" i="4"/>
  <c r="S5208" i="4"/>
  <c r="Q5208" i="4"/>
  <c r="V5207" i="4"/>
  <c r="S5207" i="4"/>
  <c r="Q5207" i="4"/>
  <c r="V5206" i="4"/>
  <c r="S5206" i="4"/>
  <c r="Q5206" i="4"/>
  <c r="V5205" i="4"/>
  <c r="S5205" i="4"/>
  <c r="Q5205" i="4"/>
  <c r="V5204" i="4"/>
  <c r="S5204" i="4"/>
  <c r="Q5204" i="4"/>
  <c r="V5203" i="4"/>
  <c r="S5203" i="4"/>
  <c r="Q5203" i="4"/>
  <c r="V5202" i="4"/>
  <c r="S5202" i="4"/>
  <c r="Q5202" i="4"/>
  <c r="V5201" i="4"/>
  <c r="S5201" i="4"/>
  <c r="Q5201" i="4"/>
  <c r="V5200" i="4"/>
  <c r="S5200" i="4"/>
  <c r="Q5200" i="4"/>
  <c r="V5199" i="4"/>
  <c r="S5199" i="4"/>
  <c r="Q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V5193" i="4"/>
  <c r="S5193" i="4"/>
  <c r="Q5193" i="4"/>
  <c r="V5192" i="4"/>
  <c r="S5192" i="4"/>
  <c r="Q5192" i="4"/>
  <c r="V5191" i="4"/>
  <c r="S5191" i="4"/>
  <c r="Q5191" i="4"/>
  <c r="V5190" i="4"/>
  <c r="S5190" i="4"/>
  <c r="Q5190" i="4"/>
  <c r="V5189" i="4"/>
  <c r="S5189" i="4"/>
  <c r="Q5189" i="4"/>
  <c r="V5188" i="4"/>
  <c r="S5188" i="4"/>
  <c r="Q5188" i="4"/>
  <c r="V5187" i="4"/>
  <c r="S5187" i="4"/>
  <c r="Q5187" i="4"/>
  <c r="V5186" i="4"/>
  <c r="S5186" i="4"/>
  <c r="Q5186" i="4"/>
  <c r="V5185" i="4"/>
  <c r="S5185" i="4"/>
  <c r="Q5185" i="4"/>
  <c r="V5184" i="4"/>
  <c r="S5184" i="4"/>
  <c r="Q5184" i="4"/>
  <c r="V5183" i="4"/>
  <c r="S5183" i="4"/>
  <c r="Q5183" i="4"/>
  <c r="V5182" i="4"/>
  <c r="S5182" i="4"/>
  <c r="Q5182" i="4"/>
  <c r="V5181" i="4"/>
  <c r="S5181" i="4"/>
  <c r="Q5181" i="4"/>
  <c r="V5180" i="4"/>
  <c r="S5180" i="4"/>
  <c r="Q5180" i="4"/>
  <c r="V5179" i="4"/>
  <c r="S5179" i="4"/>
  <c r="Q5179" i="4"/>
  <c r="V5178" i="4"/>
  <c r="S5178" i="4"/>
  <c r="Q5178" i="4"/>
  <c r="V5177" i="4"/>
  <c r="S5177" i="4"/>
  <c r="Q5177" i="4"/>
  <c r="V5176" i="4"/>
  <c r="Q5176" i="4"/>
  <c r="V5175" i="4"/>
  <c r="Q5175" i="4"/>
  <c r="U5174" i="4"/>
  <c r="T5174" i="4"/>
  <c r="R5174" i="4"/>
  <c r="P5174" i="4"/>
  <c r="O5174" i="4"/>
  <c r="H5174" i="4"/>
  <c r="G5174" i="4"/>
  <c r="E5174" i="4"/>
  <c r="V5173" i="4"/>
  <c r="S5173" i="4"/>
  <c r="Q5173" i="4"/>
  <c r="V5172" i="4"/>
  <c r="S5172" i="4"/>
  <c r="Q5172" i="4"/>
  <c r="V5171" i="4"/>
  <c r="S5171" i="4"/>
  <c r="Q5171" i="4"/>
  <c r="V5170" i="4"/>
  <c r="S5170" i="4"/>
  <c r="Q5170" i="4"/>
  <c r="V5169" i="4"/>
  <c r="Q5169" i="4"/>
  <c r="F5168" i="4"/>
  <c r="U5168" i="4"/>
  <c r="T5168" i="4"/>
  <c r="R5168" i="4"/>
  <c r="P5168" i="4"/>
  <c r="O5168" i="4"/>
  <c r="K5168" i="4"/>
  <c r="J5168" i="4"/>
  <c r="I5168" i="4"/>
  <c r="H5168" i="4"/>
  <c r="G5168" i="4"/>
  <c r="E5168" i="4"/>
  <c r="V5164" i="4"/>
  <c r="S5164" i="4"/>
  <c r="Q5164" i="4"/>
  <c r="I5164" i="4"/>
  <c r="I48" i="4" s="1"/>
  <c r="V5163" i="4"/>
  <c r="S5163" i="4"/>
  <c r="Q5163" i="4"/>
  <c r="I5163" i="4"/>
  <c r="I47" i="4" s="1"/>
  <c r="J47" i="4" s="1"/>
  <c r="V5162" i="4"/>
  <c r="S5162" i="4"/>
  <c r="Q5162" i="4"/>
  <c r="V5161" i="4"/>
  <c r="S5161" i="4"/>
  <c r="Q5161" i="4"/>
  <c r="V5160" i="4"/>
  <c r="S5160" i="4"/>
  <c r="Q5160" i="4"/>
  <c r="V5159" i="4"/>
  <c r="S5159" i="4"/>
  <c r="Q5159" i="4"/>
  <c r="V5158" i="4"/>
  <c r="S5158" i="4"/>
  <c r="Q5158" i="4"/>
  <c r="V5157" i="4"/>
  <c r="S5157" i="4"/>
  <c r="Q5157" i="4"/>
  <c r="V5156" i="4"/>
  <c r="S5156" i="4"/>
  <c r="Q5156" i="4"/>
  <c r="I5156" i="4"/>
  <c r="V5155" i="4"/>
  <c r="S5155" i="4"/>
  <c r="Q5155" i="4"/>
  <c r="F5155" i="4"/>
  <c r="V5154" i="4"/>
  <c r="S5154" i="4"/>
  <c r="Q5154" i="4"/>
  <c r="V5153" i="4"/>
  <c r="S5153" i="4"/>
  <c r="Q5153" i="4"/>
  <c r="V5152" i="4"/>
  <c r="S5152" i="4"/>
  <c r="Q5152" i="4"/>
  <c r="V5151" i="4"/>
  <c r="S5151" i="4"/>
  <c r="Q5151" i="4"/>
  <c r="V5150" i="4"/>
  <c r="S5150" i="4"/>
  <c r="Q5150" i="4"/>
  <c r="U5149" i="4"/>
  <c r="T5149" i="4"/>
  <c r="R5149" i="4"/>
  <c r="P5149" i="4"/>
  <c r="O5149" i="4"/>
  <c r="H5149" i="4"/>
  <c r="G5149" i="4"/>
  <c r="E5149" i="4"/>
  <c r="V5148" i="4"/>
  <c r="S5148" i="4"/>
  <c r="Q5148" i="4"/>
  <c r="I5148" i="4"/>
  <c r="I31" i="4" s="1"/>
  <c r="V5147" i="4"/>
  <c r="S5147" i="4"/>
  <c r="Q5147" i="4"/>
  <c r="I5147" i="4"/>
  <c r="I30" i="4" s="1"/>
  <c r="V5146" i="4"/>
  <c r="S5146" i="4"/>
  <c r="Q5146" i="4"/>
  <c r="I5146" i="4"/>
  <c r="I29" i="4" s="1"/>
  <c r="V5145" i="4"/>
  <c r="S5145" i="4"/>
  <c r="Q5145" i="4"/>
  <c r="I5145" i="4"/>
  <c r="I28" i="4" s="1"/>
  <c r="V5144" i="4"/>
  <c r="S5144" i="4"/>
  <c r="Q5144" i="4"/>
  <c r="I27" i="4"/>
  <c r="V5143" i="4"/>
  <c r="S5143" i="4"/>
  <c r="Q5143" i="4"/>
  <c r="I5143" i="4"/>
  <c r="I26" i="4" s="1"/>
  <c r="V5142" i="4"/>
  <c r="S5142" i="4"/>
  <c r="Q5142" i="4"/>
  <c r="I5142" i="4"/>
  <c r="I25" i="4" s="1"/>
  <c r="V5141" i="4"/>
  <c r="S5141" i="4"/>
  <c r="Q5141" i="4"/>
  <c r="I5141" i="4"/>
  <c r="I24" i="4" s="1"/>
  <c r="V5140" i="4"/>
  <c r="S5140" i="4"/>
  <c r="Q5140" i="4"/>
  <c r="I5140" i="4"/>
  <c r="I23" i="4" s="1"/>
  <c r="V5139" i="4"/>
  <c r="S5139" i="4"/>
  <c r="Q5139" i="4"/>
  <c r="I5139" i="4"/>
  <c r="I22" i="4" s="1"/>
  <c r="V5138" i="4"/>
  <c r="S5138" i="4"/>
  <c r="Q5138" i="4"/>
  <c r="I5138" i="4"/>
  <c r="I21" i="4" s="1"/>
  <c r="V5137" i="4"/>
  <c r="S5137" i="4"/>
  <c r="Q5137" i="4"/>
  <c r="I5137" i="4"/>
  <c r="I20" i="4" s="1"/>
  <c r="V5136" i="4"/>
  <c r="S5136" i="4"/>
  <c r="Q5136" i="4"/>
  <c r="I5136" i="4"/>
  <c r="I19" i="4" s="1"/>
  <c r="U5135" i="4"/>
  <c r="T5135" i="4"/>
  <c r="R5135" i="4"/>
  <c r="P5135" i="4"/>
  <c r="O5135" i="4"/>
  <c r="L5135" i="4"/>
  <c r="K5135" i="4"/>
  <c r="J5135" i="4"/>
  <c r="H5135" i="4"/>
  <c r="G5135" i="4"/>
  <c r="F5135" i="4"/>
  <c r="E5135" i="4"/>
  <c r="V5134" i="4"/>
  <c r="S5134" i="4"/>
  <c r="Q5134" i="4"/>
  <c r="V5133" i="4"/>
  <c r="S5133" i="4"/>
  <c r="Q5133" i="4"/>
  <c r="V5132" i="4"/>
  <c r="S5132" i="4"/>
  <c r="Q5132" i="4"/>
  <c r="V5131" i="4"/>
  <c r="S5131" i="4"/>
  <c r="Q5131" i="4"/>
  <c r="V5130" i="4"/>
  <c r="S5130" i="4"/>
  <c r="Q5130" i="4"/>
  <c r="U5129" i="4"/>
  <c r="T5129" i="4"/>
  <c r="R5129" i="4"/>
  <c r="P5129" i="4"/>
  <c r="L5129" i="4"/>
  <c r="K5129" i="4"/>
  <c r="J5129" i="4"/>
  <c r="I5129" i="4"/>
  <c r="H5129" i="4"/>
  <c r="G5129" i="4"/>
  <c r="E5129" i="4"/>
  <c r="M5127" i="4"/>
  <c r="F5125" i="4"/>
  <c r="F5124" i="4"/>
  <c r="V5123" i="4"/>
  <c r="S5123" i="4"/>
  <c r="Q5123" i="4"/>
  <c r="F5123" i="4"/>
  <c r="V5121" i="4"/>
  <c r="S5121" i="4"/>
  <c r="Q5121" i="4"/>
  <c r="V5120" i="4"/>
  <c r="S5120" i="4"/>
  <c r="Q5120" i="4"/>
  <c r="F5120" i="4"/>
  <c r="V5119" i="4"/>
  <c r="S5119" i="4"/>
  <c r="Q5119" i="4"/>
  <c r="F5119" i="4"/>
  <c r="V5118" i="4"/>
  <c r="S5118" i="4"/>
  <c r="Q5118" i="4"/>
  <c r="F5118" i="4"/>
  <c r="V5117" i="4"/>
  <c r="S5117" i="4"/>
  <c r="Q5117" i="4"/>
  <c r="F5117" i="4"/>
  <c r="V5116" i="4"/>
  <c r="S5116" i="4"/>
  <c r="Q5116" i="4"/>
  <c r="F5116" i="4"/>
  <c r="V5115" i="4"/>
  <c r="S5115" i="4"/>
  <c r="Q5115" i="4"/>
  <c r="F5115" i="4"/>
  <c r="V5114" i="4"/>
  <c r="S5114" i="4"/>
  <c r="Q5114" i="4"/>
  <c r="F5114" i="4"/>
  <c r="V5113" i="4"/>
  <c r="S5113" i="4"/>
  <c r="Q5113" i="4"/>
  <c r="F5113" i="4"/>
  <c r="V5112" i="4"/>
  <c r="S5112" i="4"/>
  <c r="Q5112" i="4"/>
  <c r="F5112" i="4"/>
  <c r="V5111" i="4"/>
  <c r="S5111" i="4"/>
  <c r="Q5111" i="4"/>
  <c r="F5111" i="4"/>
  <c r="V5110" i="4"/>
  <c r="S5110" i="4"/>
  <c r="Q5110" i="4"/>
  <c r="F5110" i="4"/>
  <c r="V5109" i="4"/>
  <c r="S5109" i="4"/>
  <c r="Q5109" i="4"/>
  <c r="F5109" i="4"/>
  <c r="V5108" i="4"/>
  <c r="S5108" i="4"/>
  <c r="Q5108" i="4"/>
  <c r="F5108" i="4"/>
  <c r="V5107" i="4"/>
  <c r="S5107" i="4"/>
  <c r="Q5107" i="4"/>
  <c r="F5107" i="4"/>
  <c r="V5106" i="4"/>
  <c r="S5106" i="4"/>
  <c r="Q5106" i="4"/>
  <c r="F5106" i="4"/>
  <c r="V5105" i="4"/>
  <c r="S5105" i="4"/>
  <c r="Q5105" i="4"/>
  <c r="F5105" i="4"/>
  <c r="V5104" i="4"/>
  <c r="S5104" i="4"/>
  <c r="Q5104" i="4"/>
  <c r="V5103" i="4"/>
  <c r="S5103" i="4"/>
  <c r="Q5103" i="4"/>
  <c r="F5103" i="4"/>
  <c r="V5102" i="4"/>
  <c r="S5102" i="4"/>
  <c r="Q5102" i="4"/>
  <c r="F5102" i="4"/>
  <c r="V5101" i="4"/>
  <c r="S5101" i="4"/>
  <c r="Q5101" i="4"/>
  <c r="F5101" i="4"/>
  <c r="V5100" i="4"/>
  <c r="S5100" i="4"/>
  <c r="Q5100" i="4"/>
  <c r="V5099" i="4"/>
  <c r="S5099" i="4"/>
  <c r="Q5099" i="4"/>
  <c r="F5099" i="4"/>
  <c r="V5098" i="4"/>
  <c r="S5098" i="4"/>
  <c r="Q5098" i="4"/>
  <c r="F5098" i="4"/>
  <c r="V5097" i="4"/>
  <c r="S5097" i="4"/>
  <c r="Q5097" i="4"/>
  <c r="F5097" i="4"/>
  <c r="V5096" i="4"/>
  <c r="S5096" i="4"/>
  <c r="Q5096" i="4"/>
  <c r="F5096" i="4"/>
  <c r="V5095" i="4"/>
  <c r="S5095" i="4"/>
  <c r="Q5095" i="4"/>
  <c r="V5094" i="4"/>
  <c r="S5094" i="4"/>
  <c r="Q5094" i="4"/>
  <c r="F5094" i="4"/>
  <c r="I5094" i="4" s="1"/>
  <c r="I5079" i="4" s="1"/>
  <c r="V5093" i="4"/>
  <c r="S5093" i="4"/>
  <c r="Q5093" i="4"/>
  <c r="F5093" i="4"/>
  <c r="V5092" i="4"/>
  <c r="S5092" i="4"/>
  <c r="Q5092" i="4"/>
  <c r="F5092" i="4"/>
  <c r="V5091" i="4"/>
  <c r="S5091" i="4"/>
  <c r="Q5091" i="4"/>
  <c r="F5091" i="4"/>
  <c r="V5090" i="4"/>
  <c r="S5090" i="4"/>
  <c r="Q5090" i="4"/>
  <c r="F5090" i="4"/>
  <c r="V5089" i="4"/>
  <c r="S5089" i="4"/>
  <c r="Q5089" i="4"/>
  <c r="V5088" i="4"/>
  <c r="S5088" i="4"/>
  <c r="Q5088" i="4"/>
  <c r="V5087" i="4"/>
  <c r="S5087" i="4"/>
  <c r="Q5087" i="4"/>
  <c r="F5087" i="4"/>
  <c r="V5086" i="4"/>
  <c r="Q5086" i="4"/>
  <c r="V5085" i="4"/>
  <c r="S5085" i="4"/>
  <c r="Q5085" i="4"/>
  <c r="F5085" i="4"/>
  <c r="V5084" i="4"/>
  <c r="S5084" i="4"/>
  <c r="Q5084" i="4"/>
  <c r="V5080" i="4"/>
  <c r="S5080" i="4"/>
  <c r="Q5080" i="4"/>
  <c r="U5079" i="4"/>
  <c r="T5079" i="4"/>
  <c r="R5079" i="4"/>
  <c r="P5079" i="4"/>
  <c r="O5079" i="4"/>
  <c r="L5079" i="4"/>
  <c r="V5078" i="4"/>
  <c r="S5078" i="4"/>
  <c r="Q5078" i="4"/>
  <c r="V5077" i="4"/>
  <c r="S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S5068" i="4"/>
  <c r="Q5068" i="4"/>
  <c r="V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V5062" i="4"/>
  <c r="S5062" i="4"/>
  <c r="Q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V5048" i="4"/>
  <c r="S5048" i="4"/>
  <c r="Q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S5043" i="4"/>
  <c r="Q5043" i="4"/>
  <c r="V5042" i="4"/>
  <c r="S5042" i="4"/>
  <c r="Q5042" i="4"/>
  <c r="V5041" i="4"/>
  <c r="S5041" i="4"/>
  <c r="Q5041" i="4"/>
  <c r="V5040" i="4"/>
  <c r="S5040" i="4"/>
  <c r="Q5040" i="4"/>
  <c r="V5039" i="4"/>
  <c r="S5039" i="4"/>
  <c r="Q5039" i="4"/>
  <c r="V5038" i="4"/>
  <c r="S5038" i="4"/>
  <c r="Q5038" i="4"/>
  <c r="V5037" i="4"/>
  <c r="S5037" i="4"/>
  <c r="Q5037" i="4"/>
  <c r="V5036" i="4"/>
  <c r="S5036" i="4"/>
  <c r="Q5036" i="4"/>
  <c r="V5035" i="4"/>
  <c r="S5035" i="4"/>
  <c r="Q5035" i="4"/>
  <c r="V5034" i="4"/>
  <c r="S5034" i="4"/>
  <c r="Q5034" i="4"/>
  <c r="V5033" i="4"/>
  <c r="S5033" i="4"/>
  <c r="Q5033" i="4"/>
  <c r="V5032" i="4"/>
  <c r="S5032" i="4"/>
  <c r="Q5032" i="4"/>
  <c r="V5031" i="4"/>
  <c r="S5031" i="4"/>
  <c r="Q5031" i="4"/>
  <c r="V5030" i="4"/>
  <c r="S5030" i="4"/>
  <c r="Q5030" i="4"/>
  <c r="V5029" i="4"/>
  <c r="S5029" i="4"/>
  <c r="Q5029" i="4"/>
  <c r="V5028" i="4"/>
  <c r="S5028" i="4"/>
  <c r="Q5028" i="4"/>
  <c r="V5027" i="4"/>
  <c r="Q5027" i="4"/>
  <c r="V5026" i="4"/>
  <c r="Q5026" i="4"/>
  <c r="U5025" i="4"/>
  <c r="T5025" i="4"/>
  <c r="R5025" i="4"/>
  <c r="P5025" i="4"/>
  <c r="O5025" i="4"/>
  <c r="H5025" i="4"/>
  <c r="G5025" i="4"/>
  <c r="E5025" i="4"/>
  <c r="V5024" i="4"/>
  <c r="S5024" i="4"/>
  <c r="Q5024" i="4"/>
  <c r="V5023" i="4"/>
  <c r="S5023" i="4"/>
  <c r="Q5023" i="4"/>
  <c r="V5022" i="4"/>
  <c r="S5022" i="4"/>
  <c r="Q5022" i="4"/>
  <c r="V5021" i="4"/>
  <c r="S5021" i="4"/>
  <c r="Q5021" i="4"/>
  <c r="V5020" i="4"/>
  <c r="Q5020" i="4"/>
  <c r="F5019" i="4"/>
  <c r="U5019" i="4"/>
  <c r="T5019" i="4"/>
  <c r="R5019" i="4"/>
  <c r="P5019" i="4"/>
  <c r="O5019" i="4"/>
  <c r="K5019" i="4"/>
  <c r="J5019" i="4"/>
  <c r="I5019" i="4"/>
  <c r="H5019" i="4"/>
  <c r="G5019" i="4"/>
  <c r="E5019" i="4"/>
  <c r="V5015" i="4"/>
  <c r="S5015" i="4"/>
  <c r="Q5015" i="4"/>
  <c r="V5014" i="4"/>
  <c r="S5014" i="4"/>
  <c r="Q5014" i="4"/>
  <c r="V5013" i="4"/>
  <c r="S5013" i="4"/>
  <c r="Q5013" i="4"/>
  <c r="V5012" i="4"/>
  <c r="S5012" i="4"/>
  <c r="Q5012" i="4"/>
  <c r="V5011" i="4"/>
  <c r="S5011" i="4"/>
  <c r="Q5011" i="4"/>
  <c r="V5010" i="4"/>
  <c r="S5010" i="4"/>
  <c r="Q5010" i="4"/>
  <c r="V5009" i="4"/>
  <c r="S5009" i="4"/>
  <c r="Q5009" i="4"/>
  <c r="V5008" i="4"/>
  <c r="S5008" i="4"/>
  <c r="Q5008" i="4"/>
  <c r="V5007" i="4"/>
  <c r="S5007" i="4"/>
  <c r="Q5007" i="4"/>
  <c r="V5006" i="4"/>
  <c r="Q5006" i="4"/>
  <c r="V5005" i="4"/>
  <c r="S5005" i="4"/>
  <c r="Q5005" i="4"/>
  <c r="V5004" i="4"/>
  <c r="S5004" i="4"/>
  <c r="Q5004" i="4"/>
  <c r="V5003" i="4"/>
  <c r="S5003" i="4"/>
  <c r="Q5003" i="4"/>
  <c r="V5002" i="4"/>
  <c r="S5002" i="4"/>
  <c r="Q5002" i="4"/>
  <c r="V5001" i="4"/>
  <c r="S5001" i="4"/>
  <c r="Q5001" i="4"/>
  <c r="U5000" i="4"/>
  <c r="T5000" i="4"/>
  <c r="R5000" i="4"/>
  <c r="P5000" i="4"/>
  <c r="O5000" i="4"/>
  <c r="H5000" i="4"/>
  <c r="G5000" i="4"/>
  <c r="E5000" i="4"/>
  <c r="V4999" i="4"/>
  <c r="S4999" i="4"/>
  <c r="Q4999" i="4"/>
  <c r="V4998" i="4"/>
  <c r="S4998" i="4"/>
  <c r="Q4998" i="4"/>
  <c r="V4997" i="4"/>
  <c r="S4997" i="4"/>
  <c r="Q4997" i="4"/>
  <c r="V4996" i="4"/>
  <c r="S4996" i="4"/>
  <c r="Q4996" i="4"/>
  <c r="V4995" i="4"/>
  <c r="S4995" i="4"/>
  <c r="Q4995" i="4"/>
  <c r="V4994" i="4"/>
  <c r="S4994" i="4"/>
  <c r="Q4994" i="4"/>
  <c r="V4993" i="4"/>
  <c r="S4993" i="4"/>
  <c r="Q4993" i="4"/>
  <c r="V4992" i="4"/>
  <c r="S4992" i="4"/>
  <c r="Q4992" i="4"/>
  <c r="V4991" i="4"/>
  <c r="S4991" i="4"/>
  <c r="Q4991" i="4"/>
  <c r="V4990" i="4"/>
  <c r="S4990" i="4"/>
  <c r="Q4990" i="4"/>
  <c r="V4989" i="4"/>
  <c r="S4989" i="4"/>
  <c r="Q4989" i="4"/>
  <c r="V4988" i="4"/>
  <c r="S4988" i="4"/>
  <c r="Q4988" i="4"/>
  <c r="V4987" i="4"/>
  <c r="S4987" i="4"/>
  <c r="Q4987" i="4"/>
  <c r="U4986" i="4"/>
  <c r="T4986" i="4"/>
  <c r="R4986" i="4"/>
  <c r="P4986" i="4"/>
  <c r="O4986" i="4"/>
  <c r="L4986" i="4"/>
  <c r="K4986" i="4"/>
  <c r="J4986" i="4"/>
  <c r="I4986" i="4"/>
  <c r="H4986" i="4"/>
  <c r="G4986" i="4"/>
  <c r="F4986" i="4"/>
  <c r="E4986" i="4"/>
  <c r="V4985" i="4"/>
  <c r="S4985" i="4"/>
  <c r="Q4985" i="4"/>
  <c r="V4984" i="4"/>
  <c r="S4984" i="4"/>
  <c r="Q4984" i="4"/>
  <c r="V4983" i="4"/>
  <c r="S4983" i="4"/>
  <c r="Q4983" i="4"/>
  <c r="V4982" i="4"/>
  <c r="S4982" i="4"/>
  <c r="Q4982" i="4"/>
  <c r="V4981" i="4"/>
  <c r="Q4981" i="4"/>
  <c r="U4980" i="4"/>
  <c r="T4980" i="4"/>
  <c r="R4980" i="4"/>
  <c r="P4980" i="4"/>
  <c r="L4980" i="4"/>
  <c r="K4980" i="4"/>
  <c r="J4980" i="4"/>
  <c r="I4980" i="4"/>
  <c r="H4980" i="4"/>
  <c r="G4980" i="4"/>
  <c r="E4980" i="4"/>
  <c r="M4978" i="4"/>
  <c r="F4976" i="4"/>
  <c r="F4975" i="4"/>
  <c r="V4974" i="4"/>
  <c r="S4974" i="4"/>
  <c r="Q4974" i="4"/>
  <c r="F4974" i="4"/>
  <c r="V4972" i="4"/>
  <c r="S4972" i="4"/>
  <c r="Q4972" i="4"/>
  <c r="V4971" i="4"/>
  <c r="S4971" i="4"/>
  <c r="Q4971" i="4"/>
  <c r="F4971" i="4"/>
  <c r="V4970" i="4"/>
  <c r="S4970" i="4"/>
  <c r="Q4970" i="4"/>
  <c r="F4970" i="4"/>
  <c r="V4969" i="4"/>
  <c r="S4969" i="4"/>
  <c r="Q4969" i="4"/>
  <c r="F4969" i="4"/>
  <c r="V4968" i="4"/>
  <c r="S4968" i="4"/>
  <c r="Q4968" i="4"/>
  <c r="F4968" i="4"/>
  <c r="V4967" i="4"/>
  <c r="S4967" i="4"/>
  <c r="Q4967" i="4"/>
  <c r="F4967" i="4"/>
  <c r="V4966" i="4"/>
  <c r="S4966" i="4"/>
  <c r="Q4966" i="4"/>
  <c r="F4966" i="4"/>
  <c r="V4965" i="4"/>
  <c r="S4965" i="4"/>
  <c r="Q4965" i="4"/>
  <c r="F4965" i="4"/>
  <c r="V4964" i="4"/>
  <c r="S4964" i="4"/>
  <c r="Q4964" i="4"/>
  <c r="F4964" i="4"/>
  <c r="V4963" i="4"/>
  <c r="S4963" i="4"/>
  <c r="Q4963" i="4"/>
  <c r="F4963" i="4"/>
  <c r="V4962" i="4"/>
  <c r="S4962" i="4"/>
  <c r="Q4962" i="4"/>
  <c r="F4962" i="4"/>
  <c r="V4961" i="4"/>
  <c r="S4961" i="4"/>
  <c r="Q4961" i="4"/>
  <c r="F4961" i="4"/>
  <c r="V4960" i="4"/>
  <c r="S4960" i="4"/>
  <c r="Q4960" i="4"/>
  <c r="F4960" i="4"/>
  <c r="V4959" i="4"/>
  <c r="S4959" i="4"/>
  <c r="Q4959" i="4"/>
  <c r="F4959" i="4"/>
  <c r="V4958" i="4"/>
  <c r="S4958" i="4"/>
  <c r="Q4958" i="4"/>
  <c r="F4958" i="4"/>
  <c r="V4957" i="4"/>
  <c r="S4957" i="4"/>
  <c r="Q4957" i="4"/>
  <c r="F4957" i="4"/>
  <c r="V4956" i="4"/>
  <c r="S4956" i="4"/>
  <c r="Q4956" i="4"/>
  <c r="V4955" i="4"/>
  <c r="S4955" i="4"/>
  <c r="Q4955" i="4"/>
  <c r="V4954" i="4"/>
  <c r="S4954" i="4"/>
  <c r="Q4954" i="4"/>
  <c r="F4954" i="4"/>
  <c r="V4953" i="4"/>
  <c r="S4953" i="4"/>
  <c r="Q4953" i="4"/>
  <c r="F4953" i="4"/>
  <c r="V4952" i="4"/>
  <c r="S4952" i="4"/>
  <c r="Q4952" i="4"/>
  <c r="F4952" i="4"/>
  <c r="V4951" i="4"/>
  <c r="S4951" i="4"/>
  <c r="Q4951" i="4"/>
  <c r="V4950" i="4"/>
  <c r="S4950" i="4"/>
  <c r="Q4950" i="4"/>
  <c r="F4950" i="4"/>
  <c r="V4949" i="4"/>
  <c r="S4949" i="4"/>
  <c r="Q4949" i="4"/>
  <c r="F4949" i="4"/>
  <c r="V4948" i="4"/>
  <c r="S4948" i="4"/>
  <c r="Q4948" i="4"/>
  <c r="F4948" i="4"/>
  <c r="V4947" i="4"/>
  <c r="S4947" i="4"/>
  <c r="Q4947" i="4"/>
  <c r="F4947" i="4"/>
  <c r="V4946" i="4"/>
  <c r="S4946" i="4"/>
  <c r="Q4946" i="4"/>
  <c r="V4945" i="4"/>
  <c r="S4945" i="4"/>
  <c r="Q4945" i="4"/>
  <c r="F4945" i="4"/>
  <c r="V4944" i="4"/>
  <c r="S4944" i="4"/>
  <c r="Q4944" i="4"/>
  <c r="F4944" i="4"/>
  <c r="V4943" i="4"/>
  <c r="S4943" i="4"/>
  <c r="Q4943" i="4"/>
  <c r="F4943" i="4"/>
  <c r="V4942" i="4"/>
  <c r="S4942" i="4"/>
  <c r="Q4942" i="4"/>
  <c r="F4942" i="4"/>
  <c r="V4941" i="4"/>
  <c r="S4941" i="4"/>
  <c r="Q4941" i="4"/>
  <c r="F4941" i="4"/>
  <c r="V4940" i="4"/>
  <c r="S4940" i="4"/>
  <c r="Q4940" i="4"/>
  <c r="V4939" i="4"/>
  <c r="S4939" i="4"/>
  <c r="Q4939" i="4"/>
  <c r="V4938" i="4"/>
  <c r="S4938" i="4"/>
  <c r="Q4938" i="4"/>
  <c r="F4938" i="4"/>
  <c r="V4937" i="4"/>
  <c r="Q4937" i="4"/>
  <c r="V4936" i="4"/>
  <c r="S4936" i="4"/>
  <c r="Q4936" i="4"/>
  <c r="F4936" i="4"/>
  <c r="V4935" i="4"/>
  <c r="S4935" i="4"/>
  <c r="Q4935" i="4"/>
  <c r="V4931" i="4"/>
  <c r="S4931" i="4"/>
  <c r="Q4931" i="4"/>
  <c r="U4930" i="4"/>
  <c r="T4930" i="4"/>
  <c r="R4930" i="4"/>
  <c r="P4930" i="4"/>
  <c r="O4930" i="4"/>
  <c r="L4930" i="4"/>
  <c r="V4929" i="4"/>
  <c r="S4929" i="4"/>
  <c r="Q4929" i="4"/>
  <c r="V4928" i="4"/>
  <c r="S4928" i="4"/>
  <c r="Q4928" i="4"/>
  <c r="V4927" i="4"/>
  <c r="S4927" i="4"/>
  <c r="Q4927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S4919" i="4"/>
  <c r="Q4919" i="4"/>
  <c r="V4918" i="4"/>
  <c r="Q4918" i="4"/>
  <c r="V4917" i="4"/>
  <c r="S4917" i="4"/>
  <c r="Q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V4911" i="4"/>
  <c r="S4911" i="4"/>
  <c r="Q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V4897" i="4"/>
  <c r="S4897" i="4"/>
  <c r="Q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S4892" i="4"/>
  <c r="Q4892" i="4"/>
  <c r="V4891" i="4"/>
  <c r="S4891" i="4"/>
  <c r="Q4891" i="4"/>
  <c r="V4890" i="4"/>
  <c r="S4890" i="4"/>
  <c r="Q4890" i="4"/>
  <c r="V4889" i="4"/>
  <c r="S4889" i="4"/>
  <c r="Q4889" i="4"/>
  <c r="V4888" i="4"/>
  <c r="S4888" i="4"/>
  <c r="Q4888" i="4"/>
  <c r="V4887" i="4"/>
  <c r="S4887" i="4"/>
  <c r="Q4887" i="4"/>
  <c r="V4886" i="4"/>
  <c r="S4886" i="4"/>
  <c r="Q4886" i="4"/>
  <c r="V4885" i="4"/>
  <c r="S4885" i="4"/>
  <c r="Q4885" i="4"/>
  <c r="V4884" i="4"/>
  <c r="S4884" i="4"/>
  <c r="Q4884" i="4"/>
  <c r="V4883" i="4"/>
  <c r="S4883" i="4"/>
  <c r="Q4883" i="4"/>
  <c r="V4882" i="4"/>
  <c r="S4882" i="4"/>
  <c r="Q4882" i="4"/>
  <c r="V4881" i="4"/>
  <c r="S4881" i="4"/>
  <c r="Q4881" i="4"/>
  <c r="V4880" i="4"/>
  <c r="S4880" i="4"/>
  <c r="Q4880" i="4"/>
  <c r="V4879" i="4"/>
  <c r="S4879" i="4"/>
  <c r="Q4879" i="4"/>
  <c r="V4878" i="4"/>
  <c r="Q4878" i="4"/>
  <c r="V4877" i="4"/>
  <c r="Q4877" i="4"/>
  <c r="U4876" i="4"/>
  <c r="T4876" i="4"/>
  <c r="R4876" i="4"/>
  <c r="P4876" i="4"/>
  <c r="O4876" i="4"/>
  <c r="H4876" i="4"/>
  <c r="G4876" i="4"/>
  <c r="E4876" i="4"/>
  <c r="V4875" i="4"/>
  <c r="S4875" i="4"/>
  <c r="Q4875" i="4"/>
  <c r="V4874" i="4"/>
  <c r="S4874" i="4"/>
  <c r="Q4874" i="4"/>
  <c r="V4873" i="4"/>
  <c r="S4873" i="4"/>
  <c r="Q4873" i="4"/>
  <c r="V4872" i="4"/>
  <c r="S4872" i="4"/>
  <c r="Q4872" i="4"/>
  <c r="V4871" i="4"/>
  <c r="Q4871" i="4"/>
  <c r="F4870" i="4"/>
  <c r="U4870" i="4"/>
  <c r="T4870" i="4"/>
  <c r="R4870" i="4"/>
  <c r="P4870" i="4"/>
  <c r="O4870" i="4"/>
  <c r="K4870" i="4"/>
  <c r="I4870" i="4"/>
  <c r="H4870" i="4"/>
  <c r="G4870" i="4"/>
  <c r="E4870" i="4"/>
  <c r="V4866" i="4"/>
  <c r="S4866" i="4"/>
  <c r="Q4866" i="4"/>
  <c r="V4865" i="4"/>
  <c r="S4865" i="4"/>
  <c r="Q4865" i="4"/>
  <c r="V4864" i="4"/>
  <c r="S4864" i="4"/>
  <c r="Q4864" i="4"/>
  <c r="V4863" i="4"/>
  <c r="S4863" i="4"/>
  <c r="Q4863" i="4"/>
  <c r="V4862" i="4"/>
  <c r="S4862" i="4"/>
  <c r="Q4862" i="4"/>
  <c r="V4861" i="4"/>
  <c r="S4861" i="4"/>
  <c r="Q4861" i="4"/>
  <c r="V4860" i="4"/>
  <c r="S4860" i="4"/>
  <c r="Q4860" i="4"/>
  <c r="V4859" i="4"/>
  <c r="S4859" i="4"/>
  <c r="Q4859" i="4"/>
  <c r="V4858" i="4"/>
  <c r="Q4858" i="4"/>
  <c r="V4857" i="4"/>
  <c r="S4857" i="4"/>
  <c r="Q4857" i="4"/>
  <c r="F4857" i="4"/>
  <c r="V4856" i="4"/>
  <c r="S4856" i="4"/>
  <c r="Q4856" i="4"/>
  <c r="V4855" i="4"/>
  <c r="S4855" i="4"/>
  <c r="Q4855" i="4"/>
  <c r="V4854" i="4"/>
  <c r="S4854" i="4"/>
  <c r="Q4854" i="4"/>
  <c r="V4853" i="4"/>
  <c r="S4853" i="4"/>
  <c r="Q4853" i="4"/>
  <c r="V4852" i="4"/>
  <c r="S4852" i="4"/>
  <c r="Q4852" i="4"/>
  <c r="U4851" i="4"/>
  <c r="T4851" i="4"/>
  <c r="R4851" i="4"/>
  <c r="P4851" i="4"/>
  <c r="O4851" i="4"/>
  <c r="H4851" i="4"/>
  <c r="G4851" i="4"/>
  <c r="E4851" i="4"/>
  <c r="V4850" i="4"/>
  <c r="S4850" i="4"/>
  <c r="Q4850" i="4"/>
  <c r="V4849" i="4"/>
  <c r="S4849" i="4"/>
  <c r="Q4849" i="4"/>
  <c r="V4848" i="4"/>
  <c r="S4848" i="4"/>
  <c r="Q4848" i="4"/>
  <c r="V4847" i="4"/>
  <c r="S4847" i="4"/>
  <c r="Q4847" i="4"/>
  <c r="V4846" i="4"/>
  <c r="S4846" i="4"/>
  <c r="Q4846" i="4"/>
  <c r="V4845" i="4"/>
  <c r="S4845" i="4"/>
  <c r="Q4845" i="4"/>
  <c r="V4844" i="4"/>
  <c r="S4844" i="4"/>
  <c r="Q4844" i="4"/>
  <c r="V4843" i="4"/>
  <c r="S4843" i="4"/>
  <c r="Q4843" i="4"/>
  <c r="V4842" i="4"/>
  <c r="S4842" i="4"/>
  <c r="Q4842" i="4"/>
  <c r="V4841" i="4"/>
  <c r="S4841" i="4"/>
  <c r="Q4841" i="4"/>
  <c r="V4840" i="4"/>
  <c r="S4840" i="4"/>
  <c r="Q4840" i="4"/>
  <c r="V4839" i="4"/>
  <c r="S4839" i="4"/>
  <c r="Q4839" i="4"/>
  <c r="V4838" i="4"/>
  <c r="S4838" i="4"/>
  <c r="Q4838" i="4"/>
  <c r="U4837" i="4"/>
  <c r="T4837" i="4"/>
  <c r="R4837" i="4"/>
  <c r="P4837" i="4"/>
  <c r="O4837" i="4"/>
  <c r="L4837" i="4"/>
  <c r="K4837" i="4"/>
  <c r="J4837" i="4"/>
  <c r="I4837" i="4"/>
  <c r="H4837" i="4"/>
  <c r="G4837" i="4"/>
  <c r="F4837" i="4"/>
  <c r="E4837" i="4"/>
  <c r="V4836" i="4"/>
  <c r="S4836" i="4"/>
  <c r="Q4836" i="4"/>
  <c r="V4835" i="4"/>
  <c r="S4835" i="4"/>
  <c r="Q4835" i="4"/>
  <c r="V4834" i="4"/>
  <c r="S4834" i="4"/>
  <c r="Q4834" i="4"/>
  <c r="V4833" i="4"/>
  <c r="S4833" i="4"/>
  <c r="Q4833" i="4"/>
  <c r="V4832" i="4"/>
  <c r="Q4832" i="4"/>
  <c r="U4831" i="4"/>
  <c r="T4831" i="4"/>
  <c r="R4831" i="4"/>
  <c r="P4831" i="4"/>
  <c r="L4831" i="4"/>
  <c r="K4831" i="4"/>
  <c r="J4831" i="4"/>
  <c r="I4831" i="4"/>
  <c r="H4831" i="4"/>
  <c r="G4831" i="4"/>
  <c r="E4831" i="4"/>
  <c r="M4829" i="4"/>
  <c r="F4827" i="4"/>
  <c r="F4826" i="4"/>
  <c r="V4825" i="4"/>
  <c r="S4825" i="4"/>
  <c r="Q4825" i="4"/>
  <c r="F4825" i="4"/>
  <c r="V4823" i="4"/>
  <c r="S4823" i="4"/>
  <c r="Q4823" i="4"/>
  <c r="V4822" i="4"/>
  <c r="S4822" i="4"/>
  <c r="Q4822" i="4"/>
  <c r="F4822" i="4"/>
  <c r="V4821" i="4"/>
  <c r="S4821" i="4"/>
  <c r="Q4821" i="4"/>
  <c r="F4821" i="4"/>
  <c r="V4820" i="4"/>
  <c r="S4820" i="4"/>
  <c r="Q4820" i="4"/>
  <c r="F4820" i="4"/>
  <c r="V4819" i="4"/>
  <c r="S4819" i="4"/>
  <c r="Q4819" i="4"/>
  <c r="F4819" i="4"/>
  <c r="V4818" i="4"/>
  <c r="S4818" i="4"/>
  <c r="Q4818" i="4"/>
  <c r="F4818" i="4"/>
  <c r="V4817" i="4"/>
  <c r="S4817" i="4"/>
  <c r="Q4817" i="4"/>
  <c r="F4817" i="4"/>
  <c r="V4816" i="4"/>
  <c r="S4816" i="4"/>
  <c r="Q4816" i="4"/>
  <c r="F4816" i="4"/>
  <c r="V4815" i="4"/>
  <c r="S4815" i="4"/>
  <c r="Q4815" i="4"/>
  <c r="F4815" i="4"/>
  <c r="V4814" i="4"/>
  <c r="S4814" i="4"/>
  <c r="Q4814" i="4"/>
  <c r="F4814" i="4"/>
  <c r="V4813" i="4"/>
  <c r="S4813" i="4"/>
  <c r="Q4813" i="4"/>
  <c r="F4813" i="4"/>
  <c r="V4812" i="4"/>
  <c r="S4812" i="4"/>
  <c r="Q4812" i="4"/>
  <c r="F4812" i="4"/>
  <c r="V4811" i="4"/>
  <c r="S4811" i="4"/>
  <c r="Q4811" i="4"/>
  <c r="F4811" i="4"/>
  <c r="V4810" i="4"/>
  <c r="S4810" i="4"/>
  <c r="Q4810" i="4"/>
  <c r="F4810" i="4"/>
  <c r="V4809" i="4"/>
  <c r="S4809" i="4"/>
  <c r="Q4809" i="4"/>
  <c r="F4809" i="4"/>
  <c r="V4808" i="4"/>
  <c r="S4808" i="4"/>
  <c r="Q4808" i="4"/>
  <c r="F4808" i="4"/>
  <c r="V4807" i="4"/>
  <c r="S4807" i="4"/>
  <c r="Q4807" i="4"/>
  <c r="F4807" i="4"/>
  <c r="V4806" i="4"/>
  <c r="S4806" i="4"/>
  <c r="Q4806" i="4"/>
  <c r="V4805" i="4"/>
  <c r="S4805" i="4"/>
  <c r="Q4805" i="4"/>
  <c r="F4805" i="4"/>
  <c r="V4804" i="4"/>
  <c r="S4804" i="4"/>
  <c r="Q4804" i="4"/>
  <c r="F4804" i="4"/>
  <c r="V4803" i="4"/>
  <c r="S4803" i="4"/>
  <c r="Q4803" i="4"/>
  <c r="F4803" i="4"/>
  <c r="V4802" i="4"/>
  <c r="S4802" i="4"/>
  <c r="Q4802" i="4"/>
  <c r="F4802" i="4"/>
  <c r="V4801" i="4"/>
  <c r="S4801" i="4"/>
  <c r="Q4801" i="4"/>
  <c r="F4801" i="4"/>
  <c r="V4800" i="4"/>
  <c r="S4800" i="4"/>
  <c r="Q4800" i="4"/>
  <c r="V4799" i="4"/>
  <c r="S4799" i="4"/>
  <c r="Q4799" i="4"/>
  <c r="F4799" i="4"/>
  <c r="V4798" i="4"/>
  <c r="S4798" i="4"/>
  <c r="Q4798" i="4"/>
  <c r="F4798" i="4"/>
  <c r="V4797" i="4"/>
  <c r="S4797" i="4"/>
  <c r="Q4797" i="4"/>
  <c r="F4797" i="4"/>
  <c r="I4797" i="4" s="1"/>
  <c r="I4781" i="4" s="1"/>
  <c r="V4796" i="4"/>
  <c r="S4796" i="4"/>
  <c r="Q4796" i="4"/>
  <c r="F4796" i="4"/>
  <c r="V4795" i="4"/>
  <c r="S4795" i="4"/>
  <c r="Q4795" i="4"/>
  <c r="F4795" i="4"/>
  <c r="V4794" i="4"/>
  <c r="S4794" i="4"/>
  <c r="Q4794" i="4"/>
  <c r="F4794" i="4"/>
  <c r="V4793" i="4"/>
  <c r="S4793" i="4"/>
  <c r="Q4793" i="4"/>
  <c r="F4793" i="4"/>
  <c r="V4792" i="4"/>
  <c r="S4792" i="4"/>
  <c r="Q4792" i="4"/>
  <c r="F4792" i="4"/>
  <c r="V4791" i="4"/>
  <c r="S4791" i="4"/>
  <c r="Q4791" i="4"/>
  <c r="V4790" i="4"/>
  <c r="S4790" i="4"/>
  <c r="Q4790" i="4"/>
  <c r="V4789" i="4"/>
  <c r="S4789" i="4"/>
  <c r="Q4789" i="4"/>
  <c r="F4789" i="4"/>
  <c r="V4788" i="4"/>
  <c r="Q4788" i="4"/>
  <c r="V4787" i="4"/>
  <c r="S4787" i="4"/>
  <c r="Q4787" i="4"/>
  <c r="V4786" i="4"/>
  <c r="S4786" i="4"/>
  <c r="Q4786" i="4"/>
  <c r="V4782" i="4"/>
  <c r="S4782" i="4"/>
  <c r="Q4782" i="4"/>
  <c r="U4781" i="4"/>
  <c r="T4781" i="4"/>
  <c r="R4781" i="4"/>
  <c r="P4781" i="4"/>
  <c r="O4781" i="4"/>
  <c r="V4780" i="4"/>
  <c r="S4780" i="4"/>
  <c r="Q4780" i="4"/>
  <c r="V4779" i="4"/>
  <c r="Q4779" i="4"/>
  <c r="V4778" i="4"/>
  <c r="Q4778" i="4"/>
  <c r="V4777" i="4"/>
  <c r="Q4777" i="4"/>
  <c r="V4776" i="4"/>
  <c r="S4776" i="4"/>
  <c r="Q4776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S4766" i="4"/>
  <c r="Q4766" i="4"/>
  <c r="V4765" i="4"/>
  <c r="S4765" i="4"/>
  <c r="Q4765" i="4"/>
  <c r="V4764" i="4"/>
  <c r="S4764" i="4"/>
  <c r="Q4764" i="4"/>
  <c r="V4763" i="4"/>
  <c r="S4763" i="4"/>
  <c r="Q4763" i="4"/>
  <c r="V4762" i="4"/>
  <c r="Q4762" i="4"/>
  <c r="V4761" i="4"/>
  <c r="S4761" i="4"/>
  <c r="Q4761" i="4"/>
  <c r="V4760" i="4"/>
  <c r="S4760" i="4"/>
  <c r="Q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V4746" i="4"/>
  <c r="S4746" i="4"/>
  <c r="Q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V4740" i="4"/>
  <c r="S4740" i="4"/>
  <c r="Q4740" i="4"/>
  <c r="V4739" i="4"/>
  <c r="S4739" i="4"/>
  <c r="Q4739" i="4"/>
  <c r="V4738" i="4"/>
  <c r="S4738" i="4"/>
  <c r="Q4738" i="4"/>
  <c r="V4737" i="4"/>
  <c r="S4737" i="4"/>
  <c r="Q4737" i="4"/>
  <c r="V4736" i="4"/>
  <c r="S4736" i="4"/>
  <c r="Q4736" i="4"/>
  <c r="V4735" i="4"/>
  <c r="S4735" i="4"/>
  <c r="Q4735" i="4"/>
  <c r="V4734" i="4"/>
  <c r="S4734" i="4"/>
  <c r="Q4734" i="4"/>
  <c r="V4733" i="4"/>
  <c r="S4733" i="4"/>
  <c r="Q4733" i="4"/>
  <c r="V4732" i="4"/>
  <c r="S4732" i="4"/>
  <c r="Q4732" i="4"/>
  <c r="V4731" i="4"/>
  <c r="S4731" i="4"/>
  <c r="Q4731" i="4"/>
  <c r="V4730" i="4"/>
  <c r="S4730" i="4"/>
  <c r="Q4730" i="4"/>
  <c r="V4729" i="4"/>
  <c r="S4729" i="4"/>
  <c r="Q4729" i="4"/>
  <c r="V4728" i="4"/>
  <c r="S4728" i="4"/>
  <c r="Q4728" i="4"/>
  <c r="U4727" i="4"/>
  <c r="T4727" i="4"/>
  <c r="R4727" i="4"/>
  <c r="P4727" i="4"/>
  <c r="O4727" i="4"/>
  <c r="H4727" i="4"/>
  <c r="G4727" i="4"/>
  <c r="E4727" i="4"/>
  <c r="V4726" i="4"/>
  <c r="S4726" i="4"/>
  <c r="Q4726" i="4"/>
  <c r="V4725" i="4"/>
  <c r="S4725" i="4"/>
  <c r="Q4725" i="4"/>
  <c r="V4724" i="4"/>
  <c r="S4724" i="4"/>
  <c r="Q4724" i="4"/>
  <c r="V4723" i="4"/>
  <c r="S4723" i="4"/>
  <c r="Q4723" i="4"/>
  <c r="V4722" i="4"/>
  <c r="S4722" i="4"/>
  <c r="Q4722" i="4"/>
  <c r="U4721" i="4"/>
  <c r="T4721" i="4"/>
  <c r="R4721" i="4"/>
  <c r="P4721" i="4"/>
  <c r="O4721" i="4"/>
  <c r="L4721" i="4"/>
  <c r="K4721" i="4"/>
  <c r="J4721" i="4"/>
  <c r="I4721" i="4"/>
  <c r="H4721" i="4"/>
  <c r="G4721" i="4"/>
  <c r="F4721" i="4"/>
  <c r="E4721" i="4"/>
  <c r="V4717" i="4"/>
  <c r="S4717" i="4"/>
  <c r="Q4717" i="4"/>
  <c r="V4716" i="4"/>
  <c r="S4716" i="4"/>
  <c r="Q4716" i="4"/>
  <c r="V4715" i="4"/>
  <c r="S4715" i="4"/>
  <c r="Q4715" i="4"/>
  <c r="V4714" i="4"/>
  <c r="S4714" i="4"/>
  <c r="Q4714" i="4"/>
  <c r="V4713" i="4"/>
  <c r="S4713" i="4"/>
  <c r="Q4713" i="4"/>
  <c r="V4712" i="4"/>
  <c r="S4712" i="4"/>
  <c r="Q4712" i="4"/>
  <c r="V4711" i="4"/>
  <c r="S4711" i="4"/>
  <c r="Q4711" i="4"/>
  <c r="V4710" i="4"/>
  <c r="S4710" i="4"/>
  <c r="Q4710" i="4"/>
  <c r="V4709" i="4"/>
  <c r="S4709" i="4"/>
  <c r="Q4709" i="4"/>
  <c r="V4708" i="4"/>
  <c r="Q4708" i="4"/>
  <c r="V4707" i="4"/>
  <c r="S4707" i="4"/>
  <c r="Q4707" i="4"/>
  <c r="V4706" i="4"/>
  <c r="S4706" i="4"/>
  <c r="Q4706" i="4"/>
  <c r="V4705" i="4"/>
  <c r="Q4705" i="4"/>
  <c r="V4704" i="4"/>
  <c r="S4704" i="4"/>
  <c r="Q4704" i="4"/>
  <c r="V4703" i="4"/>
  <c r="S4703" i="4"/>
  <c r="Q4703" i="4"/>
  <c r="U4702" i="4"/>
  <c r="T4702" i="4"/>
  <c r="R4702" i="4"/>
  <c r="P4702" i="4"/>
  <c r="O4702" i="4"/>
  <c r="L4702" i="4"/>
  <c r="K4702" i="4"/>
  <c r="J4702" i="4"/>
  <c r="I4702" i="4"/>
  <c r="H4702" i="4"/>
  <c r="G4702" i="4"/>
  <c r="E4702" i="4"/>
  <c r="V4701" i="4"/>
  <c r="S4701" i="4"/>
  <c r="Q4701" i="4"/>
  <c r="V4700" i="4"/>
  <c r="S4700" i="4"/>
  <c r="Q4700" i="4"/>
  <c r="V4699" i="4"/>
  <c r="S4699" i="4"/>
  <c r="Q4699" i="4"/>
  <c r="V4698" i="4"/>
  <c r="S4698" i="4"/>
  <c r="Q4698" i="4"/>
  <c r="V4697" i="4"/>
  <c r="S4697" i="4"/>
  <c r="Q4697" i="4"/>
  <c r="V4696" i="4"/>
  <c r="S4696" i="4"/>
  <c r="Q4696" i="4"/>
  <c r="V4695" i="4"/>
  <c r="S4695" i="4"/>
  <c r="Q4695" i="4"/>
  <c r="V4694" i="4"/>
  <c r="S4694" i="4"/>
  <c r="Q4694" i="4"/>
  <c r="V4693" i="4"/>
  <c r="S4693" i="4"/>
  <c r="Q4693" i="4"/>
  <c r="V4692" i="4"/>
  <c r="S4692" i="4"/>
  <c r="Q4692" i="4"/>
  <c r="V4691" i="4"/>
  <c r="S4691" i="4"/>
  <c r="Q4691" i="4"/>
  <c r="V4690" i="4"/>
  <c r="S4690" i="4"/>
  <c r="Q4690" i="4"/>
  <c r="V4689" i="4"/>
  <c r="S4689" i="4"/>
  <c r="Q4689" i="4"/>
  <c r="U4688" i="4"/>
  <c r="T4688" i="4"/>
  <c r="R4688" i="4"/>
  <c r="P4688" i="4"/>
  <c r="O4688" i="4"/>
  <c r="L4688" i="4"/>
  <c r="K4688" i="4"/>
  <c r="J4688" i="4"/>
  <c r="I4688" i="4"/>
  <c r="H4688" i="4"/>
  <c r="G4688" i="4"/>
  <c r="F4688" i="4"/>
  <c r="E4688" i="4"/>
  <c r="V4687" i="4"/>
  <c r="S4687" i="4"/>
  <c r="Q4687" i="4"/>
  <c r="V4686" i="4"/>
  <c r="S4686" i="4"/>
  <c r="Q4686" i="4"/>
  <c r="V4685" i="4"/>
  <c r="S4685" i="4"/>
  <c r="Q4685" i="4"/>
  <c r="V4684" i="4"/>
  <c r="S4684" i="4"/>
  <c r="Q4684" i="4"/>
  <c r="V4683" i="4"/>
  <c r="S4683" i="4"/>
  <c r="Q4683" i="4"/>
  <c r="U4682" i="4"/>
  <c r="T4682" i="4"/>
  <c r="R4682" i="4"/>
  <c r="P4682" i="4"/>
  <c r="L4682" i="4"/>
  <c r="K4682" i="4"/>
  <c r="J4682" i="4"/>
  <c r="I4682" i="4"/>
  <c r="H4682" i="4"/>
  <c r="G4682" i="4"/>
  <c r="E4682" i="4"/>
  <c r="M4680" i="4"/>
  <c r="F4678" i="4"/>
  <c r="F4677" i="4"/>
  <c r="V4676" i="4"/>
  <c r="S4676" i="4"/>
  <c r="Q4676" i="4"/>
  <c r="F4676" i="4"/>
  <c r="V4674" i="4"/>
  <c r="S4674" i="4"/>
  <c r="Q4674" i="4"/>
  <c r="V4673" i="4"/>
  <c r="S4673" i="4"/>
  <c r="Q4673" i="4"/>
  <c r="F4673" i="4"/>
  <c r="V4672" i="4"/>
  <c r="S4672" i="4"/>
  <c r="Q4672" i="4"/>
  <c r="F4672" i="4"/>
  <c r="V4671" i="4"/>
  <c r="S4671" i="4"/>
  <c r="Q4671" i="4"/>
  <c r="F4671" i="4"/>
  <c r="V4670" i="4"/>
  <c r="S4670" i="4"/>
  <c r="Q4670" i="4"/>
  <c r="V4669" i="4"/>
  <c r="S4669" i="4"/>
  <c r="Q4669" i="4"/>
  <c r="F4669" i="4"/>
  <c r="V4668" i="4"/>
  <c r="S4668" i="4"/>
  <c r="Q4668" i="4"/>
  <c r="F4668" i="4"/>
  <c r="V4667" i="4"/>
  <c r="S4667" i="4"/>
  <c r="Q4667" i="4"/>
  <c r="F4667" i="4"/>
  <c r="V4666" i="4"/>
  <c r="S4666" i="4"/>
  <c r="Q4666" i="4"/>
  <c r="F4666" i="4"/>
  <c r="V4665" i="4"/>
  <c r="S4665" i="4"/>
  <c r="Q4665" i="4"/>
  <c r="F4665" i="4"/>
  <c r="V4664" i="4"/>
  <c r="S4664" i="4"/>
  <c r="Q4664" i="4"/>
  <c r="F4664" i="4"/>
  <c r="V4663" i="4"/>
  <c r="S4663" i="4"/>
  <c r="Q4663" i="4"/>
  <c r="F4663" i="4"/>
  <c r="V4662" i="4"/>
  <c r="S4662" i="4"/>
  <c r="Q4662" i="4"/>
  <c r="F4662" i="4"/>
  <c r="V4661" i="4"/>
  <c r="S4661" i="4"/>
  <c r="Q4661" i="4"/>
  <c r="F4661" i="4"/>
  <c r="V4660" i="4"/>
  <c r="S4660" i="4"/>
  <c r="Q4660" i="4"/>
  <c r="F4660" i="4"/>
  <c r="V4659" i="4"/>
  <c r="S4659" i="4"/>
  <c r="Q4659" i="4"/>
  <c r="F4659" i="4"/>
  <c r="V4658" i="4"/>
  <c r="S4658" i="4"/>
  <c r="Q4658" i="4"/>
  <c r="F4658" i="4"/>
  <c r="V4657" i="4"/>
  <c r="S4657" i="4"/>
  <c r="Q4657" i="4"/>
  <c r="V4656" i="4"/>
  <c r="S4656" i="4"/>
  <c r="Q4656" i="4"/>
  <c r="F4656" i="4"/>
  <c r="V4655" i="4"/>
  <c r="S4655" i="4"/>
  <c r="Q4655" i="4"/>
  <c r="F4655" i="4"/>
  <c r="V4654" i="4"/>
  <c r="S4654" i="4"/>
  <c r="Q4654" i="4"/>
  <c r="F4654" i="4"/>
  <c r="V4653" i="4"/>
  <c r="S4653" i="4"/>
  <c r="Q4653" i="4"/>
  <c r="F4653" i="4"/>
  <c r="V4652" i="4"/>
  <c r="S4652" i="4"/>
  <c r="Q4652" i="4"/>
  <c r="F4652" i="4"/>
  <c r="V4651" i="4"/>
  <c r="S4651" i="4"/>
  <c r="Q4651" i="4"/>
  <c r="V4650" i="4"/>
  <c r="S4650" i="4"/>
  <c r="Q4650" i="4"/>
  <c r="F4650" i="4"/>
  <c r="V4649" i="4"/>
  <c r="S4649" i="4"/>
  <c r="Q4649" i="4"/>
  <c r="F4649" i="4"/>
  <c r="V4648" i="4"/>
  <c r="S4648" i="4"/>
  <c r="Q4648" i="4"/>
  <c r="F4648" i="4"/>
  <c r="I4648" i="4" s="1"/>
  <c r="I4632" i="4" s="1"/>
  <c r="V4647" i="4"/>
  <c r="S4647" i="4"/>
  <c r="Q4647" i="4"/>
  <c r="F4647" i="4"/>
  <c r="V4646" i="4"/>
  <c r="S4646" i="4"/>
  <c r="Q4646" i="4"/>
  <c r="V4645" i="4"/>
  <c r="S4645" i="4"/>
  <c r="Q4645" i="4"/>
  <c r="F4645" i="4"/>
  <c r="V4644" i="4"/>
  <c r="S4644" i="4"/>
  <c r="Q4644" i="4"/>
  <c r="V4643" i="4"/>
  <c r="S4643" i="4"/>
  <c r="Q4643" i="4"/>
  <c r="F4643" i="4"/>
  <c r="V4642" i="4"/>
  <c r="S4642" i="4"/>
  <c r="Q4642" i="4"/>
  <c r="V4641" i="4"/>
  <c r="S4641" i="4"/>
  <c r="Q4641" i="4"/>
  <c r="V4640" i="4"/>
  <c r="S4640" i="4"/>
  <c r="Q4640" i="4"/>
  <c r="V4639" i="4"/>
  <c r="Q4639" i="4"/>
  <c r="V4638" i="4"/>
  <c r="S4638" i="4"/>
  <c r="Q4638" i="4"/>
  <c r="V4637" i="4"/>
  <c r="S4637" i="4"/>
  <c r="Q4637" i="4"/>
  <c r="V4633" i="4"/>
  <c r="S4633" i="4"/>
  <c r="Q4633" i="4"/>
  <c r="U4632" i="4"/>
  <c r="T4632" i="4"/>
  <c r="R4632" i="4"/>
  <c r="P4632" i="4"/>
  <c r="O4632" i="4"/>
  <c r="V4630" i="4"/>
  <c r="S4630" i="4"/>
  <c r="Q4630" i="4"/>
  <c r="V4629" i="4"/>
  <c r="S4629" i="4"/>
  <c r="Q4629" i="4"/>
  <c r="V4628" i="4"/>
  <c r="S4628" i="4"/>
  <c r="Q4628" i="4"/>
  <c r="V4627" i="4"/>
  <c r="S4627" i="4"/>
  <c r="Q4627" i="4"/>
  <c r="V4626" i="4"/>
  <c r="S4626" i="4"/>
  <c r="Q4626" i="4"/>
  <c r="V4625" i="4"/>
  <c r="S4625" i="4"/>
  <c r="Q4625" i="4"/>
  <c r="V4624" i="4"/>
  <c r="Q4624" i="4"/>
  <c r="V4623" i="4"/>
  <c r="S4623" i="4"/>
  <c r="Q4623" i="4"/>
  <c r="V4622" i="4"/>
  <c r="Q4622" i="4"/>
  <c r="V4621" i="4"/>
  <c r="S4621" i="4"/>
  <c r="Q4621" i="4"/>
  <c r="V4620" i="4"/>
  <c r="S4620" i="4"/>
  <c r="Q4620" i="4"/>
  <c r="V4619" i="4"/>
  <c r="S4619" i="4"/>
  <c r="Q4619" i="4"/>
  <c r="V4618" i="4"/>
  <c r="S4618" i="4"/>
  <c r="Q4618" i="4"/>
  <c r="V4617" i="4"/>
  <c r="S4617" i="4"/>
  <c r="Q4617" i="4"/>
  <c r="V4616" i="4"/>
  <c r="S4616" i="4"/>
  <c r="Q4616" i="4"/>
  <c r="V4615" i="4"/>
  <c r="S4615" i="4"/>
  <c r="Q4615" i="4"/>
  <c r="V4614" i="4"/>
  <c r="S4614" i="4"/>
  <c r="Q4614" i="4"/>
  <c r="V4613" i="4"/>
  <c r="S4613" i="4"/>
  <c r="Q4613" i="4"/>
  <c r="V4612" i="4"/>
  <c r="S4612" i="4"/>
  <c r="Q4612" i="4"/>
  <c r="V4611" i="4"/>
  <c r="S4611" i="4"/>
  <c r="Q4611" i="4"/>
  <c r="V4610" i="4"/>
  <c r="S4610" i="4"/>
  <c r="Q4610" i="4"/>
  <c r="V4609" i="4"/>
  <c r="S4609" i="4"/>
  <c r="Q4609" i="4"/>
  <c r="V4607" i="4"/>
  <c r="Q4607" i="4"/>
  <c r="V4606" i="4"/>
  <c r="S4606" i="4"/>
  <c r="Q4606" i="4"/>
  <c r="V4605" i="4"/>
  <c r="S4605" i="4"/>
  <c r="Q4605" i="4"/>
  <c r="V4604" i="4"/>
  <c r="S4604" i="4"/>
  <c r="Q4604" i="4"/>
  <c r="V4603" i="4"/>
  <c r="S4603" i="4"/>
  <c r="Q4603" i="4"/>
  <c r="V4602" i="4"/>
  <c r="S4602" i="4"/>
  <c r="Q4602" i="4"/>
  <c r="V4601" i="4"/>
  <c r="S4601" i="4"/>
  <c r="Q4601" i="4"/>
  <c r="V4600" i="4"/>
  <c r="S4600" i="4"/>
  <c r="Q4600" i="4"/>
  <c r="V4599" i="4"/>
  <c r="S4599" i="4"/>
  <c r="Q4599" i="4"/>
  <c r="V4598" i="4"/>
  <c r="S4598" i="4"/>
  <c r="Q4598" i="4"/>
  <c r="V4597" i="4"/>
  <c r="S4597" i="4"/>
  <c r="Q4597" i="4"/>
  <c r="V4596" i="4"/>
  <c r="S4596" i="4"/>
  <c r="Q4596" i="4"/>
  <c r="V4595" i="4"/>
  <c r="S4595" i="4"/>
  <c r="Q4595" i="4"/>
  <c r="V4594" i="4"/>
  <c r="Q4594" i="4"/>
  <c r="V4593" i="4"/>
  <c r="S4593" i="4"/>
  <c r="Q4593" i="4"/>
  <c r="V4592" i="4"/>
  <c r="Q4592" i="4"/>
  <c r="V4591" i="4"/>
  <c r="Q4591" i="4"/>
  <c r="V4590" i="4"/>
  <c r="Q4590" i="4"/>
  <c r="V4589" i="4"/>
  <c r="Q4589" i="4"/>
  <c r="V4588" i="4"/>
  <c r="Q4588" i="4"/>
  <c r="V4587" i="4"/>
  <c r="Q4587" i="4"/>
  <c r="V4586" i="4"/>
  <c r="Q4586" i="4"/>
  <c r="V4585" i="4"/>
  <c r="Q4585" i="4"/>
  <c r="V4584" i="4"/>
  <c r="Q4584" i="4"/>
  <c r="V4583" i="4"/>
  <c r="S4583" i="4"/>
  <c r="Q4583" i="4"/>
  <c r="V4582" i="4"/>
  <c r="S4582" i="4"/>
  <c r="Q4582" i="4"/>
  <c r="V4581" i="4"/>
  <c r="S4581" i="4"/>
  <c r="Q4581" i="4"/>
  <c r="V4580" i="4"/>
  <c r="S4580" i="4"/>
  <c r="Q4580" i="4"/>
  <c r="V4579" i="4"/>
  <c r="S4579" i="4"/>
  <c r="Q4579" i="4"/>
  <c r="V4578" i="4"/>
  <c r="S4578" i="4"/>
  <c r="Q4578" i="4"/>
  <c r="V4577" i="4"/>
  <c r="S4577" i="4"/>
  <c r="Q4577" i="4"/>
  <c r="V4575" i="4"/>
  <c r="S4575" i="4"/>
  <c r="Q4575" i="4"/>
  <c r="V4574" i="4"/>
  <c r="S4574" i="4"/>
  <c r="Q4574" i="4"/>
  <c r="V4573" i="4"/>
  <c r="S4573" i="4"/>
  <c r="Q4573" i="4"/>
  <c r="V4572" i="4"/>
  <c r="S4572" i="4"/>
  <c r="Q4572" i="4"/>
  <c r="V4571" i="4"/>
  <c r="Q4571" i="4"/>
  <c r="F4570" i="4"/>
  <c r="U4570" i="4"/>
  <c r="T4570" i="4"/>
  <c r="R4570" i="4"/>
  <c r="P4570" i="4"/>
  <c r="O4570" i="4"/>
  <c r="K4570" i="4"/>
  <c r="J4570" i="4"/>
  <c r="I4570" i="4"/>
  <c r="H4570" i="4"/>
  <c r="G4570" i="4"/>
  <c r="E4570" i="4"/>
  <c r="V4566" i="4"/>
  <c r="S4566" i="4"/>
  <c r="Q4566" i="4"/>
  <c r="V4565" i="4"/>
  <c r="S4565" i="4"/>
  <c r="Q4565" i="4"/>
  <c r="V4564" i="4"/>
  <c r="S4564" i="4"/>
  <c r="Q4564" i="4"/>
  <c r="V4563" i="4"/>
  <c r="S4563" i="4"/>
  <c r="Q4563" i="4"/>
  <c r="V4562" i="4"/>
  <c r="S4562" i="4"/>
  <c r="Q4562" i="4"/>
  <c r="V4561" i="4"/>
  <c r="S4561" i="4"/>
  <c r="Q4561" i="4"/>
  <c r="V4560" i="4"/>
  <c r="S4560" i="4"/>
  <c r="Q4560" i="4"/>
  <c r="V4558" i="4"/>
  <c r="S4558" i="4"/>
  <c r="Q4558" i="4"/>
  <c r="V4557" i="4"/>
  <c r="Q4557" i="4"/>
  <c r="V4556" i="4"/>
  <c r="Q4556" i="4"/>
  <c r="V4555" i="4"/>
  <c r="S4555" i="4"/>
  <c r="Q4555" i="4"/>
  <c r="V4554" i="4"/>
  <c r="S4554" i="4"/>
  <c r="Q4554" i="4"/>
  <c r="V4553" i="4"/>
  <c r="S4553" i="4"/>
  <c r="Q4553" i="4"/>
  <c r="V4552" i="4"/>
  <c r="S4552" i="4"/>
  <c r="Q4552" i="4"/>
  <c r="V4551" i="4"/>
  <c r="S4551" i="4"/>
  <c r="Q4551" i="4"/>
  <c r="U4550" i="4"/>
  <c r="T4550" i="4"/>
  <c r="R4550" i="4"/>
  <c r="P4550" i="4"/>
  <c r="O4550" i="4"/>
  <c r="L4550" i="4"/>
  <c r="K4550" i="4"/>
  <c r="I4550" i="4"/>
  <c r="H4550" i="4"/>
  <c r="G4550" i="4"/>
  <c r="E4550" i="4"/>
  <c r="V4549" i="4"/>
  <c r="S4549" i="4"/>
  <c r="Q4549" i="4"/>
  <c r="V4548" i="4"/>
  <c r="Q4548" i="4"/>
  <c r="V4547" i="4"/>
  <c r="S4547" i="4"/>
  <c r="Q4547" i="4"/>
  <c r="V4546" i="4"/>
  <c r="S4546" i="4"/>
  <c r="Q4546" i="4"/>
  <c r="V4545" i="4"/>
  <c r="S4545" i="4"/>
  <c r="Q4545" i="4"/>
  <c r="V4544" i="4"/>
  <c r="S4544" i="4"/>
  <c r="Q4544" i="4"/>
  <c r="V4543" i="4"/>
  <c r="S4543" i="4"/>
  <c r="Q4543" i="4"/>
  <c r="V4542" i="4"/>
  <c r="S4542" i="4"/>
  <c r="Q4542" i="4"/>
  <c r="V4541" i="4"/>
  <c r="S4541" i="4"/>
  <c r="Q4541" i="4"/>
  <c r="V4540" i="4"/>
  <c r="S4540" i="4"/>
  <c r="Q4540" i="4"/>
  <c r="V4539" i="4"/>
  <c r="S4539" i="4"/>
  <c r="Q4539" i="4"/>
  <c r="V4538" i="4"/>
  <c r="S4538" i="4"/>
  <c r="Q4538" i="4"/>
  <c r="V4537" i="4"/>
  <c r="S4537" i="4"/>
  <c r="Q4537" i="4"/>
  <c r="U4536" i="4"/>
  <c r="T4536" i="4"/>
  <c r="R4536" i="4"/>
  <c r="P4536" i="4"/>
  <c r="O4536" i="4"/>
  <c r="H4536" i="4"/>
  <c r="G4536" i="4"/>
  <c r="E4536" i="4"/>
  <c r="V4535" i="4"/>
  <c r="S4535" i="4"/>
  <c r="Q4535" i="4"/>
  <c r="V4534" i="4"/>
  <c r="S4534" i="4"/>
  <c r="Q4534" i="4"/>
  <c r="V4533" i="4"/>
  <c r="S4533" i="4"/>
  <c r="Q4533" i="4"/>
  <c r="V4532" i="4"/>
  <c r="S4532" i="4"/>
  <c r="Q4532" i="4"/>
  <c r="V4531" i="4"/>
  <c r="Q4531" i="4"/>
  <c r="U4530" i="4"/>
  <c r="T4530" i="4"/>
  <c r="R4530" i="4"/>
  <c r="P4530" i="4"/>
  <c r="L4530" i="4"/>
  <c r="K4530" i="4"/>
  <c r="J4530" i="4"/>
  <c r="I4530" i="4"/>
  <c r="H4530" i="4"/>
  <c r="G4530" i="4"/>
  <c r="E4530" i="4"/>
  <c r="M4528" i="4"/>
  <c r="F4524" i="4"/>
  <c r="F4523" i="4"/>
  <c r="V4522" i="4"/>
  <c r="S4522" i="4"/>
  <c r="Q4522" i="4"/>
  <c r="F4522" i="4"/>
  <c r="V4520" i="4"/>
  <c r="S4520" i="4"/>
  <c r="Q4520" i="4"/>
  <c r="V4519" i="4"/>
  <c r="S4519" i="4"/>
  <c r="Q4519" i="4"/>
  <c r="F4519" i="4"/>
  <c r="V4518" i="4"/>
  <c r="S4518" i="4"/>
  <c r="Q4518" i="4"/>
  <c r="F4518" i="4"/>
  <c r="V4517" i="4"/>
  <c r="S4517" i="4"/>
  <c r="Q4517" i="4"/>
  <c r="F4517" i="4"/>
  <c r="V4516" i="4"/>
  <c r="S4516" i="4"/>
  <c r="Q4516" i="4"/>
  <c r="F4516" i="4"/>
  <c r="V4515" i="4"/>
  <c r="S4515" i="4"/>
  <c r="Q4515" i="4"/>
  <c r="F4515" i="4"/>
  <c r="V4514" i="4"/>
  <c r="S4514" i="4"/>
  <c r="Q4514" i="4"/>
  <c r="F4514" i="4"/>
  <c r="V4513" i="4"/>
  <c r="S4513" i="4"/>
  <c r="Q4513" i="4"/>
  <c r="F4513" i="4"/>
  <c r="V4512" i="4"/>
  <c r="S4512" i="4"/>
  <c r="Q4512" i="4"/>
  <c r="F4512" i="4"/>
  <c r="V4511" i="4"/>
  <c r="S4511" i="4"/>
  <c r="Q4511" i="4"/>
  <c r="F4511" i="4"/>
  <c r="V4510" i="4"/>
  <c r="S4510" i="4"/>
  <c r="Q4510" i="4"/>
  <c r="V4509" i="4"/>
  <c r="S4509" i="4"/>
  <c r="Q4509" i="4"/>
  <c r="F4509" i="4"/>
  <c r="V4508" i="4"/>
  <c r="S4508" i="4"/>
  <c r="Q4508" i="4"/>
  <c r="F4508" i="4"/>
  <c r="V4507" i="4"/>
  <c r="S4507" i="4"/>
  <c r="Q4507" i="4"/>
  <c r="F4507" i="4"/>
  <c r="V4506" i="4"/>
  <c r="S4506" i="4"/>
  <c r="Q4506" i="4"/>
  <c r="F4506" i="4"/>
  <c r="V4505" i="4"/>
  <c r="S4505" i="4"/>
  <c r="Q4505" i="4"/>
  <c r="F4505" i="4"/>
  <c r="V4504" i="4"/>
  <c r="S4504" i="4"/>
  <c r="Q4504" i="4"/>
  <c r="F4504" i="4"/>
  <c r="V4503" i="4"/>
  <c r="S4503" i="4"/>
  <c r="Q4503" i="4"/>
  <c r="V4502" i="4"/>
  <c r="S4502" i="4"/>
  <c r="Q4502" i="4"/>
  <c r="F4502" i="4"/>
  <c r="V4501" i="4"/>
  <c r="S4501" i="4"/>
  <c r="Q4501" i="4"/>
  <c r="F4501" i="4"/>
  <c r="V4500" i="4"/>
  <c r="S4500" i="4"/>
  <c r="Q4500" i="4"/>
  <c r="F4500" i="4"/>
  <c r="V4499" i="4"/>
  <c r="S4499" i="4"/>
  <c r="Q4499" i="4"/>
  <c r="F4499" i="4"/>
  <c r="V4498" i="4"/>
  <c r="S4498" i="4"/>
  <c r="Q4498" i="4"/>
  <c r="F4498" i="4"/>
  <c r="V4497" i="4"/>
  <c r="S4497" i="4"/>
  <c r="Q4497" i="4"/>
  <c r="F4497" i="4"/>
  <c r="V4496" i="4"/>
  <c r="S4496" i="4"/>
  <c r="Q4496" i="4"/>
  <c r="F4496" i="4"/>
  <c r="V4495" i="4"/>
  <c r="S4495" i="4"/>
  <c r="Q4495" i="4"/>
  <c r="F4495" i="4"/>
  <c r="V4494" i="4"/>
  <c r="S4494" i="4"/>
  <c r="Q4494" i="4"/>
  <c r="V4493" i="4"/>
  <c r="S4493" i="4"/>
  <c r="Q4493" i="4"/>
  <c r="F4493" i="4"/>
  <c r="V4492" i="4"/>
  <c r="S4492" i="4"/>
  <c r="Q4492" i="4"/>
  <c r="F4492" i="4"/>
  <c r="V4491" i="4"/>
  <c r="S4491" i="4"/>
  <c r="Q4491" i="4"/>
  <c r="F4491" i="4"/>
  <c r="V4490" i="4"/>
  <c r="S4490" i="4"/>
  <c r="Q4490" i="4"/>
  <c r="F4490" i="4"/>
  <c r="V4489" i="4"/>
  <c r="S4489" i="4"/>
  <c r="Q4489" i="4"/>
  <c r="F4489" i="4"/>
  <c r="V4488" i="4"/>
  <c r="S4488" i="4"/>
  <c r="Q4488" i="4"/>
  <c r="F4488" i="4"/>
  <c r="V4487" i="4"/>
  <c r="S4487" i="4"/>
  <c r="Q4487" i="4"/>
  <c r="V4486" i="4"/>
  <c r="S4486" i="4"/>
  <c r="Q4486" i="4"/>
  <c r="F4486" i="4"/>
  <c r="V4485" i="4"/>
  <c r="Q4485" i="4"/>
  <c r="V4484" i="4"/>
  <c r="S4484" i="4"/>
  <c r="Q4484" i="4"/>
  <c r="V4483" i="4"/>
  <c r="Q4483" i="4"/>
  <c r="V4479" i="4"/>
  <c r="S4479" i="4"/>
  <c r="Q4479" i="4"/>
  <c r="U4478" i="4"/>
  <c r="T4478" i="4"/>
  <c r="R4478" i="4"/>
  <c r="P4478" i="4"/>
  <c r="O4478" i="4"/>
  <c r="L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V4472" i="4"/>
  <c r="S4472" i="4"/>
  <c r="Q4472" i="4"/>
  <c r="V4471" i="4"/>
  <c r="S4471" i="4"/>
  <c r="Q4471" i="4"/>
  <c r="V4470" i="4"/>
  <c r="S4470" i="4"/>
  <c r="Q4470" i="4"/>
  <c r="V4469" i="4"/>
  <c r="S4469" i="4"/>
  <c r="Q4469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S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V4453" i="4"/>
  <c r="S4453" i="4"/>
  <c r="Q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S4447" i="4"/>
  <c r="Q4447" i="4"/>
  <c r="V4446" i="4"/>
  <c r="S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S4441" i="4"/>
  <c r="Q4441" i="4"/>
  <c r="V4440" i="4"/>
  <c r="S4440" i="4"/>
  <c r="Q4440" i="4"/>
  <c r="V4439" i="4"/>
  <c r="S4439" i="4"/>
  <c r="Q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S4434" i="4"/>
  <c r="Q4434" i="4"/>
  <c r="V4433" i="4"/>
  <c r="S4433" i="4"/>
  <c r="Q4433" i="4"/>
  <c r="V4432" i="4"/>
  <c r="S4432" i="4"/>
  <c r="Q4432" i="4"/>
  <c r="V4431" i="4"/>
  <c r="S4431" i="4"/>
  <c r="Q4431" i="4"/>
  <c r="V4430" i="4"/>
  <c r="S4430" i="4"/>
  <c r="Q4430" i="4"/>
  <c r="V4429" i="4"/>
  <c r="S4429" i="4"/>
  <c r="Q4429" i="4"/>
  <c r="V4428" i="4"/>
  <c r="S4428" i="4"/>
  <c r="Q4428" i="4"/>
  <c r="V4427" i="4"/>
  <c r="S4427" i="4"/>
  <c r="Q4427" i="4"/>
  <c r="V4426" i="4"/>
  <c r="S4426" i="4"/>
  <c r="Q4426" i="4"/>
  <c r="V4425" i="4"/>
  <c r="S4425" i="4"/>
  <c r="Q4425" i="4"/>
  <c r="U4424" i="4"/>
  <c r="T4424" i="4"/>
  <c r="R4424" i="4"/>
  <c r="P4424" i="4"/>
  <c r="O4424" i="4"/>
  <c r="L4424" i="4"/>
  <c r="K4424" i="4"/>
  <c r="J4424" i="4"/>
  <c r="I4424" i="4"/>
  <c r="H4424" i="4"/>
  <c r="G4424" i="4"/>
  <c r="F4424" i="4"/>
  <c r="E4424" i="4"/>
  <c r="V4423" i="4"/>
  <c r="S4423" i="4"/>
  <c r="Q4423" i="4"/>
  <c r="V4422" i="4"/>
  <c r="S4422" i="4"/>
  <c r="Q4422" i="4"/>
  <c r="V4421" i="4"/>
  <c r="S4421" i="4"/>
  <c r="Q4421" i="4"/>
  <c r="V4420" i="4"/>
  <c r="S4420" i="4"/>
  <c r="Q4420" i="4"/>
  <c r="V4419" i="4"/>
  <c r="S4419" i="4"/>
  <c r="Q4419" i="4"/>
  <c r="U4418" i="4"/>
  <c r="T4418" i="4"/>
  <c r="R4418" i="4"/>
  <c r="P4418" i="4"/>
  <c r="O4418" i="4"/>
  <c r="L4418" i="4"/>
  <c r="K4418" i="4"/>
  <c r="J4418" i="4"/>
  <c r="I4418" i="4"/>
  <c r="H4418" i="4"/>
  <c r="G4418" i="4"/>
  <c r="F4418" i="4"/>
  <c r="E4418" i="4"/>
  <c r="V4414" i="4"/>
  <c r="S4414" i="4"/>
  <c r="Q4414" i="4"/>
  <c r="V4413" i="4"/>
  <c r="S4413" i="4"/>
  <c r="Q4413" i="4"/>
  <c r="V4412" i="4"/>
  <c r="S4412" i="4"/>
  <c r="Q4412" i="4"/>
  <c r="V4411" i="4"/>
  <c r="S4411" i="4"/>
  <c r="Q4411" i="4"/>
  <c r="V4410" i="4"/>
  <c r="S4410" i="4"/>
  <c r="Q4410" i="4"/>
  <c r="V4409" i="4"/>
  <c r="S4409" i="4"/>
  <c r="Q4409" i="4"/>
  <c r="V4408" i="4"/>
  <c r="S4408" i="4"/>
  <c r="Q4408" i="4"/>
  <c r="V4407" i="4"/>
  <c r="S4407" i="4"/>
  <c r="Q4407" i="4"/>
  <c r="V4406" i="4"/>
  <c r="S4406" i="4"/>
  <c r="Q4406" i="4"/>
  <c r="V4405" i="4"/>
  <c r="Q4405" i="4"/>
  <c r="V4404" i="4"/>
  <c r="S4404" i="4"/>
  <c r="Q4404" i="4"/>
  <c r="V4403" i="4"/>
  <c r="S4403" i="4"/>
  <c r="Q4403" i="4"/>
  <c r="V4402" i="4"/>
  <c r="S4402" i="4"/>
  <c r="Q4402" i="4"/>
  <c r="V4401" i="4"/>
  <c r="S4401" i="4"/>
  <c r="Q4401" i="4"/>
  <c r="V4400" i="4"/>
  <c r="S4400" i="4"/>
  <c r="Q4400" i="4"/>
  <c r="U4399" i="4"/>
  <c r="T4399" i="4"/>
  <c r="R4399" i="4"/>
  <c r="P4399" i="4"/>
  <c r="O4399" i="4"/>
  <c r="L4399" i="4"/>
  <c r="K4399" i="4"/>
  <c r="I4399" i="4"/>
  <c r="H4399" i="4"/>
  <c r="G4399" i="4"/>
  <c r="E4399" i="4"/>
  <c r="V4398" i="4"/>
  <c r="S4398" i="4"/>
  <c r="Q4398" i="4"/>
  <c r="V4397" i="4"/>
  <c r="S4397" i="4"/>
  <c r="Q4397" i="4"/>
  <c r="V4396" i="4"/>
  <c r="S4396" i="4"/>
  <c r="Q4396" i="4"/>
  <c r="V4395" i="4"/>
  <c r="S4395" i="4"/>
  <c r="Q4395" i="4"/>
  <c r="V4394" i="4"/>
  <c r="S4394" i="4"/>
  <c r="Q4394" i="4"/>
  <c r="V4393" i="4"/>
  <c r="Q4393" i="4"/>
  <c r="V4392" i="4"/>
  <c r="Q4392" i="4"/>
  <c r="V4391" i="4"/>
  <c r="S4391" i="4"/>
  <c r="Q4391" i="4"/>
  <c r="V4390" i="4"/>
  <c r="S4390" i="4"/>
  <c r="Q4390" i="4"/>
  <c r="V4389" i="4"/>
  <c r="S4389" i="4"/>
  <c r="Q4389" i="4"/>
  <c r="V4388" i="4"/>
  <c r="S4388" i="4"/>
  <c r="Q4388" i="4"/>
  <c r="V4387" i="4"/>
  <c r="Q4387" i="4"/>
  <c r="V4386" i="4"/>
  <c r="S4386" i="4"/>
  <c r="Q4386" i="4"/>
  <c r="U4385" i="4"/>
  <c r="T4385" i="4"/>
  <c r="R4385" i="4"/>
  <c r="P4385" i="4"/>
  <c r="O4385" i="4"/>
  <c r="H4385" i="4"/>
  <c r="G4385" i="4"/>
  <c r="E4385" i="4"/>
  <c r="V4384" i="4"/>
  <c r="S4384" i="4"/>
  <c r="Q4384" i="4"/>
  <c r="V4383" i="4"/>
  <c r="S4383" i="4"/>
  <c r="Q4383" i="4"/>
  <c r="V4382" i="4"/>
  <c r="S4382" i="4"/>
  <c r="Q4382" i="4"/>
  <c r="V4381" i="4"/>
  <c r="S4381" i="4"/>
  <c r="Q4381" i="4"/>
  <c r="V4380" i="4"/>
  <c r="S4380" i="4"/>
  <c r="Q4380" i="4"/>
  <c r="U4379" i="4"/>
  <c r="T4379" i="4"/>
  <c r="R4379" i="4"/>
  <c r="P4379" i="4"/>
  <c r="L4379" i="4"/>
  <c r="K4379" i="4"/>
  <c r="J4379" i="4"/>
  <c r="I4379" i="4"/>
  <c r="H4379" i="4"/>
  <c r="G4379" i="4"/>
  <c r="E4379" i="4"/>
  <c r="M4377" i="4"/>
  <c r="F4373" i="4"/>
  <c r="F4372" i="4"/>
  <c r="V4371" i="4"/>
  <c r="S4371" i="4"/>
  <c r="Q4371" i="4"/>
  <c r="F4371" i="4"/>
  <c r="V4369" i="4"/>
  <c r="S4369" i="4"/>
  <c r="Q4369" i="4"/>
  <c r="V4368" i="4"/>
  <c r="S4368" i="4"/>
  <c r="Q4368" i="4"/>
  <c r="F4368" i="4"/>
  <c r="V4367" i="4"/>
  <c r="S4367" i="4"/>
  <c r="Q4367" i="4"/>
  <c r="F4367" i="4"/>
  <c r="V4366" i="4"/>
  <c r="S4366" i="4"/>
  <c r="Q4366" i="4"/>
  <c r="F4366" i="4"/>
  <c r="V4365" i="4"/>
  <c r="S4365" i="4"/>
  <c r="Q4365" i="4"/>
  <c r="F4365" i="4"/>
  <c r="V4364" i="4"/>
  <c r="S4364" i="4"/>
  <c r="Q4364" i="4"/>
  <c r="F4364" i="4"/>
  <c r="V4363" i="4"/>
  <c r="S4363" i="4"/>
  <c r="Q4363" i="4"/>
  <c r="F4363" i="4"/>
  <c r="V4362" i="4"/>
  <c r="S4362" i="4"/>
  <c r="Q4362" i="4"/>
  <c r="F4362" i="4"/>
  <c r="V4361" i="4"/>
  <c r="S4361" i="4"/>
  <c r="Q4361" i="4"/>
  <c r="F4361" i="4"/>
  <c r="V4360" i="4"/>
  <c r="S4360" i="4"/>
  <c r="Q4360" i="4"/>
  <c r="F4360" i="4"/>
  <c r="V4359" i="4"/>
  <c r="S4359" i="4"/>
  <c r="Q4359" i="4"/>
  <c r="F4359" i="4"/>
  <c r="V4358" i="4"/>
  <c r="S4358" i="4"/>
  <c r="Q4358" i="4"/>
  <c r="F4358" i="4"/>
  <c r="V4357" i="4"/>
  <c r="S4357" i="4"/>
  <c r="Q4357" i="4"/>
  <c r="F4357" i="4"/>
  <c r="V4356" i="4"/>
  <c r="S4356" i="4"/>
  <c r="Q4356" i="4"/>
  <c r="F4356" i="4"/>
  <c r="V4355" i="4"/>
  <c r="S4355" i="4"/>
  <c r="Q4355" i="4"/>
  <c r="F4355" i="4"/>
  <c r="V4354" i="4"/>
  <c r="S4354" i="4"/>
  <c r="Q4354" i="4"/>
  <c r="F4354" i="4"/>
  <c r="V4353" i="4"/>
  <c r="S4353" i="4"/>
  <c r="Q4353" i="4"/>
  <c r="F4353" i="4"/>
  <c r="V4352" i="4"/>
  <c r="S4352" i="4"/>
  <c r="Q4352" i="4"/>
  <c r="V4351" i="4"/>
  <c r="S4351" i="4"/>
  <c r="Q4351" i="4"/>
  <c r="F4351" i="4"/>
  <c r="V4350" i="4"/>
  <c r="S4350" i="4"/>
  <c r="Q4350" i="4"/>
  <c r="F4350" i="4"/>
  <c r="V4349" i="4"/>
  <c r="S4349" i="4"/>
  <c r="Q4349" i="4"/>
  <c r="F4349" i="4"/>
  <c r="V4348" i="4"/>
  <c r="S4348" i="4"/>
  <c r="Q4348" i="4"/>
  <c r="F4348" i="4"/>
  <c r="V4347" i="4"/>
  <c r="S4347" i="4"/>
  <c r="Q4347" i="4"/>
  <c r="F4347" i="4"/>
  <c r="V4346" i="4"/>
  <c r="S4346" i="4"/>
  <c r="Q4346" i="4"/>
  <c r="F4346" i="4"/>
  <c r="V4345" i="4"/>
  <c r="S4345" i="4"/>
  <c r="Q4345" i="4"/>
  <c r="F4345" i="4"/>
  <c r="V4344" i="4"/>
  <c r="S4344" i="4"/>
  <c r="Q4344" i="4"/>
  <c r="F4344" i="4"/>
  <c r="V4343" i="4"/>
  <c r="S4343" i="4"/>
  <c r="Q4343" i="4"/>
  <c r="V4342" i="4"/>
  <c r="S4342" i="4"/>
  <c r="Q4342" i="4"/>
  <c r="F4342" i="4"/>
  <c r="V4341" i="4"/>
  <c r="S4341" i="4"/>
  <c r="Q4341" i="4"/>
  <c r="F4341" i="4"/>
  <c r="V4340" i="4"/>
  <c r="S4340" i="4"/>
  <c r="Q4340" i="4"/>
  <c r="F4340" i="4"/>
  <c r="V4339" i="4"/>
  <c r="S4339" i="4"/>
  <c r="Q4339" i="4"/>
  <c r="F4339" i="4"/>
  <c r="V4338" i="4"/>
  <c r="S4338" i="4"/>
  <c r="Q4338" i="4"/>
  <c r="F4338" i="4"/>
  <c r="V4337" i="4"/>
  <c r="S4337" i="4"/>
  <c r="Q4337" i="4"/>
  <c r="F4337" i="4"/>
  <c r="V4336" i="4"/>
  <c r="S4336" i="4"/>
  <c r="Q4336" i="4"/>
  <c r="V4335" i="4"/>
  <c r="S4335" i="4"/>
  <c r="Q4335" i="4"/>
  <c r="F4335" i="4"/>
  <c r="V4334" i="4"/>
  <c r="Q4334" i="4"/>
  <c r="V4333" i="4"/>
  <c r="S4333" i="4"/>
  <c r="Q4333" i="4"/>
  <c r="V4332" i="4"/>
  <c r="S4332" i="4"/>
  <c r="Q4332" i="4"/>
  <c r="V4328" i="4"/>
  <c r="S4328" i="4"/>
  <c r="Q4328" i="4"/>
  <c r="U4327" i="4"/>
  <c r="T4327" i="4"/>
  <c r="R4327" i="4"/>
  <c r="P4327" i="4"/>
  <c r="O4327" i="4"/>
  <c r="L4327" i="4"/>
  <c r="V4326" i="4"/>
  <c r="S4326" i="4"/>
  <c r="Q4326" i="4"/>
  <c r="V4325" i="4"/>
  <c r="S4325" i="4"/>
  <c r="Q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V4319" i="4"/>
  <c r="S4319" i="4"/>
  <c r="Q4319" i="4"/>
  <c r="V4318" i="4"/>
  <c r="S4318" i="4"/>
  <c r="Q4318" i="4"/>
  <c r="V4317" i="4"/>
  <c r="S4317" i="4"/>
  <c r="Q4317" i="4"/>
  <c r="V4316" i="4"/>
  <c r="S4316" i="4"/>
  <c r="Q4316" i="4"/>
  <c r="V4315" i="4"/>
  <c r="S4315" i="4"/>
  <c r="Q4315" i="4"/>
  <c r="V4314" i="4"/>
  <c r="S4314" i="4"/>
  <c r="Q4314" i="4"/>
  <c r="V4313" i="4"/>
  <c r="Q4313" i="4"/>
  <c r="V4312" i="4"/>
  <c r="S4312" i="4"/>
  <c r="Q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V4306" i="4"/>
  <c r="S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S4301" i="4"/>
  <c r="Q4301" i="4"/>
  <c r="V4300" i="4"/>
  <c r="Q4300" i="4"/>
  <c r="V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S4293" i="4"/>
  <c r="Q4293" i="4"/>
  <c r="V4292" i="4"/>
  <c r="S4292" i="4"/>
  <c r="Q4292" i="4"/>
  <c r="V4291" i="4"/>
  <c r="S4291" i="4"/>
  <c r="Q4291" i="4"/>
  <c r="V4290" i="4"/>
  <c r="S4290" i="4"/>
  <c r="Q4290" i="4"/>
  <c r="V4289" i="4"/>
  <c r="S4289" i="4"/>
  <c r="Q4289" i="4"/>
  <c r="V4288" i="4"/>
  <c r="S4288" i="4"/>
  <c r="Q4288" i="4"/>
  <c r="V4287" i="4"/>
  <c r="S4287" i="4"/>
  <c r="Q4287" i="4"/>
  <c r="V4286" i="4"/>
  <c r="S4286" i="4"/>
  <c r="Q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V4280" i="4"/>
  <c r="S4280" i="4"/>
  <c r="Q4280" i="4"/>
  <c r="V4279" i="4"/>
  <c r="S4279" i="4"/>
  <c r="Q4279" i="4"/>
  <c r="V4278" i="4"/>
  <c r="S4278" i="4"/>
  <c r="Q4278" i="4"/>
  <c r="V4277" i="4"/>
  <c r="S4277" i="4"/>
  <c r="Q4277" i="4"/>
  <c r="V4276" i="4"/>
  <c r="S4276" i="4"/>
  <c r="Q4276" i="4"/>
  <c r="V4275" i="4"/>
  <c r="S4275" i="4"/>
  <c r="Q4275" i="4"/>
  <c r="V4274" i="4"/>
  <c r="S4274" i="4"/>
  <c r="Q4274" i="4"/>
  <c r="U4273" i="4"/>
  <c r="T4273" i="4"/>
  <c r="R4273" i="4"/>
  <c r="P4273" i="4"/>
  <c r="O4273" i="4"/>
  <c r="H4273" i="4"/>
  <c r="G4273" i="4"/>
  <c r="E4273" i="4"/>
  <c r="V4272" i="4"/>
  <c r="S4272" i="4"/>
  <c r="Q4272" i="4"/>
  <c r="V4271" i="4"/>
  <c r="S4271" i="4"/>
  <c r="Q4271" i="4"/>
  <c r="V4270" i="4"/>
  <c r="S4270" i="4"/>
  <c r="Q4270" i="4"/>
  <c r="V4269" i="4"/>
  <c r="S4269" i="4"/>
  <c r="Q4269" i="4"/>
  <c r="V4268" i="4"/>
  <c r="S4268" i="4"/>
  <c r="Q4268" i="4"/>
  <c r="U4267" i="4"/>
  <c r="T4267" i="4"/>
  <c r="R4267" i="4"/>
  <c r="P4267" i="4"/>
  <c r="O4267" i="4"/>
  <c r="L4267" i="4"/>
  <c r="K4267" i="4"/>
  <c r="I4267" i="4"/>
  <c r="H4267" i="4"/>
  <c r="G4267" i="4"/>
  <c r="F4267" i="4"/>
  <c r="E4267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V4258" i="4"/>
  <c r="S4258" i="4"/>
  <c r="Q4258" i="4"/>
  <c r="V4257" i="4"/>
  <c r="S4257" i="4"/>
  <c r="Q4257" i="4"/>
  <c r="V4256" i="4"/>
  <c r="S4256" i="4"/>
  <c r="Q4256" i="4"/>
  <c r="V4255" i="4"/>
  <c r="S4255" i="4"/>
  <c r="Q4255" i="4"/>
  <c r="V4254" i="4"/>
  <c r="Q4254" i="4"/>
  <c r="V4253" i="4"/>
  <c r="S4253" i="4"/>
  <c r="Q4253" i="4"/>
  <c r="V4252" i="4"/>
  <c r="S4252" i="4"/>
  <c r="Q4252" i="4"/>
  <c r="V4251" i="4"/>
  <c r="S4251" i="4"/>
  <c r="Q4251" i="4"/>
  <c r="V4250" i="4"/>
  <c r="S4250" i="4"/>
  <c r="Q4250" i="4"/>
  <c r="V4249" i="4"/>
  <c r="S4249" i="4"/>
  <c r="Q4249" i="4"/>
  <c r="U4248" i="4"/>
  <c r="T4248" i="4"/>
  <c r="R4248" i="4"/>
  <c r="P4248" i="4"/>
  <c r="O4248" i="4"/>
  <c r="L4248" i="4"/>
  <c r="K4248" i="4"/>
  <c r="I4248" i="4"/>
  <c r="H4248" i="4"/>
  <c r="G4248" i="4"/>
  <c r="E4248" i="4"/>
  <c r="V4247" i="4"/>
  <c r="S4247" i="4"/>
  <c r="Q4247" i="4"/>
  <c r="V4246" i="4"/>
  <c r="S4246" i="4"/>
  <c r="Q4246" i="4"/>
  <c r="V4245" i="4"/>
  <c r="S4245" i="4"/>
  <c r="Q4245" i="4"/>
  <c r="V4244" i="4"/>
  <c r="S4244" i="4"/>
  <c r="Q4244" i="4"/>
  <c r="V4243" i="4"/>
  <c r="S4243" i="4"/>
  <c r="Q4243" i="4"/>
  <c r="V4242" i="4"/>
  <c r="S4242" i="4"/>
  <c r="Q4242" i="4"/>
  <c r="V4241" i="4"/>
  <c r="Q4241" i="4"/>
  <c r="V4240" i="4"/>
  <c r="Q4240" i="4"/>
  <c r="V4239" i="4"/>
  <c r="S4239" i="4"/>
  <c r="Q4239" i="4"/>
  <c r="V4238" i="4"/>
  <c r="S4238" i="4"/>
  <c r="Q4238" i="4"/>
  <c r="V4237" i="4"/>
  <c r="Q4237" i="4"/>
  <c r="V4236" i="4"/>
  <c r="Q4236" i="4"/>
  <c r="V4235" i="4"/>
  <c r="S4235" i="4"/>
  <c r="Q4235" i="4"/>
  <c r="U4234" i="4"/>
  <c r="T4234" i="4"/>
  <c r="R4234" i="4"/>
  <c r="P4234" i="4"/>
  <c r="O4234" i="4"/>
  <c r="H4234" i="4"/>
  <c r="G4234" i="4"/>
  <c r="E4234" i="4"/>
  <c r="V4233" i="4"/>
  <c r="S4233" i="4"/>
  <c r="Q4233" i="4"/>
  <c r="V4232" i="4"/>
  <c r="S4232" i="4"/>
  <c r="Q4232" i="4"/>
  <c r="V4231" i="4"/>
  <c r="S4231" i="4"/>
  <c r="Q4231" i="4"/>
  <c r="V4230" i="4"/>
  <c r="S4230" i="4"/>
  <c r="Q4230" i="4"/>
  <c r="V4229" i="4"/>
  <c r="S4229" i="4"/>
  <c r="Q4229" i="4"/>
  <c r="U4228" i="4"/>
  <c r="T4228" i="4"/>
  <c r="R4228" i="4"/>
  <c r="P4228" i="4"/>
  <c r="L4228" i="4"/>
  <c r="K4228" i="4"/>
  <c r="J4228" i="4"/>
  <c r="I4228" i="4"/>
  <c r="H4228" i="4"/>
  <c r="G4228" i="4"/>
  <c r="E4228" i="4"/>
  <c r="M4226" i="4"/>
  <c r="F4222" i="4"/>
  <c r="F4221" i="4"/>
  <c r="V4220" i="4"/>
  <c r="S4220" i="4"/>
  <c r="Q4220" i="4"/>
  <c r="F4220" i="4"/>
  <c r="V4218" i="4"/>
  <c r="S4218" i="4"/>
  <c r="Q4218" i="4"/>
  <c r="V4217" i="4"/>
  <c r="S4217" i="4"/>
  <c r="Q4217" i="4"/>
  <c r="F4217" i="4"/>
  <c r="V4216" i="4"/>
  <c r="S4216" i="4"/>
  <c r="Q4216" i="4"/>
  <c r="F4216" i="4"/>
  <c r="V4215" i="4"/>
  <c r="S4215" i="4"/>
  <c r="Q4215" i="4"/>
  <c r="V4214" i="4"/>
  <c r="S4214" i="4"/>
  <c r="Q4214" i="4"/>
  <c r="V4213" i="4"/>
  <c r="S4213" i="4"/>
  <c r="Q4213" i="4"/>
  <c r="V4212" i="4"/>
  <c r="S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S4184" i="4"/>
  <c r="Q4184" i="4"/>
  <c r="V4183" i="4"/>
  <c r="Q4183" i="4"/>
  <c r="V4182" i="4"/>
  <c r="S4182" i="4"/>
  <c r="Q4182" i="4"/>
  <c r="V4181" i="4"/>
  <c r="S4181" i="4"/>
  <c r="Q4181" i="4"/>
  <c r="V4177" i="4"/>
  <c r="S4177" i="4"/>
  <c r="Q4177" i="4"/>
  <c r="U4176" i="4"/>
  <c r="T4176" i="4"/>
  <c r="R4176" i="4"/>
  <c r="P4176" i="4"/>
  <c r="O4176" i="4"/>
  <c r="L4176" i="4"/>
  <c r="J4176" i="4"/>
  <c r="V4175" i="4"/>
  <c r="S4175" i="4"/>
  <c r="Q4175" i="4"/>
  <c r="V4174" i="4"/>
  <c r="S4174" i="4"/>
  <c r="Q4174" i="4"/>
  <c r="V4173" i="4"/>
  <c r="S4173" i="4"/>
  <c r="Q4173" i="4"/>
  <c r="V4172" i="4"/>
  <c r="S4172" i="4"/>
  <c r="Q4172" i="4"/>
  <c r="V4171" i="4"/>
  <c r="S4171" i="4"/>
  <c r="Q4171" i="4"/>
  <c r="V4170" i="4"/>
  <c r="S4170" i="4"/>
  <c r="Q4170" i="4"/>
  <c r="V4169" i="4"/>
  <c r="S4169" i="4"/>
  <c r="Q4169" i="4"/>
  <c r="V4168" i="4"/>
  <c r="S4168" i="4"/>
  <c r="Q4168" i="4"/>
  <c r="V4167" i="4"/>
  <c r="S4167" i="4"/>
  <c r="Q4167" i="4"/>
  <c r="V4166" i="4"/>
  <c r="S4166" i="4"/>
  <c r="Q4166" i="4"/>
  <c r="V4165" i="4"/>
  <c r="S4165" i="4"/>
  <c r="Q4165" i="4"/>
  <c r="V4164" i="4"/>
  <c r="S4164" i="4"/>
  <c r="Q4164" i="4"/>
  <c r="V4163" i="4"/>
  <c r="S4163" i="4"/>
  <c r="Q4163" i="4"/>
  <c r="V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S4154" i="4"/>
  <c r="Q4154" i="4"/>
  <c r="V4153" i="4"/>
  <c r="S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V4147" i="4"/>
  <c r="S4147" i="4"/>
  <c r="Q4147" i="4"/>
  <c r="V4146" i="4"/>
  <c r="S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S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S4135" i="4"/>
  <c r="Q4135" i="4"/>
  <c r="V4134" i="4"/>
  <c r="S4134" i="4"/>
  <c r="Q4134" i="4"/>
  <c r="V4133" i="4"/>
  <c r="S4133" i="4"/>
  <c r="Q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V4127" i="4"/>
  <c r="S4127" i="4"/>
  <c r="Q4127" i="4"/>
  <c r="V4126" i="4"/>
  <c r="S4126" i="4"/>
  <c r="Q4126" i="4"/>
  <c r="V4125" i="4"/>
  <c r="S4125" i="4"/>
  <c r="Q4125" i="4"/>
  <c r="V4124" i="4"/>
  <c r="S4124" i="4"/>
  <c r="Q4124" i="4"/>
  <c r="V4123" i="4"/>
  <c r="S4123" i="4"/>
  <c r="Q4123" i="4"/>
  <c r="U4122" i="4"/>
  <c r="T4122" i="4"/>
  <c r="R4122" i="4"/>
  <c r="P4122" i="4"/>
  <c r="O4122" i="4"/>
  <c r="H4122" i="4"/>
  <c r="G4122" i="4"/>
  <c r="E4122" i="4"/>
  <c r="V4121" i="4"/>
  <c r="S4121" i="4"/>
  <c r="Q4121" i="4"/>
  <c r="V4120" i="4"/>
  <c r="S4120" i="4"/>
  <c r="Q4120" i="4"/>
  <c r="V4119" i="4"/>
  <c r="S4119" i="4"/>
  <c r="Q4119" i="4"/>
  <c r="V4118" i="4"/>
  <c r="Q4118" i="4"/>
  <c r="F4116" i="4"/>
  <c r="V4117" i="4"/>
  <c r="S4117" i="4"/>
  <c r="Q4117" i="4"/>
  <c r="U4116" i="4"/>
  <c r="T4116" i="4"/>
  <c r="R4116" i="4"/>
  <c r="P4116" i="4"/>
  <c r="O4116" i="4"/>
  <c r="L4116" i="4"/>
  <c r="K4116" i="4"/>
  <c r="I4116" i="4"/>
  <c r="H4116" i="4"/>
  <c r="G4116" i="4"/>
  <c r="E4116" i="4"/>
  <c r="V4112" i="4"/>
  <c r="S4112" i="4"/>
  <c r="Q4112" i="4"/>
  <c r="V4111" i="4"/>
  <c r="S4111" i="4"/>
  <c r="Q4111" i="4"/>
  <c r="V4110" i="4"/>
  <c r="S4110" i="4"/>
  <c r="Q4110" i="4"/>
  <c r="V4109" i="4"/>
  <c r="S4109" i="4"/>
  <c r="Q4109" i="4"/>
  <c r="V4108" i="4"/>
  <c r="S4108" i="4"/>
  <c r="Q4108" i="4"/>
  <c r="V4107" i="4"/>
  <c r="S4107" i="4"/>
  <c r="Q4107" i="4"/>
  <c r="V4106" i="4"/>
  <c r="S4106" i="4"/>
  <c r="Q4106" i="4"/>
  <c r="V4105" i="4"/>
  <c r="S4105" i="4"/>
  <c r="Q4105" i="4"/>
  <c r="V4104" i="4"/>
  <c r="Q4104" i="4"/>
  <c r="V4103" i="4"/>
  <c r="Q4103" i="4"/>
  <c r="V4102" i="4"/>
  <c r="S4102" i="4"/>
  <c r="Q4102" i="4"/>
  <c r="V4101" i="4"/>
  <c r="S4101" i="4"/>
  <c r="Q4101" i="4"/>
  <c r="V4100" i="4"/>
  <c r="S4100" i="4"/>
  <c r="Q4100" i="4"/>
  <c r="V4099" i="4"/>
  <c r="S4099" i="4"/>
  <c r="Q4099" i="4"/>
  <c r="V4098" i="4"/>
  <c r="S4098" i="4"/>
  <c r="Q4098" i="4"/>
  <c r="U4097" i="4"/>
  <c r="T4097" i="4"/>
  <c r="R4097" i="4"/>
  <c r="P4097" i="4"/>
  <c r="O4097" i="4"/>
  <c r="L4097" i="4"/>
  <c r="K4097" i="4"/>
  <c r="I4097" i="4"/>
  <c r="H4097" i="4"/>
  <c r="G4097" i="4"/>
  <c r="E4097" i="4"/>
  <c r="V4096" i="4"/>
  <c r="Q4096" i="4"/>
  <c r="V4095" i="4"/>
  <c r="S4095" i="4"/>
  <c r="Q4095" i="4"/>
  <c r="V4094" i="4"/>
  <c r="S4094" i="4"/>
  <c r="Q4094" i="4"/>
  <c r="V4093" i="4"/>
  <c r="S4093" i="4"/>
  <c r="Q4093" i="4"/>
  <c r="V4092" i="4"/>
  <c r="S4092" i="4"/>
  <c r="Q4092" i="4"/>
  <c r="V4091" i="4"/>
  <c r="S4091" i="4"/>
  <c r="Q4091" i="4"/>
  <c r="V4090" i="4"/>
  <c r="Q4090" i="4"/>
  <c r="V4089" i="4"/>
  <c r="S4089" i="4"/>
  <c r="Q4089" i="4"/>
  <c r="V4088" i="4"/>
  <c r="S4088" i="4"/>
  <c r="Q4088" i="4"/>
  <c r="V4087" i="4"/>
  <c r="S4087" i="4"/>
  <c r="Q4087" i="4"/>
  <c r="V4086" i="4"/>
  <c r="S4086" i="4"/>
  <c r="Q4086" i="4"/>
  <c r="V4085" i="4"/>
  <c r="Q4085" i="4"/>
  <c r="V4084" i="4"/>
  <c r="S4084" i="4"/>
  <c r="Q4084" i="4"/>
  <c r="U4083" i="4"/>
  <c r="T4083" i="4"/>
  <c r="R4083" i="4"/>
  <c r="P4083" i="4"/>
  <c r="O4083" i="4"/>
  <c r="H4083" i="4"/>
  <c r="G4083" i="4"/>
  <c r="E4083" i="4"/>
  <c r="V4082" i="4"/>
  <c r="S4082" i="4"/>
  <c r="Q4082" i="4"/>
  <c r="V4081" i="4"/>
  <c r="S4081" i="4"/>
  <c r="Q4081" i="4"/>
  <c r="V4080" i="4"/>
  <c r="S4080" i="4"/>
  <c r="Q4080" i="4"/>
  <c r="V4079" i="4"/>
  <c r="S4079" i="4"/>
  <c r="Q4079" i="4"/>
  <c r="V4078" i="4"/>
  <c r="S4078" i="4"/>
  <c r="Q4078" i="4"/>
  <c r="U4077" i="4"/>
  <c r="T4077" i="4"/>
  <c r="R4077" i="4"/>
  <c r="P4077" i="4"/>
  <c r="L4077" i="4"/>
  <c r="K4077" i="4"/>
  <c r="J4077" i="4"/>
  <c r="I4077" i="4"/>
  <c r="H4077" i="4"/>
  <c r="G4077" i="4"/>
  <c r="E4077" i="4"/>
  <c r="M4075" i="4"/>
  <c r="F4073" i="4"/>
  <c r="F4072" i="4"/>
  <c r="V4071" i="4"/>
  <c r="S4071" i="4"/>
  <c r="Q4071" i="4"/>
  <c r="F4071" i="4"/>
  <c r="V4069" i="4"/>
  <c r="S4069" i="4"/>
  <c r="Q4069" i="4"/>
  <c r="V4068" i="4"/>
  <c r="S4068" i="4"/>
  <c r="Q4068" i="4"/>
  <c r="F4068" i="4"/>
  <c r="V4067" i="4"/>
  <c r="S4067" i="4"/>
  <c r="Q4067" i="4"/>
  <c r="F4067" i="4"/>
  <c r="V4066" i="4"/>
  <c r="S4066" i="4"/>
  <c r="Q4066" i="4"/>
  <c r="F4066" i="4"/>
  <c r="V4065" i="4"/>
  <c r="S4065" i="4"/>
  <c r="Q4065" i="4"/>
  <c r="F4065" i="4"/>
  <c r="V4064" i="4"/>
  <c r="S4064" i="4"/>
  <c r="Q4064" i="4"/>
  <c r="F4064" i="4"/>
  <c r="V4063" i="4"/>
  <c r="S4063" i="4"/>
  <c r="Q4063" i="4"/>
  <c r="F4063" i="4"/>
  <c r="V4062" i="4"/>
  <c r="S4062" i="4"/>
  <c r="Q4062" i="4"/>
  <c r="F4062" i="4"/>
  <c r="V4061" i="4"/>
  <c r="S4061" i="4"/>
  <c r="Q4061" i="4"/>
  <c r="F4061" i="4"/>
  <c r="V4060" i="4"/>
  <c r="S4060" i="4"/>
  <c r="Q4060" i="4"/>
  <c r="F4060" i="4"/>
  <c r="V4059" i="4"/>
  <c r="S4059" i="4"/>
  <c r="Q4059" i="4"/>
  <c r="F4059" i="4"/>
  <c r="V4058" i="4"/>
  <c r="S4058" i="4"/>
  <c r="Q4058" i="4"/>
  <c r="F4058" i="4"/>
  <c r="V4057" i="4"/>
  <c r="S4057" i="4"/>
  <c r="Q4057" i="4"/>
  <c r="F4057" i="4"/>
  <c r="V4056" i="4"/>
  <c r="S4056" i="4"/>
  <c r="Q4056" i="4"/>
  <c r="F4056" i="4"/>
  <c r="V4055" i="4"/>
  <c r="S4055" i="4"/>
  <c r="Q4055" i="4"/>
  <c r="F4055" i="4"/>
  <c r="V4054" i="4"/>
  <c r="S4054" i="4"/>
  <c r="Q4054" i="4"/>
  <c r="F4054" i="4"/>
  <c r="V4053" i="4"/>
  <c r="S4053" i="4"/>
  <c r="Q4053" i="4"/>
  <c r="F4053" i="4"/>
  <c r="V4052" i="4"/>
  <c r="S4052" i="4"/>
  <c r="Q4052" i="4"/>
  <c r="V4051" i="4"/>
  <c r="S4051" i="4"/>
  <c r="Q4051" i="4"/>
  <c r="F4051" i="4"/>
  <c r="V4050" i="4"/>
  <c r="S4050" i="4"/>
  <c r="Q4050" i="4"/>
  <c r="F4050" i="4"/>
  <c r="V4049" i="4"/>
  <c r="S4049" i="4"/>
  <c r="Q4049" i="4"/>
  <c r="F4049" i="4"/>
  <c r="V4048" i="4"/>
  <c r="S4048" i="4"/>
  <c r="Q4048" i="4"/>
  <c r="V4047" i="4"/>
  <c r="S4047" i="4"/>
  <c r="Q4047" i="4"/>
  <c r="F4047" i="4"/>
  <c r="V4046" i="4"/>
  <c r="S4046" i="4"/>
  <c r="Q4046" i="4"/>
  <c r="F4046" i="4"/>
  <c r="V4045" i="4"/>
  <c r="S4045" i="4"/>
  <c r="Q4045" i="4"/>
  <c r="F4045" i="4"/>
  <c r="V4044" i="4"/>
  <c r="S4044" i="4"/>
  <c r="Q4044" i="4"/>
  <c r="F4044" i="4"/>
  <c r="V4043" i="4"/>
  <c r="S4043" i="4"/>
  <c r="Q4043" i="4"/>
  <c r="V4042" i="4"/>
  <c r="S4042" i="4"/>
  <c r="Q4042" i="4"/>
  <c r="F4042" i="4"/>
  <c r="V4041" i="4"/>
  <c r="S4041" i="4"/>
  <c r="Q4041" i="4"/>
  <c r="F4041" i="4"/>
  <c r="V4040" i="4"/>
  <c r="S4040" i="4"/>
  <c r="Q4040" i="4"/>
  <c r="F4040" i="4"/>
  <c r="V4039" i="4"/>
  <c r="S4039" i="4"/>
  <c r="Q4039" i="4"/>
  <c r="F4039" i="4"/>
  <c r="V4038" i="4"/>
  <c r="S4038" i="4"/>
  <c r="Q4038" i="4"/>
  <c r="F4038" i="4"/>
  <c r="V4037" i="4"/>
  <c r="Q4037" i="4"/>
  <c r="V4036" i="4"/>
  <c r="S4036" i="4"/>
  <c r="Q4036" i="4"/>
  <c r="V4035" i="4"/>
  <c r="S4035" i="4"/>
  <c r="Q4035" i="4"/>
  <c r="F4035" i="4"/>
  <c r="V4034" i="4"/>
  <c r="Q4034" i="4"/>
  <c r="V4033" i="4"/>
  <c r="S4033" i="4"/>
  <c r="Q4033" i="4"/>
  <c r="V4032" i="4"/>
  <c r="S4032" i="4"/>
  <c r="Q4032" i="4"/>
  <c r="V4028" i="4"/>
  <c r="S4028" i="4"/>
  <c r="Q4028" i="4"/>
  <c r="U4027" i="4"/>
  <c r="T4027" i="4"/>
  <c r="R4027" i="4"/>
  <c r="P4027" i="4"/>
  <c r="O4027" i="4"/>
  <c r="L4027" i="4"/>
  <c r="V4025" i="4"/>
  <c r="S4025" i="4"/>
  <c r="Q4025" i="4"/>
  <c r="V4024" i="4"/>
  <c r="S4024" i="4"/>
  <c r="Q4024" i="4"/>
  <c r="V4023" i="4"/>
  <c r="Q4023" i="4"/>
  <c r="V4022" i="4"/>
  <c r="S4022" i="4"/>
  <c r="Q4022" i="4"/>
  <c r="V4021" i="4"/>
  <c r="S4021" i="4"/>
  <c r="Q4021" i="4"/>
  <c r="V4020" i="4"/>
  <c r="S4020" i="4"/>
  <c r="Q4020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S4015" i="4"/>
  <c r="Q4015" i="4"/>
  <c r="V4014" i="4"/>
  <c r="Q4014" i="4"/>
  <c r="V4013" i="4"/>
  <c r="S4013" i="4"/>
  <c r="Q4013" i="4"/>
  <c r="V4012" i="4"/>
  <c r="S4012" i="4"/>
  <c r="Q4012" i="4"/>
  <c r="V4011" i="4"/>
  <c r="S4011" i="4"/>
  <c r="Q4011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V4002" i="4"/>
  <c r="S4002" i="4"/>
  <c r="Q4002" i="4"/>
  <c r="V4001" i="4"/>
  <c r="S4001" i="4"/>
  <c r="Q4001" i="4"/>
  <c r="V4000" i="4"/>
  <c r="S4000" i="4"/>
  <c r="Q4000" i="4"/>
  <c r="V3999" i="4"/>
  <c r="S3999" i="4"/>
  <c r="Q3999" i="4"/>
  <c r="V3998" i="4"/>
  <c r="S3998" i="4"/>
  <c r="Q3998" i="4"/>
  <c r="V3997" i="4"/>
  <c r="S3997" i="4"/>
  <c r="Q3997" i="4"/>
  <c r="V3996" i="4"/>
  <c r="S3996" i="4"/>
  <c r="Q3996" i="4"/>
  <c r="V3995" i="4"/>
  <c r="S3995" i="4"/>
  <c r="Q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V3990" i="4"/>
  <c r="S3990" i="4"/>
  <c r="Q3990" i="4"/>
  <c r="V3989" i="4"/>
  <c r="Q3989" i="4"/>
  <c r="V3988" i="4"/>
  <c r="S3988" i="4"/>
  <c r="Q3988" i="4"/>
  <c r="V3987" i="4"/>
  <c r="S3987" i="4"/>
  <c r="Q3987" i="4"/>
  <c r="V3986" i="4"/>
  <c r="S3986" i="4"/>
  <c r="Q3986" i="4"/>
  <c r="V3985" i="4"/>
  <c r="S3985" i="4"/>
  <c r="Q3985" i="4"/>
  <c r="V3984" i="4"/>
  <c r="Q3984" i="4"/>
  <c r="V3983" i="4"/>
  <c r="S3983" i="4"/>
  <c r="Q3983" i="4"/>
  <c r="V3982" i="4"/>
  <c r="Q3982" i="4"/>
  <c r="V3981" i="4"/>
  <c r="S3981" i="4"/>
  <c r="Q3981" i="4"/>
  <c r="V3980" i="4"/>
  <c r="Q3980" i="4"/>
  <c r="V3979" i="4"/>
  <c r="S3979" i="4"/>
  <c r="Q3979" i="4"/>
  <c r="V3978" i="4"/>
  <c r="S3978" i="4"/>
  <c r="Q3978" i="4"/>
  <c r="V3977" i="4"/>
  <c r="S3977" i="4"/>
  <c r="Q3977" i="4"/>
  <c r="V3976" i="4"/>
  <c r="S3976" i="4"/>
  <c r="Q3976" i="4"/>
  <c r="V3975" i="4"/>
  <c r="S3975" i="4"/>
  <c r="Q3975" i="4"/>
  <c r="V3974" i="4"/>
  <c r="Q3974" i="4"/>
  <c r="V3973" i="4"/>
  <c r="Q3973" i="4"/>
  <c r="V3971" i="4"/>
  <c r="S3971" i="4"/>
  <c r="Q3971" i="4"/>
  <c r="V3970" i="4"/>
  <c r="S3970" i="4"/>
  <c r="Q3970" i="4"/>
  <c r="V3969" i="4"/>
  <c r="S3969" i="4"/>
  <c r="Q3969" i="4"/>
  <c r="V3968" i="4"/>
  <c r="S3968" i="4"/>
  <c r="Q3968" i="4"/>
  <c r="V3967" i="4"/>
  <c r="Q3967" i="4"/>
  <c r="F3966" i="4"/>
  <c r="U3966" i="4"/>
  <c r="T3966" i="4"/>
  <c r="R3966" i="4"/>
  <c r="P3966" i="4"/>
  <c r="O3966" i="4"/>
  <c r="L3966" i="4"/>
  <c r="K3966" i="4"/>
  <c r="I3966" i="4"/>
  <c r="H3966" i="4"/>
  <c r="G3966" i="4"/>
  <c r="E3966" i="4"/>
  <c r="V3962" i="4"/>
  <c r="S3962" i="4"/>
  <c r="Q3962" i="4"/>
  <c r="V3961" i="4"/>
  <c r="S3961" i="4"/>
  <c r="Q3961" i="4"/>
  <c r="V3960" i="4"/>
  <c r="S3960" i="4"/>
  <c r="Q3960" i="4"/>
  <c r="V3959" i="4"/>
  <c r="S3959" i="4"/>
  <c r="Q3959" i="4"/>
  <c r="V3958" i="4"/>
  <c r="S3958" i="4"/>
  <c r="Q3958" i="4"/>
  <c r="V3957" i="4"/>
  <c r="S3957" i="4"/>
  <c r="Q3957" i="4"/>
  <c r="V3956" i="4"/>
  <c r="S3956" i="4"/>
  <c r="Q3956" i="4"/>
  <c r="V3955" i="4"/>
  <c r="S3955" i="4"/>
  <c r="Q3955" i="4"/>
  <c r="Q3954" i="4"/>
  <c r="V3953" i="4"/>
  <c r="Q3953" i="4"/>
  <c r="V3952" i="4"/>
  <c r="S3952" i="4"/>
  <c r="Q3952" i="4"/>
  <c r="V3951" i="4"/>
  <c r="S3951" i="4"/>
  <c r="Q3951" i="4"/>
  <c r="V3950" i="4"/>
  <c r="S3950" i="4"/>
  <c r="Q3950" i="4"/>
  <c r="V3949" i="4"/>
  <c r="S3949" i="4"/>
  <c r="Q3949" i="4"/>
  <c r="V3948" i="4"/>
  <c r="S3948" i="4"/>
  <c r="Q3948" i="4"/>
  <c r="U3947" i="4"/>
  <c r="T3947" i="4"/>
  <c r="R3947" i="4"/>
  <c r="P3947" i="4"/>
  <c r="O3947" i="4"/>
  <c r="L3947" i="4"/>
  <c r="K3947" i="4"/>
  <c r="J3947" i="4"/>
  <c r="I3947" i="4"/>
  <c r="H3947" i="4"/>
  <c r="G3947" i="4"/>
  <c r="E3947" i="4"/>
  <c r="V3946" i="4"/>
  <c r="S3946" i="4"/>
  <c r="Q3946" i="4"/>
  <c r="V3945" i="4"/>
  <c r="S3945" i="4"/>
  <c r="Q3945" i="4"/>
  <c r="V3944" i="4"/>
  <c r="S3944" i="4"/>
  <c r="Q3944" i="4"/>
  <c r="V3943" i="4"/>
  <c r="S3943" i="4"/>
  <c r="Q3943" i="4"/>
  <c r="V3942" i="4"/>
  <c r="S3942" i="4"/>
  <c r="Q3942" i="4"/>
  <c r="V3941" i="4"/>
  <c r="S3941" i="4"/>
  <c r="Q3941" i="4"/>
  <c r="V3940" i="4"/>
  <c r="S3940" i="4"/>
  <c r="Q3940" i="4"/>
  <c r="V3939" i="4"/>
  <c r="S3939" i="4"/>
  <c r="Q3939" i="4"/>
  <c r="V3938" i="4"/>
  <c r="S3938" i="4"/>
  <c r="Q3938" i="4"/>
  <c r="V3937" i="4"/>
  <c r="S3937" i="4"/>
  <c r="Q3937" i="4"/>
  <c r="V3936" i="4"/>
  <c r="S3936" i="4"/>
  <c r="Q3936" i="4"/>
  <c r="V3935" i="4"/>
  <c r="S3935" i="4"/>
  <c r="Q3935" i="4"/>
  <c r="V3934" i="4"/>
  <c r="S3934" i="4"/>
  <c r="Q3934" i="4"/>
  <c r="U3933" i="4"/>
  <c r="T3933" i="4"/>
  <c r="R3933" i="4"/>
  <c r="P3933" i="4"/>
  <c r="O3933" i="4"/>
  <c r="L3933" i="4"/>
  <c r="K3933" i="4"/>
  <c r="J3933" i="4"/>
  <c r="I3933" i="4"/>
  <c r="H3933" i="4"/>
  <c r="G3933" i="4"/>
  <c r="F3933" i="4"/>
  <c r="E3933" i="4"/>
  <c r="V3932" i="4"/>
  <c r="S3932" i="4"/>
  <c r="Q3932" i="4"/>
  <c r="V3931" i="4"/>
  <c r="S3931" i="4"/>
  <c r="Q3931" i="4"/>
  <c r="V3930" i="4"/>
  <c r="S3930" i="4"/>
  <c r="Q3930" i="4"/>
  <c r="V3929" i="4"/>
  <c r="S3929" i="4"/>
  <c r="Q3929" i="4"/>
  <c r="V3928" i="4"/>
  <c r="Q3928" i="4"/>
  <c r="U3927" i="4"/>
  <c r="T3927" i="4"/>
  <c r="R3927" i="4"/>
  <c r="P3927" i="4"/>
  <c r="L3927" i="4"/>
  <c r="K3927" i="4"/>
  <c r="I3927" i="4"/>
  <c r="H3927" i="4"/>
  <c r="G3927" i="4"/>
  <c r="E3927" i="4"/>
  <c r="M3925" i="4"/>
  <c r="F3922" i="4"/>
  <c r="V3921" i="4"/>
  <c r="S3921" i="4"/>
  <c r="Q3921" i="4"/>
  <c r="F3921" i="4"/>
  <c r="V3919" i="4"/>
  <c r="S3919" i="4"/>
  <c r="Q3919" i="4"/>
  <c r="V3918" i="4"/>
  <c r="S3918" i="4"/>
  <c r="Q3918" i="4"/>
  <c r="F3918" i="4"/>
  <c r="V3917" i="4"/>
  <c r="S3917" i="4"/>
  <c r="Q3917" i="4"/>
  <c r="F3917" i="4"/>
  <c r="V3916" i="4"/>
  <c r="S3916" i="4"/>
  <c r="Q3916" i="4"/>
  <c r="F3916" i="4"/>
  <c r="V3915" i="4"/>
  <c r="S3915" i="4"/>
  <c r="Q3915" i="4"/>
  <c r="F3915" i="4"/>
  <c r="V3914" i="4"/>
  <c r="S3914" i="4"/>
  <c r="Q3914" i="4"/>
  <c r="F3914" i="4"/>
  <c r="V3913" i="4"/>
  <c r="S3913" i="4"/>
  <c r="Q3913" i="4"/>
  <c r="F3913" i="4"/>
  <c r="V3912" i="4"/>
  <c r="S3912" i="4"/>
  <c r="Q3912" i="4"/>
  <c r="F3912" i="4"/>
  <c r="V3911" i="4"/>
  <c r="S3911" i="4"/>
  <c r="Q3911" i="4"/>
  <c r="F3911" i="4"/>
  <c r="V3910" i="4"/>
  <c r="S3910" i="4"/>
  <c r="Q3910" i="4"/>
  <c r="F3910" i="4"/>
  <c r="V3909" i="4"/>
  <c r="S3909" i="4"/>
  <c r="Q3909" i="4"/>
  <c r="F3909" i="4"/>
  <c r="V3908" i="4"/>
  <c r="S3908" i="4"/>
  <c r="Q3908" i="4"/>
  <c r="F3908" i="4"/>
  <c r="V3907" i="4"/>
  <c r="S3907" i="4"/>
  <c r="Q3907" i="4"/>
  <c r="F3907" i="4"/>
  <c r="V3906" i="4"/>
  <c r="S3906" i="4"/>
  <c r="Q3906" i="4"/>
  <c r="F3906" i="4"/>
  <c r="V3905" i="4"/>
  <c r="S3905" i="4"/>
  <c r="Q3905" i="4"/>
  <c r="F3905" i="4"/>
  <c r="V3904" i="4"/>
  <c r="S3904" i="4"/>
  <c r="Q3904" i="4"/>
  <c r="F3904" i="4"/>
  <c r="V3903" i="4"/>
  <c r="S3903" i="4"/>
  <c r="Q3903" i="4"/>
  <c r="F3903" i="4"/>
  <c r="I3903" i="4" s="1"/>
  <c r="I3877" i="4" s="1"/>
  <c r="V3902" i="4"/>
  <c r="S3902" i="4"/>
  <c r="Q3902" i="4"/>
  <c r="V3901" i="4"/>
  <c r="S3901" i="4"/>
  <c r="Q3901" i="4"/>
  <c r="F3901" i="4"/>
  <c r="V3900" i="4"/>
  <c r="S3900" i="4"/>
  <c r="Q3900" i="4"/>
  <c r="F3900" i="4"/>
  <c r="V3899" i="4"/>
  <c r="S3899" i="4"/>
  <c r="Q3899" i="4"/>
  <c r="F3899" i="4"/>
  <c r="V3898" i="4"/>
  <c r="S3898" i="4"/>
  <c r="Q3898" i="4"/>
  <c r="F3898" i="4"/>
  <c r="V3897" i="4"/>
  <c r="S3897" i="4"/>
  <c r="Q3897" i="4"/>
  <c r="F3897" i="4"/>
  <c r="V3896" i="4"/>
  <c r="S3896" i="4"/>
  <c r="Q3896" i="4"/>
  <c r="F3896" i="4"/>
  <c r="V3895" i="4"/>
  <c r="S3895" i="4"/>
  <c r="Q3895" i="4"/>
  <c r="F3895" i="4"/>
  <c r="V3894" i="4"/>
  <c r="S3894" i="4"/>
  <c r="Q3894" i="4"/>
  <c r="F3894" i="4"/>
  <c r="V3893" i="4"/>
  <c r="S3893" i="4"/>
  <c r="Q3893" i="4"/>
  <c r="V3892" i="4"/>
  <c r="S3892" i="4"/>
  <c r="Q3892" i="4"/>
  <c r="F3892" i="4"/>
  <c r="V3891" i="4"/>
  <c r="S3891" i="4"/>
  <c r="Q3891" i="4"/>
  <c r="F3891" i="4"/>
  <c r="V3890" i="4"/>
  <c r="S3890" i="4"/>
  <c r="Q3890" i="4"/>
  <c r="F3890" i="4"/>
  <c r="V3889" i="4"/>
  <c r="S3889" i="4"/>
  <c r="Q3889" i="4"/>
  <c r="F3889" i="4"/>
  <c r="V3888" i="4"/>
  <c r="S3888" i="4"/>
  <c r="Q3888" i="4"/>
  <c r="F3888" i="4"/>
  <c r="V3887" i="4"/>
  <c r="S3887" i="4"/>
  <c r="Q3887" i="4"/>
  <c r="F3887" i="4"/>
  <c r="V3886" i="4"/>
  <c r="S3886" i="4"/>
  <c r="Q3886" i="4"/>
  <c r="V3885" i="4"/>
  <c r="S3885" i="4"/>
  <c r="Q3885" i="4"/>
  <c r="F3885" i="4"/>
  <c r="V3884" i="4"/>
  <c r="Q3884" i="4"/>
  <c r="V3883" i="4"/>
  <c r="S3883" i="4"/>
  <c r="Q3883" i="4"/>
  <c r="F3883" i="4"/>
  <c r="V3882" i="4"/>
  <c r="S3882" i="4"/>
  <c r="Q3882" i="4"/>
  <c r="V3878" i="4"/>
  <c r="S3878" i="4"/>
  <c r="Q3878" i="4"/>
  <c r="U3877" i="4"/>
  <c r="T3877" i="4"/>
  <c r="R3877" i="4"/>
  <c r="P3877" i="4"/>
  <c r="O3877" i="4"/>
  <c r="J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V3869" i="4"/>
  <c r="S3869" i="4"/>
  <c r="Q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V3863" i="4"/>
  <c r="S3863" i="4"/>
  <c r="Q3863" i="4"/>
  <c r="V3862" i="4"/>
  <c r="S3862" i="4"/>
  <c r="Q3862" i="4"/>
  <c r="V3861" i="4"/>
  <c r="S3861" i="4"/>
  <c r="Q3861" i="4"/>
  <c r="V3860" i="4"/>
  <c r="S3860" i="4"/>
  <c r="Q3860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S3851" i="4"/>
  <c r="Q3851" i="4"/>
  <c r="V3850" i="4"/>
  <c r="S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V3844" i="4"/>
  <c r="S3844" i="4"/>
  <c r="Q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V3832" i="4"/>
  <c r="S3832" i="4"/>
  <c r="Q3832" i="4"/>
  <c r="V3831" i="4"/>
  <c r="S3831" i="4"/>
  <c r="Q3831" i="4"/>
  <c r="V3830" i="4"/>
  <c r="S3830" i="4"/>
  <c r="Q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S3825" i="4"/>
  <c r="Q3825" i="4"/>
  <c r="V3824" i="4"/>
  <c r="S3824" i="4"/>
  <c r="Q3824" i="4"/>
  <c r="U3823" i="4"/>
  <c r="T3823" i="4"/>
  <c r="R3823" i="4"/>
  <c r="P3823" i="4"/>
  <c r="O3823" i="4"/>
  <c r="L3823" i="4"/>
  <c r="K3823" i="4"/>
  <c r="J3823" i="4"/>
  <c r="I3823" i="4"/>
  <c r="H3823" i="4"/>
  <c r="G3823" i="4"/>
  <c r="F3823" i="4"/>
  <c r="E3823" i="4"/>
  <c r="V3822" i="4"/>
  <c r="S3822" i="4"/>
  <c r="Q3822" i="4"/>
  <c r="V3821" i="4"/>
  <c r="S3821" i="4"/>
  <c r="Q3821" i="4"/>
  <c r="V3820" i="4"/>
  <c r="S3820" i="4"/>
  <c r="Q3820" i="4"/>
  <c r="V3819" i="4"/>
  <c r="S3819" i="4"/>
  <c r="Q3819" i="4"/>
  <c r="V3818" i="4"/>
  <c r="S3818" i="4"/>
  <c r="Q3818" i="4"/>
  <c r="U3817" i="4"/>
  <c r="T3817" i="4"/>
  <c r="R3817" i="4"/>
  <c r="P3817" i="4"/>
  <c r="O3817" i="4"/>
  <c r="L3817" i="4"/>
  <c r="K3817" i="4"/>
  <c r="J3817" i="4"/>
  <c r="I3817" i="4"/>
  <c r="H3817" i="4"/>
  <c r="G3817" i="4"/>
  <c r="F3817" i="4"/>
  <c r="E3817" i="4"/>
  <c r="V3813" i="4"/>
  <c r="S3813" i="4"/>
  <c r="Q3813" i="4"/>
  <c r="V3812" i="4"/>
  <c r="S3812" i="4"/>
  <c r="Q3812" i="4"/>
  <c r="V3811" i="4"/>
  <c r="S3811" i="4"/>
  <c r="Q3811" i="4"/>
  <c r="V3810" i="4"/>
  <c r="S3810" i="4"/>
  <c r="Q3810" i="4"/>
  <c r="V3809" i="4"/>
  <c r="S3809" i="4"/>
  <c r="Q3809" i="4"/>
  <c r="V3808" i="4"/>
  <c r="S3808" i="4"/>
  <c r="Q3808" i="4"/>
  <c r="V3807" i="4"/>
  <c r="S3807" i="4"/>
  <c r="Q3807" i="4"/>
  <c r="V3806" i="4"/>
  <c r="S3806" i="4"/>
  <c r="Q3806" i="4"/>
  <c r="V3805" i="4"/>
  <c r="Q3805" i="4"/>
  <c r="V3804" i="4"/>
  <c r="V3803" i="4"/>
  <c r="S3803" i="4"/>
  <c r="Q3803" i="4"/>
  <c r="V3802" i="4"/>
  <c r="S3802" i="4"/>
  <c r="Q3802" i="4"/>
  <c r="V3801" i="4"/>
  <c r="S3801" i="4"/>
  <c r="Q3801" i="4"/>
  <c r="V3800" i="4"/>
  <c r="S3800" i="4"/>
  <c r="Q3800" i="4"/>
  <c r="V3799" i="4"/>
  <c r="S3799" i="4"/>
  <c r="Q3799" i="4"/>
  <c r="U3798" i="4"/>
  <c r="T3798" i="4"/>
  <c r="R3798" i="4"/>
  <c r="P3798" i="4"/>
  <c r="O3798" i="4"/>
  <c r="L3798" i="4"/>
  <c r="K3798" i="4"/>
  <c r="I3798" i="4"/>
  <c r="G3798" i="4"/>
  <c r="E3798" i="4"/>
  <c r="V3797" i="4"/>
  <c r="S3797" i="4"/>
  <c r="Q3797" i="4"/>
  <c r="V3796" i="4"/>
  <c r="S3796" i="4"/>
  <c r="Q3796" i="4"/>
  <c r="V3795" i="4"/>
  <c r="S3795" i="4"/>
  <c r="Q3795" i="4"/>
  <c r="V3794" i="4"/>
  <c r="S3794" i="4"/>
  <c r="Q3794" i="4"/>
  <c r="V3793" i="4"/>
  <c r="S3793" i="4"/>
  <c r="Q3793" i="4"/>
  <c r="V3792" i="4"/>
  <c r="S3792" i="4"/>
  <c r="Q3792" i="4"/>
  <c r="V3791" i="4"/>
  <c r="S3791" i="4"/>
  <c r="Q3791" i="4"/>
  <c r="V3790" i="4"/>
  <c r="S3790" i="4"/>
  <c r="Q3790" i="4"/>
  <c r="V3789" i="4"/>
  <c r="S3789" i="4"/>
  <c r="Q3789" i="4"/>
  <c r="V3788" i="4"/>
  <c r="S3788" i="4"/>
  <c r="Q3788" i="4"/>
  <c r="V3787" i="4"/>
  <c r="S3787" i="4"/>
  <c r="Q3787" i="4"/>
  <c r="V3786" i="4"/>
  <c r="S3786" i="4"/>
  <c r="Q3786" i="4"/>
  <c r="V3785" i="4"/>
  <c r="S3785" i="4"/>
  <c r="Q3785" i="4"/>
  <c r="U3784" i="4"/>
  <c r="T3784" i="4"/>
  <c r="R3784" i="4"/>
  <c r="P3784" i="4"/>
  <c r="O3784" i="4"/>
  <c r="L3784" i="4"/>
  <c r="K3784" i="4"/>
  <c r="J3784" i="4"/>
  <c r="I3784" i="4"/>
  <c r="H3784" i="4"/>
  <c r="G3784" i="4"/>
  <c r="F3784" i="4"/>
  <c r="E3784" i="4"/>
  <c r="V3783" i="4"/>
  <c r="S3783" i="4"/>
  <c r="Q3783" i="4"/>
  <c r="V3782" i="4"/>
  <c r="S3782" i="4"/>
  <c r="Q3782" i="4"/>
  <c r="V3781" i="4"/>
  <c r="S3781" i="4"/>
  <c r="Q3781" i="4"/>
  <c r="V3780" i="4"/>
  <c r="S3780" i="4"/>
  <c r="Q3780" i="4"/>
  <c r="V3779" i="4"/>
  <c r="Q3779" i="4"/>
  <c r="U3778" i="4"/>
  <c r="T3778" i="4"/>
  <c r="R3778" i="4"/>
  <c r="P3778" i="4"/>
  <c r="L3778" i="4"/>
  <c r="K3778" i="4"/>
  <c r="J3778" i="4"/>
  <c r="I3778" i="4"/>
  <c r="H3778" i="4"/>
  <c r="G3778" i="4"/>
  <c r="E3778" i="4"/>
  <c r="M3776" i="4"/>
  <c r="F3772" i="4"/>
  <c r="F3771" i="4"/>
  <c r="V3770" i="4"/>
  <c r="S3770" i="4"/>
  <c r="Q3770" i="4"/>
  <c r="F3770" i="4"/>
  <c r="F3769" i="4"/>
  <c r="V3768" i="4"/>
  <c r="S3768" i="4"/>
  <c r="Q3768" i="4"/>
  <c r="V3767" i="4"/>
  <c r="S3767" i="4"/>
  <c r="Q3767" i="4"/>
  <c r="F3767" i="4"/>
  <c r="V3766" i="4"/>
  <c r="S3766" i="4"/>
  <c r="Q3766" i="4"/>
  <c r="F3766" i="4"/>
  <c r="V3765" i="4"/>
  <c r="S3765" i="4"/>
  <c r="Q3765" i="4"/>
  <c r="F3765" i="4"/>
  <c r="V3764" i="4"/>
  <c r="S3764" i="4"/>
  <c r="Q3764" i="4"/>
  <c r="F3764" i="4"/>
  <c r="V3763" i="4"/>
  <c r="S3763" i="4"/>
  <c r="Q3763" i="4"/>
  <c r="F3763" i="4"/>
  <c r="V3762" i="4"/>
  <c r="S3762" i="4"/>
  <c r="Q3762" i="4"/>
  <c r="F3762" i="4"/>
  <c r="V3761" i="4"/>
  <c r="S3761" i="4"/>
  <c r="Q3761" i="4"/>
  <c r="F3761" i="4"/>
  <c r="V3760" i="4"/>
  <c r="S3760" i="4"/>
  <c r="Q3760" i="4"/>
  <c r="F3760" i="4"/>
  <c r="V3759" i="4"/>
  <c r="S3759" i="4"/>
  <c r="Q3759" i="4"/>
  <c r="F3759" i="4"/>
  <c r="V3758" i="4"/>
  <c r="S3758" i="4"/>
  <c r="Q3758" i="4"/>
  <c r="F3758" i="4"/>
  <c r="V3757" i="4"/>
  <c r="S3757" i="4"/>
  <c r="Q3757" i="4"/>
  <c r="F3757" i="4"/>
  <c r="V3756" i="4"/>
  <c r="S3756" i="4"/>
  <c r="Q3756" i="4"/>
  <c r="F3756" i="4"/>
  <c r="V3755" i="4"/>
  <c r="S3755" i="4"/>
  <c r="Q3755" i="4"/>
  <c r="F3755" i="4"/>
  <c r="V3754" i="4"/>
  <c r="S3754" i="4"/>
  <c r="Q3754" i="4"/>
  <c r="F3754" i="4"/>
  <c r="V3753" i="4"/>
  <c r="S3753" i="4"/>
  <c r="Q3753" i="4"/>
  <c r="F3753" i="4"/>
  <c r="V3752" i="4"/>
  <c r="S3752" i="4"/>
  <c r="Q3752" i="4"/>
  <c r="F3752" i="4"/>
  <c r="V3751" i="4"/>
  <c r="S3751" i="4"/>
  <c r="Q3751" i="4"/>
  <c r="V3750" i="4"/>
  <c r="S3750" i="4"/>
  <c r="Q3750" i="4"/>
  <c r="F3750" i="4"/>
  <c r="V3749" i="4"/>
  <c r="S3749" i="4"/>
  <c r="Q3749" i="4"/>
  <c r="F3749" i="4"/>
  <c r="V3748" i="4"/>
  <c r="S3748" i="4"/>
  <c r="Q3748" i="4"/>
  <c r="F3748" i="4"/>
  <c r="V3747" i="4"/>
  <c r="S3747" i="4"/>
  <c r="Q3747" i="4"/>
  <c r="F3747" i="4"/>
  <c r="V3746" i="4"/>
  <c r="S3746" i="4"/>
  <c r="Q3746" i="4"/>
  <c r="F3746" i="4"/>
  <c r="V3745" i="4"/>
  <c r="S3745" i="4"/>
  <c r="Q3745" i="4"/>
  <c r="F3745" i="4"/>
  <c r="V3744" i="4"/>
  <c r="S3744" i="4"/>
  <c r="Q3744" i="4"/>
  <c r="F3744" i="4"/>
  <c r="V3743" i="4"/>
  <c r="S3743" i="4"/>
  <c r="Q3743" i="4"/>
  <c r="F3743" i="4"/>
  <c r="V3742" i="4"/>
  <c r="S3742" i="4"/>
  <c r="Q3742" i="4"/>
  <c r="F3742" i="4"/>
  <c r="I3742" i="4" s="1"/>
  <c r="I3726" i="4" s="1"/>
  <c r="V3741" i="4"/>
  <c r="S3741" i="4"/>
  <c r="Q3741" i="4"/>
  <c r="F3741" i="4"/>
  <c r="V3740" i="4"/>
  <c r="S3740" i="4"/>
  <c r="Q3740" i="4"/>
  <c r="F3740" i="4"/>
  <c r="V3739" i="4"/>
  <c r="S3739" i="4"/>
  <c r="Q3739" i="4"/>
  <c r="F3739" i="4"/>
  <c r="V3738" i="4"/>
  <c r="S3738" i="4"/>
  <c r="Q3738" i="4"/>
  <c r="F3738" i="4"/>
  <c r="V3737" i="4"/>
  <c r="S3737" i="4"/>
  <c r="Q3737" i="4"/>
  <c r="F3737" i="4"/>
  <c r="V3736" i="4"/>
  <c r="S3736" i="4"/>
  <c r="Q3736" i="4"/>
  <c r="F3736" i="4"/>
  <c r="V3735" i="4"/>
  <c r="S3735" i="4"/>
  <c r="Q3735" i="4"/>
  <c r="V3734" i="4"/>
  <c r="S3734" i="4"/>
  <c r="Q3734" i="4"/>
  <c r="F3734" i="4"/>
  <c r="V3733" i="4"/>
  <c r="Q3733" i="4"/>
  <c r="V3732" i="4"/>
  <c r="S3732" i="4"/>
  <c r="Q3732" i="4"/>
  <c r="F3732" i="4"/>
  <c r="V3731" i="4"/>
  <c r="S3731" i="4"/>
  <c r="Q3731" i="4"/>
  <c r="V3727" i="4"/>
  <c r="S3727" i="4"/>
  <c r="Q3727" i="4"/>
  <c r="U3726" i="4"/>
  <c r="T3726" i="4"/>
  <c r="R3726" i="4"/>
  <c r="P3726" i="4"/>
  <c r="O3726" i="4"/>
  <c r="J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V3716" i="4"/>
  <c r="S3716" i="4"/>
  <c r="Q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V3710" i="4"/>
  <c r="S3710" i="4"/>
  <c r="Q3710" i="4"/>
  <c r="V3709" i="4"/>
  <c r="S3709" i="4"/>
  <c r="Q3709" i="4"/>
  <c r="V3708" i="4"/>
  <c r="S3708" i="4"/>
  <c r="Q3708" i="4"/>
  <c r="V3707" i="4"/>
  <c r="S3707" i="4"/>
  <c r="Q3707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S3698" i="4"/>
  <c r="Q3698" i="4"/>
  <c r="V3697" i="4"/>
  <c r="S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V3691" i="4"/>
  <c r="S3691" i="4"/>
  <c r="Q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S3684" i="4"/>
  <c r="Q3684" i="4"/>
  <c r="V3683" i="4"/>
  <c r="S3683" i="4"/>
  <c r="Q3683" i="4"/>
  <c r="V3682" i="4"/>
  <c r="S3682" i="4"/>
  <c r="Q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V3677" i="4"/>
  <c r="S3677" i="4"/>
  <c r="Q3677" i="4"/>
  <c r="V3676" i="4"/>
  <c r="S3676" i="4"/>
  <c r="Q3676" i="4"/>
  <c r="V3675" i="4"/>
  <c r="S3675" i="4"/>
  <c r="Q3675" i="4"/>
  <c r="V3674" i="4"/>
  <c r="S3674" i="4"/>
  <c r="Q3674" i="4"/>
  <c r="V3673" i="4"/>
  <c r="S3673" i="4"/>
  <c r="Q3673" i="4"/>
  <c r="U3672" i="4"/>
  <c r="T3672" i="4"/>
  <c r="R3672" i="4"/>
  <c r="P3672" i="4"/>
  <c r="O3672" i="4"/>
  <c r="L3672" i="4"/>
  <c r="K3672" i="4"/>
  <c r="J3672" i="4"/>
  <c r="I3672" i="4"/>
  <c r="H3672" i="4"/>
  <c r="G3672" i="4"/>
  <c r="F3672" i="4"/>
  <c r="E3672" i="4"/>
  <c r="V3671" i="4"/>
  <c r="S3671" i="4"/>
  <c r="Q3671" i="4"/>
  <c r="V3670" i="4"/>
  <c r="S3670" i="4"/>
  <c r="Q3670" i="4"/>
  <c r="V3669" i="4"/>
  <c r="S3669" i="4"/>
  <c r="Q3669" i="4"/>
  <c r="V3668" i="4"/>
  <c r="S3668" i="4"/>
  <c r="Q3668" i="4"/>
  <c r="V3667" i="4"/>
  <c r="S3667" i="4"/>
  <c r="Q3667" i="4"/>
  <c r="U3666" i="4"/>
  <c r="T3666" i="4"/>
  <c r="R3666" i="4"/>
  <c r="P3666" i="4"/>
  <c r="O3666" i="4"/>
  <c r="L3666" i="4"/>
  <c r="K3666" i="4"/>
  <c r="J3666" i="4"/>
  <c r="I3666" i="4"/>
  <c r="H3666" i="4"/>
  <c r="G3666" i="4"/>
  <c r="F3666" i="4"/>
  <c r="E3666" i="4"/>
  <c r="V3662" i="4"/>
  <c r="S3662" i="4"/>
  <c r="Q3662" i="4"/>
  <c r="V3661" i="4"/>
  <c r="S3661" i="4"/>
  <c r="Q3661" i="4"/>
  <c r="V3660" i="4"/>
  <c r="S3660" i="4"/>
  <c r="Q3660" i="4"/>
  <c r="V3659" i="4"/>
  <c r="S3659" i="4"/>
  <c r="Q3659" i="4"/>
  <c r="V3658" i="4"/>
  <c r="S3658" i="4"/>
  <c r="Q3658" i="4"/>
  <c r="V3657" i="4"/>
  <c r="S3657" i="4"/>
  <c r="Q3657" i="4"/>
  <c r="V3656" i="4"/>
  <c r="S3656" i="4"/>
  <c r="Q3656" i="4"/>
  <c r="V3655" i="4"/>
  <c r="S3655" i="4"/>
  <c r="Q3655" i="4"/>
  <c r="V3654" i="4"/>
  <c r="Q3654" i="4"/>
  <c r="V3653" i="4"/>
  <c r="Q3653" i="4"/>
  <c r="V3652" i="4"/>
  <c r="S3652" i="4"/>
  <c r="Q3652" i="4"/>
  <c r="V3651" i="4"/>
  <c r="S3651" i="4"/>
  <c r="Q3651" i="4"/>
  <c r="V3650" i="4"/>
  <c r="S3650" i="4"/>
  <c r="Q3650" i="4"/>
  <c r="V3649" i="4"/>
  <c r="S3649" i="4"/>
  <c r="Q3649" i="4"/>
  <c r="V3648" i="4"/>
  <c r="S3648" i="4"/>
  <c r="Q3648" i="4"/>
  <c r="U3647" i="4"/>
  <c r="T3647" i="4"/>
  <c r="R3647" i="4"/>
  <c r="P3647" i="4"/>
  <c r="O3647" i="4"/>
  <c r="L3647" i="4"/>
  <c r="K3647" i="4"/>
  <c r="J3647" i="4"/>
  <c r="I3647" i="4"/>
  <c r="H3647" i="4"/>
  <c r="G3647" i="4"/>
  <c r="E3647" i="4"/>
  <c r="V3646" i="4"/>
  <c r="S3646" i="4"/>
  <c r="Q3646" i="4"/>
  <c r="V3645" i="4"/>
  <c r="S3645" i="4"/>
  <c r="Q3645" i="4"/>
  <c r="V3644" i="4"/>
  <c r="S3644" i="4"/>
  <c r="Q3644" i="4"/>
  <c r="V3643" i="4"/>
  <c r="S3643" i="4"/>
  <c r="Q3643" i="4"/>
  <c r="V3642" i="4"/>
  <c r="S3642" i="4"/>
  <c r="Q3642" i="4"/>
  <c r="V3641" i="4"/>
  <c r="S3641" i="4"/>
  <c r="Q3641" i="4"/>
  <c r="V3640" i="4"/>
  <c r="Q3640" i="4"/>
  <c r="V3639" i="4"/>
  <c r="Q3639" i="4"/>
  <c r="V3638" i="4"/>
  <c r="S3638" i="4"/>
  <c r="Q3638" i="4"/>
  <c r="V3637" i="4"/>
  <c r="S3637" i="4"/>
  <c r="Q3637" i="4"/>
  <c r="V3636" i="4"/>
  <c r="S3636" i="4"/>
  <c r="Q3636" i="4"/>
  <c r="V3635" i="4"/>
  <c r="S3635" i="4"/>
  <c r="Q3635" i="4"/>
  <c r="V3634" i="4"/>
  <c r="S3634" i="4"/>
  <c r="Q3634" i="4"/>
  <c r="U3633" i="4"/>
  <c r="T3633" i="4"/>
  <c r="R3633" i="4"/>
  <c r="P3633" i="4"/>
  <c r="O3633" i="4"/>
  <c r="H3633" i="4"/>
  <c r="G3633" i="4"/>
  <c r="E3633" i="4"/>
  <c r="V3632" i="4"/>
  <c r="S3632" i="4"/>
  <c r="Q3632" i="4"/>
  <c r="V3631" i="4"/>
  <c r="S3631" i="4"/>
  <c r="Q3631" i="4"/>
  <c r="V3630" i="4"/>
  <c r="S3630" i="4"/>
  <c r="Q3630" i="4"/>
  <c r="V3629" i="4"/>
  <c r="S3629" i="4"/>
  <c r="Q3629" i="4"/>
  <c r="V3628" i="4"/>
  <c r="S3628" i="4"/>
  <c r="Q3628" i="4"/>
  <c r="U3627" i="4"/>
  <c r="T3627" i="4"/>
  <c r="R3627" i="4"/>
  <c r="P3627" i="4"/>
  <c r="L3627" i="4"/>
  <c r="K3627" i="4"/>
  <c r="J3627" i="4"/>
  <c r="I3627" i="4"/>
  <c r="H3627" i="4"/>
  <c r="G3627" i="4"/>
  <c r="E3627" i="4"/>
  <c r="M3625" i="4"/>
  <c r="F3621" i="4"/>
  <c r="F3620" i="4"/>
  <c r="V3619" i="4"/>
  <c r="S3619" i="4"/>
  <c r="Q3619" i="4"/>
  <c r="F3619" i="4"/>
  <c r="F3618" i="4"/>
  <c r="V3617" i="4"/>
  <c r="S3617" i="4"/>
  <c r="Q3617" i="4"/>
  <c r="V3616" i="4"/>
  <c r="S3616" i="4"/>
  <c r="Q3616" i="4"/>
  <c r="F3616" i="4"/>
  <c r="V3615" i="4"/>
  <c r="S3615" i="4"/>
  <c r="Q3615" i="4"/>
  <c r="F3615" i="4"/>
  <c r="V3614" i="4"/>
  <c r="S3614" i="4"/>
  <c r="Q3614" i="4"/>
  <c r="F3614" i="4"/>
  <c r="V3613" i="4"/>
  <c r="S3613" i="4"/>
  <c r="Q3613" i="4"/>
  <c r="F3613" i="4"/>
  <c r="V3612" i="4"/>
  <c r="S3612" i="4"/>
  <c r="Q3612" i="4"/>
  <c r="F3612" i="4"/>
  <c r="V3611" i="4"/>
  <c r="S3611" i="4"/>
  <c r="Q3611" i="4"/>
  <c r="F3611" i="4"/>
  <c r="V3610" i="4"/>
  <c r="S3610" i="4"/>
  <c r="Q3610" i="4"/>
  <c r="F3610" i="4"/>
  <c r="V3609" i="4"/>
  <c r="S3609" i="4"/>
  <c r="Q3609" i="4"/>
  <c r="F3609" i="4"/>
  <c r="V3608" i="4"/>
  <c r="S3608" i="4"/>
  <c r="Q3608" i="4"/>
  <c r="F3608" i="4"/>
  <c r="V3607" i="4"/>
  <c r="S3607" i="4"/>
  <c r="Q3607" i="4"/>
  <c r="F3607" i="4"/>
  <c r="V3606" i="4"/>
  <c r="S3606" i="4"/>
  <c r="Q3606" i="4"/>
  <c r="F3606" i="4"/>
  <c r="V3605" i="4"/>
  <c r="S3605" i="4"/>
  <c r="Q3605" i="4"/>
  <c r="F3605" i="4"/>
  <c r="V3604" i="4"/>
  <c r="S3604" i="4"/>
  <c r="Q3604" i="4"/>
  <c r="F3604" i="4"/>
  <c r="V3603" i="4"/>
  <c r="S3603" i="4"/>
  <c r="Q3603" i="4"/>
  <c r="F3603" i="4"/>
  <c r="V3602" i="4"/>
  <c r="S3602" i="4"/>
  <c r="Q3602" i="4"/>
  <c r="F3602" i="4"/>
  <c r="V3601" i="4"/>
  <c r="S3601" i="4"/>
  <c r="Q3601" i="4"/>
  <c r="F3601" i="4"/>
  <c r="V3600" i="4"/>
  <c r="S3600" i="4"/>
  <c r="Q3600" i="4"/>
  <c r="V3599" i="4"/>
  <c r="S3599" i="4"/>
  <c r="Q3599" i="4"/>
  <c r="F3599" i="4"/>
  <c r="V3598" i="4"/>
  <c r="S3598" i="4"/>
  <c r="Q3598" i="4"/>
  <c r="F3598" i="4"/>
  <c r="V3597" i="4"/>
  <c r="S3597" i="4"/>
  <c r="Q3597" i="4"/>
  <c r="F3597" i="4"/>
  <c r="V3596" i="4"/>
  <c r="S3596" i="4"/>
  <c r="Q3596" i="4"/>
  <c r="F3596" i="4"/>
  <c r="V3595" i="4"/>
  <c r="S3595" i="4"/>
  <c r="Q3595" i="4"/>
  <c r="F3595" i="4"/>
  <c r="V3594" i="4"/>
  <c r="S3594" i="4"/>
  <c r="Q3594" i="4"/>
  <c r="F3594" i="4"/>
  <c r="V3593" i="4"/>
  <c r="S3593" i="4"/>
  <c r="Q3593" i="4"/>
  <c r="F3593" i="4"/>
  <c r="V3592" i="4"/>
  <c r="S3592" i="4"/>
  <c r="Q3592" i="4"/>
  <c r="F3592" i="4"/>
  <c r="V3591" i="4"/>
  <c r="S3591" i="4"/>
  <c r="Q3591" i="4"/>
  <c r="V3590" i="4"/>
  <c r="S3590" i="4"/>
  <c r="Q3590" i="4"/>
  <c r="F3590" i="4"/>
  <c r="V3589" i="4"/>
  <c r="S3589" i="4"/>
  <c r="Q3589" i="4"/>
  <c r="F3589" i="4"/>
  <c r="V3588" i="4"/>
  <c r="S3588" i="4"/>
  <c r="Q3588" i="4"/>
  <c r="F3588" i="4"/>
  <c r="V3587" i="4"/>
  <c r="S3587" i="4"/>
  <c r="Q3587" i="4"/>
  <c r="F3587" i="4"/>
  <c r="V3586" i="4"/>
  <c r="S3586" i="4"/>
  <c r="Q3586" i="4"/>
  <c r="F3586" i="4"/>
  <c r="V3585" i="4"/>
  <c r="S3585" i="4"/>
  <c r="Q3585" i="4"/>
  <c r="F3585" i="4"/>
  <c r="V3584" i="4"/>
  <c r="S3584" i="4"/>
  <c r="Q3584" i="4"/>
  <c r="V3583" i="4"/>
  <c r="S3583" i="4"/>
  <c r="Q3583" i="4"/>
  <c r="F3583" i="4"/>
  <c r="V3582" i="4"/>
  <c r="Q3582" i="4"/>
  <c r="V3581" i="4"/>
  <c r="S3581" i="4"/>
  <c r="Q3581" i="4"/>
  <c r="F3581" i="4"/>
  <c r="V3580" i="4"/>
  <c r="S3580" i="4"/>
  <c r="Q3580" i="4"/>
  <c r="V3576" i="4"/>
  <c r="S3576" i="4"/>
  <c r="Q3576" i="4"/>
  <c r="U3575" i="4"/>
  <c r="T3575" i="4"/>
  <c r="R3575" i="4"/>
  <c r="P3575" i="4"/>
  <c r="O3575" i="4"/>
  <c r="N3575" i="4"/>
  <c r="M3575" i="4"/>
  <c r="L3575" i="4"/>
  <c r="J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V3563" i="4"/>
  <c r="S3563" i="4"/>
  <c r="Q3563" i="4"/>
  <c r="V3562" i="4"/>
  <c r="S3562" i="4"/>
  <c r="Q3562" i="4"/>
  <c r="V3561" i="4"/>
  <c r="S3561" i="4"/>
  <c r="Q3561" i="4"/>
  <c r="V3560" i="4"/>
  <c r="S3560" i="4"/>
  <c r="Q3560" i="4"/>
  <c r="V3559" i="4"/>
  <c r="S3559" i="4"/>
  <c r="Q3559" i="4"/>
  <c r="V3558" i="4"/>
  <c r="S3558" i="4"/>
  <c r="Q3558" i="4"/>
  <c r="V3557" i="4"/>
  <c r="S3557" i="4"/>
  <c r="Q3557" i="4"/>
  <c r="V3556" i="4"/>
  <c r="S3556" i="4"/>
  <c r="Q3556" i="4"/>
  <c r="V3555" i="4"/>
  <c r="S3555" i="4"/>
  <c r="Q3555" i="4"/>
  <c r="V3554" i="4"/>
  <c r="S3554" i="4"/>
  <c r="Q3554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S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V3538" i="4"/>
  <c r="S3538" i="4"/>
  <c r="Q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V3531" i="4"/>
  <c r="S3531" i="4"/>
  <c r="Q3531" i="4"/>
  <c r="V3530" i="4"/>
  <c r="S3530" i="4"/>
  <c r="Q3530" i="4"/>
  <c r="V3529" i="4"/>
  <c r="S3529" i="4"/>
  <c r="Q3529" i="4"/>
  <c r="V3528" i="4"/>
  <c r="S3528" i="4"/>
  <c r="Q3528" i="4"/>
  <c r="V3527" i="4"/>
  <c r="S3527" i="4"/>
  <c r="Q3527" i="4"/>
  <c r="V3526" i="4"/>
  <c r="S3526" i="4"/>
  <c r="Q3526" i="4"/>
  <c r="V3525" i="4"/>
  <c r="S3525" i="4"/>
  <c r="Q3525" i="4"/>
  <c r="V3524" i="4"/>
  <c r="S3524" i="4"/>
  <c r="Q3524" i="4"/>
  <c r="V3523" i="4"/>
  <c r="S3523" i="4"/>
  <c r="Q3523" i="4"/>
  <c r="V3522" i="4"/>
  <c r="S3522" i="4"/>
  <c r="Q3522" i="4"/>
  <c r="U3521" i="4"/>
  <c r="T3521" i="4"/>
  <c r="R3521" i="4"/>
  <c r="P3521" i="4"/>
  <c r="O3521" i="4"/>
  <c r="L3521" i="4"/>
  <c r="K3521" i="4"/>
  <c r="J3521" i="4"/>
  <c r="I3521" i="4"/>
  <c r="H3521" i="4"/>
  <c r="G3521" i="4"/>
  <c r="F3521" i="4"/>
  <c r="E3521" i="4"/>
  <c r="V3520" i="4"/>
  <c r="S3520" i="4"/>
  <c r="Q3520" i="4"/>
  <c r="V3519" i="4"/>
  <c r="S3519" i="4"/>
  <c r="Q3519" i="4"/>
  <c r="V3518" i="4"/>
  <c r="S3518" i="4"/>
  <c r="Q3518" i="4"/>
  <c r="V3517" i="4"/>
  <c r="Q3517" i="4"/>
  <c r="F3515" i="4"/>
  <c r="V3516" i="4"/>
  <c r="S3516" i="4"/>
  <c r="Q3516" i="4"/>
  <c r="U3515" i="4"/>
  <c r="T3515" i="4"/>
  <c r="R3515" i="4"/>
  <c r="P3515" i="4"/>
  <c r="O3515" i="4"/>
  <c r="L3515" i="4"/>
  <c r="K3515" i="4"/>
  <c r="J3515" i="4"/>
  <c r="I3515" i="4"/>
  <c r="H3515" i="4"/>
  <c r="G3515" i="4"/>
  <c r="E3515" i="4"/>
  <c r="V3511" i="4"/>
  <c r="S3511" i="4"/>
  <c r="Q3511" i="4"/>
  <c r="V3510" i="4"/>
  <c r="S3510" i="4"/>
  <c r="Q3510" i="4"/>
  <c r="V3509" i="4"/>
  <c r="S3509" i="4"/>
  <c r="Q3509" i="4"/>
  <c r="V3508" i="4"/>
  <c r="S3508" i="4"/>
  <c r="Q3508" i="4"/>
  <c r="V3507" i="4"/>
  <c r="S3507" i="4"/>
  <c r="Q3507" i="4"/>
  <c r="V3506" i="4"/>
  <c r="S3506" i="4"/>
  <c r="Q3506" i="4"/>
  <c r="V3505" i="4"/>
  <c r="S3505" i="4"/>
  <c r="Q3505" i="4"/>
  <c r="V3504" i="4"/>
  <c r="S3504" i="4"/>
  <c r="Q3504" i="4"/>
  <c r="V3503" i="4"/>
  <c r="S3503" i="4"/>
  <c r="Q3503" i="4"/>
  <c r="V3502" i="4"/>
  <c r="Q3502" i="4"/>
  <c r="V3501" i="4"/>
  <c r="S3501" i="4"/>
  <c r="Q3501" i="4"/>
  <c r="V3500" i="4"/>
  <c r="S3500" i="4"/>
  <c r="Q3500" i="4"/>
  <c r="V3499" i="4"/>
  <c r="S3499" i="4"/>
  <c r="Q3499" i="4"/>
  <c r="V3498" i="4"/>
  <c r="S3498" i="4"/>
  <c r="Q3498" i="4"/>
  <c r="V3497" i="4"/>
  <c r="S3497" i="4"/>
  <c r="Q3497" i="4"/>
  <c r="U3496" i="4"/>
  <c r="T3496" i="4"/>
  <c r="R3496" i="4"/>
  <c r="P3496" i="4"/>
  <c r="O3496" i="4"/>
  <c r="L3496" i="4"/>
  <c r="K3496" i="4"/>
  <c r="I3496" i="4"/>
  <c r="H3496" i="4"/>
  <c r="G3496" i="4"/>
  <c r="E3496" i="4"/>
  <c r="V3495" i="4"/>
  <c r="S3495" i="4"/>
  <c r="Q3495" i="4"/>
  <c r="V3494" i="4"/>
  <c r="S3494" i="4"/>
  <c r="Q3494" i="4"/>
  <c r="V3493" i="4"/>
  <c r="S3493" i="4"/>
  <c r="Q3493" i="4"/>
  <c r="V3492" i="4"/>
  <c r="S3492" i="4"/>
  <c r="Q3492" i="4"/>
  <c r="V3491" i="4"/>
  <c r="S3491" i="4"/>
  <c r="Q3491" i="4"/>
  <c r="V3490" i="4"/>
  <c r="S3490" i="4"/>
  <c r="Q3490" i="4"/>
  <c r="V3489" i="4"/>
  <c r="Q3489" i="4"/>
  <c r="V3488" i="4"/>
  <c r="Q3488" i="4"/>
  <c r="V3487" i="4"/>
  <c r="S3487" i="4"/>
  <c r="Q3487" i="4"/>
  <c r="V3486" i="4"/>
  <c r="S3486" i="4"/>
  <c r="Q3486" i="4"/>
  <c r="V3485" i="4"/>
  <c r="S3485" i="4"/>
  <c r="Q3485" i="4"/>
  <c r="V3484" i="4"/>
  <c r="S3484" i="4"/>
  <c r="Q3484" i="4"/>
  <c r="V3483" i="4"/>
  <c r="S3483" i="4"/>
  <c r="Q3483" i="4"/>
  <c r="U3482" i="4"/>
  <c r="T3482" i="4"/>
  <c r="R3482" i="4"/>
  <c r="P3482" i="4"/>
  <c r="O3482" i="4"/>
  <c r="H3482" i="4"/>
  <c r="G3482" i="4"/>
  <c r="E3482" i="4"/>
  <c r="V3481" i="4"/>
  <c r="S3481" i="4"/>
  <c r="Q3481" i="4"/>
  <c r="I3481" i="4"/>
  <c r="I16" i="4" s="1"/>
  <c r="V3480" i="4"/>
  <c r="S3480" i="4"/>
  <c r="Q3480" i="4"/>
  <c r="V3479" i="4"/>
  <c r="S3479" i="4"/>
  <c r="Q3479" i="4"/>
  <c r="V3478" i="4"/>
  <c r="S3478" i="4"/>
  <c r="Q3478" i="4"/>
  <c r="V3477" i="4"/>
  <c r="S3477" i="4"/>
  <c r="Q3477" i="4"/>
  <c r="U3476" i="4"/>
  <c r="T3476" i="4"/>
  <c r="R3476" i="4"/>
  <c r="P3476" i="4"/>
  <c r="L3476" i="4"/>
  <c r="K3476" i="4"/>
  <c r="J3476" i="4"/>
  <c r="H3476" i="4"/>
  <c r="G3476" i="4"/>
  <c r="E3476" i="4"/>
  <c r="M3474" i="4"/>
  <c r="F3470" i="4"/>
  <c r="F3469" i="4"/>
  <c r="V3468" i="4"/>
  <c r="S3468" i="4"/>
  <c r="Q3468" i="4"/>
  <c r="F3468" i="4"/>
  <c r="F3467" i="4"/>
  <c r="V3466" i="4"/>
  <c r="S3466" i="4"/>
  <c r="Q3466" i="4"/>
  <c r="V3465" i="4"/>
  <c r="S3465" i="4"/>
  <c r="Q3465" i="4"/>
  <c r="F3465" i="4"/>
  <c r="V3464" i="4"/>
  <c r="S3464" i="4"/>
  <c r="Q3464" i="4"/>
  <c r="F3464" i="4"/>
  <c r="V3463" i="4"/>
  <c r="S3463" i="4"/>
  <c r="Q3463" i="4"/>
  <c r="F3463" i="4"/>
  <c r="V3462" i="4"/>
  <c r="S3462" i="4"/>
  <c r="Q3462" i="4"/>
  <c r="F3462" i="4"/>
  <c r="V3461" i="4"/>
  <c r="S3461" i="4"/>
  <c r="Q3461" i="4"/>
  <c r="F3461" i="4"/>
  <c r="V3460" i="4"/>
  <c r="S3460" i="4"/>
  <c r="Q3460" i="4"/>
  <c r="F3460" i="4"/>
  <c r="V3459" i="4"/>
  <c r="S3459" i="4"/>
  <c r="Q3459" i="4"/>
  <c r="F3459" i="4"/>
  <c r="V3458" i="4"/>
  <c r="S3458" i="4"/>
  <c r="Q3458" i="4"/>
  <c r="F3458" i="4"/>
  <c r="V3457" i="4"/>
  <c r="S3457" i="4"/>
  <c r="Q3457" i="4"/>
  <c r="F3457" i="4"/>
  <c r="V3456" i="4"/>
  <c r="S3456" i="4"/>
  <c r="Q3456" i="4"/>
  <c r="F3456" i="4"/>
  <c r="V3455" i="4"/>
  <c r="S3455" i="4"/>
  <c r="Q3455" i="4"/>
  <c r="F3455" i="4"/>
  <c r="V3454" i="4"/>
  <c r="S3454" i="4"/>
  <c r="Q3454" i="4"/>
  <c r="F3454" i="4"/>
  <c r="V3453" i="4"/>
  <c r="S3453" i="4"/>
  <c r="Q3453" i="4"/>
  <c r="F3453" i="4"/>
  <c r="V3452" i="4"/>
  <c r="S3452" i="4"/>
  <c r="Q3452" i="4"/>
  <c r="F3452" i="4"/>
  <c r="V3451" i="4"/>
  <c r="S3451" i="4"/>
  <c r="Q3451" i="4"/>
  <c r="F3451" i="4"/>
  <c r="V3450" i="4"/>
  <c r="S3450" i="4"/>
  <c r="Q3450" i="4"/>
  <c r="F3450" i="4"/>
  <c r="V3449" i="4"/>
  <c r="S3449" i="4"/>
  <c r="Q3449" i="4"/>
  <c r="V3448" i="4"/>
  <c r="S3448" i="4"/>
  <c r="Q3448" i="4"/>
  <c r="F3448" i="4"/>
  <c r="V3447" i="4"/>
  <c r="S3447" i="4"/>
  <c r="Q3447" i="4"/>
  <c r="F3447" i="4"/>
  <c r="V3446" i="4"/>
  <c r="S3446" i="4"/>
  <c r="Q3446" i="4"/>
  <c r="F3446" i="4"/>
  <c r="V3445" i="4"/>
  <c r="S3445" i="4"/>
  <c r="Q3445" i="4"/>
  <c r="F3445" i="4"/>
  <c r="V3444" i="4"/>
  <c r="S3444" i="4"/>
  <c r="Q3444" i="4"/>
  <c r="F3444" i="4"/>
  <c r="V3443" i="4"/>
  <c r="S3443" i="4"/>
  <c r="Q3443" i="4"/>
  <c r="F3443" i="4"/>
  <c r="V3442" i="4"/>
  <c r="S3442" i="4"/>
  <c r="Q3442" i="4"/>
  <c r="F3442" i="4"/>
  <c r="V3441" i="4"/>
  <c r="S3441" i="4"/>
  <c r="Q3441" i="4"/>
  <c r="F3441" i="4"/>
  <c r="V3440" i="4"/>
  <c r="S3440" i="4"/>
  <c r="Q3440" i="4"/>
  <c r="F3440" i="4"/>
  <c r="I3440" i="4" s="1"/>
  <c r="V3439" i="4"/>
  <c r="S3439" i="4"/>
  <c r="Q3439" i="4"/>
  <c r="F3439" i="4"/>
  <c r="V3438" i="4"/>
  <c r="S3438" i="4"/>
  <c r="Q3438" i="4"/>
  <c r="F3438" i="4"/>
  <c r="V3437" i="4"/>
  <c r="S3437" i="4"/>
  <c r="Q3437" i="4"/>
  <c r="F3437" i="4"/>
  <c r="V3436" i="4"/>
  <c r="S3436" i="4"/>
  <c r="Q3436" i="4"/>
  <c r="F3436" i="4"/>
  <c r="V3435" i="4"/>
  <c r="S3435" i="4"/>
  <c r="Q3435" i="4"/>
  <c r="F3435" i="4"/>
  <c r="V3434" i="4"/>
  <c r="S3434" i="4"/>
  <c r="Q3434" i="4"/>
  <c r="F3434" i="4"/>
  <c r="V3433" i="4"/>
  <c r="S3433" i="4"/>
  <c r="Q3433" i="4"/>
  <c r="V3432" i="4"/>
  <c r="S3432" i="4"/>
  <c r="Q3432" i="4"/>
  <c r="F3432" i="4"/>
  <c r="V3431" i="4"/>
  <c r="Q3431" i="4"/>
  <c r="V3430" i="4"/>
  <c r="S3430" i="4"/>
  <c r="Q3430" i="4"/>
  <c r="F3430" i="4"/>
  <c r="V3429" i="4"/>
  <c r="S3429" i="4"/>
  <c r="Q3429" i="4"/>
  <c r="V3425" i="4"/>
  <c r="S3425" i="4"/>
  <c r="Q3425" i="4"/>
  <c r="U3424" i="4"/>
  <c r="T3424" i="4"/>
  <c r="R3424" i="4"/>
  <c r="P3424" i="4"/>
  <c r="O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V3410" i="4"/>
  <c r="S3410" i="4"/>
  <c r="Q3410" i="4"/>
  <c r="V3409" i="4"/>
  <c r="S3409" i="4"/>
  <c r="Q3409" i="4"/>
  <c r="V3408" i="4"/>
  <c r="S3408" i="4"/>
  <c r="Q3408" i="4"/>
  <c r="V3407" i="4"/>
  <c r="S3407" i="4"/>
  <c r="Q3407" i="4"/>
  <c r="V3406" i="4"/>
  <c r="S3406" i="4"/>
  <c r="Q3406" i="4"/>
  <c r="V3405" i="4"/>
  <c r="S3405" i="4"/>
  <c r="Q3405" i="4"/>
  <c r="V3404" i="4"/>
  <c r="S3404" i="4"/>
  <c r="Q3404" i="4"/>
  <c r="V3403" i="4"/>
  <c r="S3403" i="4"/>
  <c r="Q3403" i="4"/>
  <c r="V3402" i="4"/>
  <c r="S3402" i="4"/>
  <c r="Q3402" i="4"/>
  <c r="V3401" i="4"/>
  <c r="S3401" i="4"/>
  <c r="Q3401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V3385" i="4"/>
  <c r="S3385" i="4"/>
  <c r="Q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V3373" i="4"/>
  <c r="S3373" i="4"/>
  <c r="Q3373" i="4"/>
  <c r="V3372" i="4"/>
  <c r="S3372" i="4"/>
  <c r="Q3372" i="4"/>
  <c r="V3371" i="4"/>
  <c r="S3371" i="4"/>
  <c r="Q3371" i="4"/>
  <c r="U3370" i="4"/>
  <c r="T3370" i="4"/>
  <c r="R3370" i="4"/>
  <c r="P3370" i="4"/>
  <c r="O3370" i="4"/>
  <c r="L3370" i="4"/>
  <c r="K3370" i="4"/>
  <c r="J3370" i="4"/>
  <c r="I3370" i="4"/>
  <c r="H3370" i="4"/>
  <c r="G3370" i="4"/>
  <c r="F3370" i="4"/>
  <c r="E3370" i="4"/>
  <c r="V3369" i="4"/>
  <c r="S3369" i="4"/>
  <c r="Q3369" i="4"/>
  <c r="V3368" i="4"/>
  <c r="S3368" i="4"/>
  <c r="Q3368" i="4"/>
  <c r="V3367" i="4"/>
  <c r="S3367" i="4"/>
  <c r="Q3367" i="4"/>
  <c r="V3366" i="4"/>
  <c r="Q3366" i="4"/>
  <c r="V3365" i="4"/>
  <c r="S3365" i="4"/>
  <c r="Q3365" i="4"/>
  <c r="U3364" i="4"/>
  <c r="T3364" i="4"/>
  <c r="R3364" i="4"/>
  <c r="P3364" i="4"/>
  <c r="O3364" i="4"/>
  <c r="L3364" i="4"/>
  <c r="K3364" i="4"/>
  <c r="J3364" i="4"/>
  <c r="I3364" i="4"/>
  <c r="H3364" i="4"/>
  <c r="G3364" i="4"/>
  <c r="E3364" i="4"/>
  <c r="V3360" i="4"/>
  <c r="S3360" i="4"/>
  <c r="Q3360" i="4"/>
  <c r="V3359" i="4"/>
  <c r="S3359" i="4"/>
  <c r="Q3359" i="4"/>
  <c r="V3358" i="4"/>
  <c r="S3358" i="4"/>
  <c r="Q3358" i="4"/>
  <c r="V3357" i="4"/>
  <c r="S3357" i="4"/>
  <c r="Q3357" i="4"/>
  <c r="V3356" i="4"/>
  <c r="S3356" i="4"/>
  <c r="Q3356" i="4"/>
  <c r="V3355" i="4"/>
  <c r="S3355" i="4"/>
  <c r="Q3355" i="4"/>
  <c r="V3354" i="4"/>
  <c r="S3354" i="4"/>
  <c r="Q3354" i="4"/>
  <c r="V3353" i="4"/>
  <c r="S3353" i="4"/>
  <c r="Q3353" i="4"/>
  <c r="V3352" i="4"/>
  <c r="S3352" i="4"/>
  <c r="Q3352" i="4"/>
  <c r="V3351" i="4"/>
  <c r="S3351" i="4"/>
  <c r="Q3351" i="4"/>
  <c r="F3351" i="4"/>
  <c r="V3350" i="4"/>
  <c r="S3350" i="4"/>
  <c r="Q3350" i="4"/>
  <c r="V3349" i="4"/>
  <c r="S3349" i="4"/>
  <c r="Q3349" i="4"/>
  <c r="V3348" i="4"/>
  <c r="S3348" i="4"/>
  <c r="Q3348" i="4"/>
  <c r="V3347" i="4"/>
  <c r="S3347" i="4"/>
  <c r="Q3347" i="4"/>
  <c r="V3346" i="4"/>
  <c r="S3346" i="4"/>
  <c r="Q3346" i="4"/>
  <c r="U3345" i="4"/>
  <c r="T3345" i="4"/>
  <c r="R3345" i="4"/>
  <c r="P3345" i="4"/>
  <c r="O3345" i="4"/>
  <c r="H3345" i="4"/>
  <c r="G3345" i="4"/>
  <c r="E3345" i="4"/>
  <c r="V3344" i="4"/>
  <c r="S3344" i="4"/>
  <c r="Q3344" i="4"/>
  <c r="V3343" i="4"/>
  <c r="S3343" i="4"/>
  <c r="Q3343" i="4"/>
  <c r="V3342" i="4"/>
  <c r="S3342" i="4"/>
  <c r="Q3342" i="4"/>
  <c r="V3341" i="4"/>
  <c r="S3341" i="4"/>
  <c r="Q3341" i="4"/>
  <c r="V3340" i="4"/>
  <c r="S3340" i="4"/>
  <c r="Q3340" i="4"/>
  <c r="V3339" i="4"/>
  <c r="S3339" i="4"/>
  <c r="Q3339" i="4"/>
  <c r="V3338" i="4"/>
  <c r="S3338" i="4"/>
  <c r="Q3338" i="4"/>
  <c r="V3337" i="4"/>
  <c r="S3337" i="4"/>
  <c r="Q3337" i="4"/>
  <c r="V3336" i="4"/>
  <c r="S3336" i="4"/>
  <c r="Q3336" i="4"/>
  <c r="V3335" i="4"/>
  <c r="S3335" i="4"/>
  <c r="Q3335" i="4"/>
  <c r="V3334" i="4"/>
  <c r="S3334" i="4"/>
  <c r="Q3334" i="4"/>
  <c r="V3333" i="4"/>
  <c r="S3333" i="4"/>
  <c r="Q3333" i="4"/>
  <c r="V3332" i="4"/>
  <c r="S3332" i="4"/>
  <c r="Q3332" i="4"/>
  <c r="U3331" i="4"/>
  <c r="T3331" i="4"/>
  <c r="R3331" i="4"/>
  <c r="P3331" i="4"/>
  <c r="O3331" i="4"/>
  <c r="L3331" i="4"/>
  <c r="K3331" i="4"/>
  <c r="J3331" i="4"/>
  <c r="I3331" i="4"/>
  <c r="H3331" i="4"/>
  <c r="G3331" i="4"/>
  <c r="F3331" i="4"/>
  <c r="E3331" i="4"/>
  <c r="V3330" i="4"/>
  <c r="S3330" i="4"/>
  <c r="Q3330" i="4"/>
  <c r="V3329" i="4"/>
  <c r="S3329" i="4"/>
  <c r="Q3329" i="4"/>
  <c r="V3328" i="4"/>
  <c r="S3328" i="4"/>
  <c r="Q3328" i="4"/>
  <c r="V3327" i="4"/>
  <c r="S3327" i="4"/>
  <c r="Q3327" i="4"/>
  <c r="V3326" i="4"/>
  <c r="S3326" i="4"/>
  <c r="Q3326" i="4"/>
  <c r="U3325" i="4"/>
  <c r="T3325" i="4"/>
  <c r="R3325" i="4"/>
  <c r="P3325" i="4"/>
  <c r="L3325" i="4"/>
  <c r="K3325" i="4"/>
  <c r="J3325" i="4"/>
  <c r="I3325" i="4"/>
  <c r="H3325" i="4"/>
  <c r="G3325" i="4"/>
  <c r="E3325" i="4"/>
  <c r="M3323" i="4"/>
  <c r="F3321" i="4"/>
  <c r="F3320" i="4"/>
  <c r="V3319" i="4"/>
  <c r="S3319" i="4"/>
  <c r="Q3319" i="4"/>
  <c r="F3319" i="4"/>
  <c r="F3318" i="4"/>
  <c r="I3318" i="4" s="1"/>
  <c r="V3317" i="4"/>
  <c r="S3317" i="4"/>
  <c r="Q3317" i="4"/>
  <c r="V3316" i="4"/>
  <c r="S3316" i="4"/>
  <c r="Q3316" i="4"/>
  <c r="F3316" i="4"/>
  <c r="V3315" i="4"/>
  <c r="S3315" i="4"/>
  <c r="Q3315" i="4"/>
  <c r="F3315" i="4"/>
  <c r="V3314" i="4"/>
  <c r="S3314" i="4"/>
  <c r="Q3314" i="4"/>
  <c r="F3314" i="4"/>
  <c r="V3313" i="4"/>
  <c r="S3313" i="4"/>
  <c r="Q3313" i="4"/>
  <c r="F3313" i="4"/>
  <c r="V3312" i="4"/>
  <c r="S3312" i="4"/>
  <c r="Q3312" i="4"/>
  <c r="F3312" i="4"/>
  <c r="V3311" i="4"/>
  <c r="S3311" i="4"/>
  <c r="Q3311" i="4"/>
  <c r="F3311" i="4"/>
  <c r="V3310" i="4"/>
  <c r="S3310" i="4"/>
  <c r="Q3310" i="4"/>
  <c r="F3310" i="4"/>
  <c r="V3309" i="4"/>
  <c r="S3309" i="4"/>
  <c r="Q3309" i="4"/>
  <c r="F3309" i="4"/>
  <c r="V3308" i="4"/>
  <c r="S3308" i="4"/>
  <c r="Q3308" i="4"/>
  <c r="F3308" i="4"/>
  <c r="V3307" i="4"/>
  <c r="S3307" i="4"/>
  <c r="Q3307" i="4"/>
  <c r="F3307" i="4"/>
  <c r="V3306" i="4"/>
  <c r="S3306" i="4"/>
  <c r="Q3306" i="4"/>
  <c r="F3306" i="4"/>
  <c r="V3305" i="4"/>
  <c r="S3305" i="4"/>
  <c r="Q3305" i="4"/>
  <c r="F3305" i="4"/>
  <c r="V3304" i="4"/>
  <c r="S3304" i="4"/>
  <c r="Q3304" i="4"/>
  <c r="F3304" i="4"/>
  <c r="V3303" i="4"/>
  <c r="S3303" i="4"/>
  <c r="Q3303" i="4"/>
  <c r="F3303" i="4"/>
  <c r="V3302" i="4"/>
  <c r="S3302" i="4"/>
  <c r="Q3302" i="4"/>
  <c r="F3302" i="4"/>
  <c r="I3302" i="4" s="1"/>
  <c r="V3301" i="4"/>
  <c r="S3301" i="4"/>
  <c r="Q3301" i="4"/>
  <c r="F3301" i="4"/>
  <c r="V3300" i="4"/>
  <c r="S3300" i="4"/>
  <c r="Q3300" i="4"/>
  <c r="V3299" i="4"/>
  <c r="S3299" i="4"/>
  <c r="Q3299" i="4"/>
  <c r="F3299" i="4"/>
  <c r="V3298" i="4"/>
  <c r="S3298" i="4"/>
  <c r="Q3298" i="4"/>
  <c r="F3298" i="4"/>
  <c r="V3297" i="4"/>
  <c r="S3297" i="4"/>
  <c r="Q3297" i="4"/>
  <c r="F3297" i="4"/>
  <c r="V3296" i="4"/>
  <c r="S3296" i="4"/>
  <c r="Q3296" i="4"/>
  <c r="V3295" i="4"/>
  <c r="S3295" i="4"/>
  <c r="Q3295" i="4"/>
  <c r="F3295" i="4"/>
  <c r="V3294" i="4"/>
  <c r="S3294" i="4"/>
  <c r="Q3294" i="4"/>
  <c r="V3293" i="4"/>
  <c r="S3293" i="4"/>
  <c r="Q3293" i="4"/>
  <c r="F3293" i="4"/>
  <c r="V3292" i="4"/>
  <c r="S3292" i="4"/>
  <c r="Q3292" i="4"/>
  <c r="F3292" i="4"/>
  <c r="V3291" i="4"/>
  <c r="S3291" i="4"/>
  <c r="Q3291" i="4"/>
  <c r="V3290" i="4"/>
  <c r="S3290" i="4"/>
  <c r="Q3290" i="4"/>
  <c r="F3290" i="4"/>
  <c r="V3289" i="4"/>
  <c r="S3289" i="4"/>
  <c r="Q3289" i="4"/>
  <c r="F3289" i="4"/>
  <c r="V3288" i="4"/>
  <c r="S3288" i="4"/>
  <c r="Q3288" i="4"/>
  <c r="F3288" i="4"/>
  <c r="V3287" i="4"/>
  <c r="S3287" i="4"/>
  <c r="Q3287" i="4"/>
  <c r="V3286" i="4"/>
  <c r="S3286" i="4"/>
  <c r="Q3286" i="4"/>
  <c r="F3286" i="4"/>
  <c r="V3285" i="4"/>
  <c r="S3285" i="4"/>
  <c r="Q3285" i="4"/>
  <c r="V3284" i="4"/>
  <c r="S3284" i="4"/>
  <c r="Q3284" i="4"/>
  <c r="V3283" i="4"/>
  <c r="S3283" i="4"/>
  <c r="Q3283" i="4"/>
  <c r="F3283" i="4"/>
  <c r="V3282" i="4"/>
  <c r="Q3282" i="4"/>
  <c r="V3281" i="4"/>
  <c r="S3281" i="4"/>
  <c r="Q3281" i="4"/>
  <c r="V3280" i="4"/>
  <c r="S3280" i="4"/>
  <c r="Q3280" i="4"/>
  <c r="V3276" i="4"/>
  <c r="S3276" i="4"/>
  <c r="Q3276" i="4"/>
  <c r="U3275" i="4"/>
  <c r="T3275" i="4"/>
  <c r="R3275" i="4"/>
  <c r="P3275" i="4"/>
  <c r="O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S3261" i="4"/>
  <c r="Q3261" i="4"/>
  <c r="V3260" i="4"/>
  <c r="S3260" i="4"/>
  <c r="Q3260" i="4"/>
  <c r="V3259" i="4"/>
  <c r="S3259" i="4"/>
  <c r="Q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S3254" i="4"/>
  <c r="Q3254" i="4"/>
  <c r="V3253" i="4"/>
  <c r="S3253" i="4"/>
  <c r="Q3253" i="4"/>
  <c r="V3252" i="4"/>
  <c r="S3252" i="4"/>
  <c r="Q3252" i="4"/>
  <c r="V3251" i="4"/>
  <c r="S3251" i="4"/>
  <c r="Q3251" i="4"/>
  <c r="V3250" i="4"/>
  <c r="S3250" i="4"/>
  <c r="Q3250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S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V3234" i="4"/>
  <c r="S3234" i="4"/>
  <c r="Q3234" i="4"/>
  <c r="V3233" i="4"/>
  <c r="S3233" i="4"/>
  <c r="Q3233" i="4"/>
  <c r="V3232" i="4"/>
  <c r="S3232" i="4"/>
  <c r="Q3232" i="4"/>
  <c r="V3231" i="4"/>
  <c r="S3231" i="4"/>
  <c r="Q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S3226" i="4"/>
  <c r="Q3226" i="4"/>
  <c r="V3225" i="4"/>
  <c r="S3225" i="4"/>
  <c r="Q3225" i="4"/>
  <c r="V3224" i="4"/>
  <c r="S3224" i="4"/>
  <c r="Q3224" i="4"/>
  <c r="V3223" i="4"/>
  <c r="Q3223" i="4"/>
  <c r="V3222" i="4"/>
  <c r="Q3222" i="4"/>
  <c r="U3221" i="4"/>
  <c r="T3221" i="4"/>
  <c r="R3221" i="4"/>
  <c r="P3221" i="4"/>
  <c r="O3221" i="4"/>
  <c r="H3221" i="4"/>
  <c r="G3221" i="4"/>
  <c r="E3221" i="4"/>
  <c r="V3220" i="4"/>
  <c r="S3220" i="4"/>
  <c r="Q3220" i="4"/>
  <c r="V3219" i="4"/>
  <c r="S3219" i="4"/>
  <c r="Q3219" i="4"/>
  <c r="V3218" i="4"/>
  <c r="S3218" i="4"/>
  <c r="Q3218" i="4"/>
  <c r="V3217" i="4"/>
  <c r="S3217" i="4"/>
  <c r="Q3217" i="4"/>
  <c r="V3216" i="4"/>
  <c r="Q3216" i="4"/>
  <c r="F3215" i="4"/>
  <c r="U3215" i="4"/>
  <c r="T3215" i="4"/>
  <c r="R3215" i="4"/>
  <c r="P3215" i="4"/>
  <c r="O3215" i="4"/>
  <c r="K3215" i="4"/>
  <c r="I3215" i="4"/>
  <c r="H3215" i="4"/>
  <c r="G3215" i="4"/>
  <c r="E3215" i="4"/>
  <c r="V3211" i="4"/>
  <c r="S3211" i="4"/>
  <c r="Q3211" i="4"/>
  <c r="V3210" i="4"/>
  <c r="S3210" i="4"/>
  <c r="Q3210" i="4"/>
  <c r="V3209" i="4"/>
  <c r="S3209" i="4"/>
  <c r="Q3209" i="4"/>
  <c r="V3208" i="4"/>
  <c r="S3208" i="4"/>
  <c r="Q3208" i="4"/>
  <c r="V3207" i="4"/>
  <c r="S3207" i="4"/>
  <c r="Q3207" i="4"/>
  <c r="V3206" i="4"/>
  <c r="S3206" i="4"/>
  <c r="Q3206" i="4"/>
  <c r="V3205" i="4"/>
  <c r="S3205" i="4"/>
  <c r="Q3205" i="4"/>
  <c r="V3204" i="4"/>
  <c r="S3204" i="4"/>
  <c r="Q3204" i="4"/>
  <c r="V3203" i="4"/>
  <c r="S3203" i="4"/>
  <c r="Q3203" i="4"/>
  <c r="V3202" i="4"/>
  <c r="Q3202" i="4"/>
  <c r="V3201" i="4"/>
  <c r="S3201" i="4"/>
  <c r="Q3201" i="4"/>
  <c r="V3200" i="4"/>
  <c r="S3200" i="4"/>
  <c r="Q3200" i="4"/>
  <c r="V3199" i="4"/>
  <c r="S3199" i="4"/>
  <c r="Q3199" i="4"/>
  <c r="V3198" i="4"/>
  <c r="S3198" i="4"/>
  <c r="Q3198" i="4"/>
  <c r="V3197" i="4"/>
  <c r="S3197" i="4"/>
  <c r="Q3197" i="4"/>
  <c r="U3196" i="4"/>
  <c r="T3196" i="4"/>
  <c r="R3196" i="4"/>
  <c r="P3196" i="4"/>
  <c r="O3196" i="4"/>
  <c r="L3196" i="4"/>
  <c r="K3196" i="4"/>
  <c r="J3196" i="4"/>
  <c r="I3196" i="4"/>
  <c r="H3196" i="4"/>
  <c r="G3196" i="4"/>
  <c r="E3196" i="4"/>
  <c r="V3195" i="4"/>
  <c r="S3195" i="4"/>
  <c r="Q3195" i="4"/>
  <c r="V3194" i="4"/>
  <c r="S3194" i="4"/>
  <c r="Q3194" i="4"/>
  <c r="V3193" i="4"/>
  <c r="S3193" i="4"/>
  <c r="Q3193" i="4"/>
  <c r="V3192" i="4"/>
  <c r="S3192" i="4"/>
  <c r="Q3192" i="4"/>
  <c r="V3191" i="4"/>
  <c r="S3191" i="4"/>
  <c r="Q3191" i="4"/>
  <c r="V3190" i="4"/>
  <c r="S3190" i="4"/>
  <c r="Q3190" i="4"/>
  <c r="V3189" i="4"/>
  <c r="S3189" i="4"/>
  <c r="Q3189" i="4"/>
  <c r="V3188" i="4"/>
  <c r="S3188" i="4"/>
  <c r="Q3188" i="4"/>
  <c r="V3187" i="4"/>
  <c r="S3187" i="4"/>
  <c r="Q3187" i="4"/>
  <c r="V3186" i="4"/>
  <c r="S3186" i="4"/>
  <c r="Q3186" i="4"/>
  <c r="V3185" i="4"/>
  <c r="S3185" i="4"/>
  <c r="Q3185" i="4"/>
  <c r="V3184" i="4"/>
  <c r="S3184" i="4"/>
  <c r="Q3184" i="4"/>
  <c r="V3183" i="4"/>
  <c r="S3183" i="4"/>
  <c r="Q3183" i="4"/>
  <c r="U3182" i="4"/>
  <c r="T3182" i="4"/>
  <c r="R3182" i="4"/>
  <c r="P3182" i="4"/>
  <c r="O3182" i="4"/>
  <c r="L3182" i="4"/>
  <c r="K3182" i="4"/>
  <c r="J3182" i="4"/>
  <c r="I3182" i="4"/>
  <c r="H3182" i="4"/>
  <c r="F3182" i="4"/>
  <c r="E3182" i="4"/>
  <c r="V3181" i="4"/>
  <c r="S3181" i="4"/>
  <c r="Q3181" i="4"/>
  <c r="V3180" i="4"/>
  <c r="S3180" i="4"/>
  <c r="Q3180" i="4"/>
  <c r="V3179" i="4"/>
  <c r="S3179" i="4"/>
  <c r="Q3179" i="4"/>
  <c r="V3178" i="4"/>
  <c r="S3178" i="4"/>
  <c r="Q3178" i="4"/>
  <c r="V3177" i="4"/>
  <c r="Q3177" i="4"/>
  <c r="U3176" i="4"/>
  <c r="T3176" i="4"/>
  <c r="R3176" i="4"/>
  <c r="P3176" i="4"/>
  <c r="L3176" i="4"/>
  <c r="K3176" i="4"/>
  <c r="J3176" i="4"/>
  <c r="I3176" i="4"/>
  <c r="H3176" i="4"/>
  <c r="G3176" i="4"/>
  <c r="E3176" i="4"/>
  <c r="M3174" i="4"/>
  <c r="F3172" i="4"/>
  <c r="F3171" i="4"/>
  <c r="V3170" i="4"/>
  <c r="S3170" i="4"/>
  <c r="Q3170" i="4"/>
  <c r="F3170" i="4"/>
  <c r="V3168" i="4"/>
  <c r="S3168" i="4"/>
  <c r="Q3168" i="4"/>
  <c r="V3167" i="4"/>
  <c r="S3167" i="4"/>
  <c r="Q3167" i="4"/>
  <c r="F3167" i="4"/>
  <c r="V3166" i="4"/>
  <c r="S3166" i="4"/>
  <c r="Q3166" i="4"/>
  <c r="F3166" i="4"/>
  <c r="V3165" i="4"/>
  <c r="S3165" i="4"/>
  <c r="Q3165" i="4"/>
  <c r="F3165" i="4"/>
  <c r="V3164" i="4"/>
  <c r="S3164" i="4"/>
  <c r="Q3164" i="4"/>
  <c r="F3164" i="4"/>
  <c r="V3163" i="4"/>
  <c r="S3163" i="4"/>
  <c r="Q3163" i="4"/>
  <c r="F3163" i="4"/>
  <c r="V3162" i="4"/>
  <c r="S3162" i="4"/>
  <c r="Q3162" i="4"/>
  <c r="F3162" i="4"/>
  <c r="V3161" i="4"/>
  <c r="S3161" i="4"/>
  <c r="Q3161" i="4"/>
  <c r="F3161" i="4"/>
  <c r="V3160" i="4"/>
  <c r="S3160" i="4"/>
  <c r="Q3160" i="4"/>
  <c r="F3160" i="4"/>
  <c r="V3159" i="4"/>
  <c r="S3159" i="4"/>
  <c r="Q3159" i="4"/>
  <c r="F3159" i="4"/>
  <c r="V3158" i="4"/>
  <c r="S3158" i="4"/>
  <c r="Q3158" i="4"/>
  <c r="F3158" i="4"/>
  <c r="V3157" i="4"/>
  <c r="S3157" i="4"/>
  <c r="Q3157" i="4"/>
  <c r="F3157" i="4"/>
  <c r="V3156" i="4"/>
  <c r="S3156" i="4"/>
  <c r="Q3156" i="4"/>
  <c r="F3156" i="4"/>
  <c r="V3155" i="4"/>
  <c r="S3155" i="4"/>
  <c r="Q3155" i="4"/>
  <c r="F3155" i="4"/>
  <c r="V3154" i="4"/>
  <c r="S3154" i="4"/>
  <c r="Q3154" i="4"/>
  <c r="F3154" i="4"/>
  <c r="V3153" i="4"/>
  <c r="S3153" i="4"/>
  <c r="Q3153" i="4"/>
  <c r="F3153" i="4"/>
  <c r="V3152" i="4"/>
  <c r="S3152" i="4"/>
  <c r="Q3152" i="4"/>
  <c r="F3152" i="4"/>
  <c r="V3151" i="4"/>
  <c r="S3151" i="4"/>
  <c r="Q3151" i="4"/>
  <c r="V3150" i="4"/>
  <c r="S3150" i="4"/>
  <c r="Q3150" i="4"/>
  <c r="F3150" i="4"/>
  <c r="V3149" i="4"/>
  <c r="S3149" i="4"/>
  <c r="Q3149" i="4"/>
  <c r="F3149" i="4"/>
  <c r="V3148" i="4"/>
  <c r="S3148" i="4"/>
  <c r="Q3148" i="4"/>
  <c r="F3148" i="4"/>
  <c r="V3147" i="4"/>
  <c r="S3147" i="4"/>
  <c r="Q3147" i="4"/>
  <c r="F3147" i="4"/>
  <c r="V3146" i="4"/>
  <c r="S3146" i="4"/>
  <c r="Q3146" i="4"/>
  <c r="F3146" i="4"/>
  <c r="V3145" i="4"/>
  <c r="S3145" i="4"/>
  <c r="Q3145" i="4"/>
  <c r="V3144" i="4"/>
  <c r="S3144" i="4"/>
  <c r="Q3144" i="4"/>
  <c r="F3144" i="4"/>
  <c r="V3143" i="4"/>
  <c r="S3143" i="4"/>
  <c r="Q3143" i="4"/>
  <c r="F3143" i="4"/>
  <c r="V3142" i="4"/>
  <c r="S3142" i="4"/>
  <c r="Q3142" i="4"/>
  <c r="V3141" i="4"/>
  <c r="S3141" i="4"/>
  <c r="Q3141" i="4"/>
  <c r="F3141" i="4"/>
  <c r="V3140" i="4"/>
  <c r="S3140" i="4"/>
  <c r="Q3140" i="4"/>
  <c r="F3140" i="4"/>
  <c r="V3139" i="4"/>
  <c r="S3139" i="4"/>
  <c r="Q3139" i="4"/>
  <c r="F3139" i="4"/>
  <c r="V3138" i="4"/>
  <c r="S3138" i="4"/>
  <c r="Q3138" i="4"/>
  <c r="F3138" i="4"/>
  <c r="V3137" i="4"/>
  <c r="S3137" i="4"/>
  <c r="Q3137" i="4"/>
  <c r="F3137" i="4"/>
  <c r="V3136" i="4"/>
  <c r="S3136" i="4"/>
  <c r="Q3136" i="4"/>
  <c r="V3135" i="4"/>
  <c r="S3135" i="4"/>
  <c r="Q3135" i="4"/>
  <c r="V3134" i="4"/>
  <c r="S3134" i="4"/>
  <c r="Q3134" i="4"/>
  <c r="F3134" i="4"/>
  <c r="V3133" i="4"/>
  <c r="Q3133" i="4"/>
  <c r="V3132" i="4"/>
  <c r="S3132" i="4"/>
  <c r="Q3132" i="4"/>
  <c r="V3131" i="4"/>
  <c r="S3131" i="4"/>
  <c r="Q3131" i="4"/>
  <c r="V3127" i="4"/>
  <c r="S3127" i="4"/>
  <c r="Q3127" i="4"/>
  <c r="U3126" i="4"/>
  <c r="T3126" i="4"/>
  <c r="R3126" i="4"/>
  <c r="P3126" i="4"/>
  <c r="O3126" i="4"/>
  <c r="V3124" i="4"/>
  <c r="Q3124" i="4"/>
  <c r="V3123" i="4"/>
  <c r="S3123" i="4"/>
  <c r="Q3123" i="4"/>
  <c r="V3122" i="4"/>
  <c r="Q3122" i="4"/>
  <c r="V3121" i="4"/>
  <c r="S3121" i="4"/>
  <c r="Q3121" i="4"/>
  <c r="V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S3109" i="4"/>
  <c r="Q3109" i="4"/>
  <c r="V3108" i="4"/>
  <c r="Q3108" i="4"/>
  <c r="V3107" i="4"/>
  <c r="S3107" i="4"/>
  <c r="Q3107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S3102" i="4"/>
  <c r="Q3102" i="4"/>
  <c r="V3101" i="4"/>
  <c r="S3101" i="4"/>
  <c r="Q3101" i="4"/>
  <c r="V3100" i="4"/>
  <c r="S3100" i="4"/>
  <c r="Q3100" i="4"/>
  <c r="V3099" i="4"/>
  <c r="S3099" i="4"/>
  <c r="Q3099" i="4"/>
  <c r="V3098" i="4"/>
  <c r="S3098" i="4"/>
  <c r="Q3098" i="4"/>
  <c r="V3097" i="4"/>
  <c r="S3097" i="4"/>
  <c r="Q3097" i="4"/>
  <c r="V3096" i="4"/>
  <c r="Q3096" i="4"/>
  <c r="V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S3089" i="4"/>
  <c r="Q3089" i="4"/>
  <c r="V3088" i="4"/>
  <c r="S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V3082" i="4"/>
  <c r="S3082" i="4"/>
  <c r="Q3082" i="4"/>
  <c r="V3081" i="4"/>
  <c r="S3081" i="4"/>
  <c r="Q3081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S3076" i="4"/>
  <c r="Q3076" i="4"/>
  <c r="V3075" i="4"/>
  <c r="S3075" i="4"/>
  <c r="Q3075" i="4"/>
  <c r="V3074" i="4"/>
  <c r="S3074" i="4"/>
  <c r="Q3074" i="4"/>
  <c r="V3073" i="4"/>
  <c r="Q3073" i="4"/>
  <c r="V3072" i="4"/>
  <c r="Q3072" i="4"/>
  <c r="V3070" i="4"/>
  <c r="S3070" i="4"/>
  <c r="Q3070" i="4"/>
  <c r="V3069" i="4"/>
  <c r="S3069" i="4"/>
  <c r="Q3069" i="4"/>
  <c r="V3068" i="4"/>
  <c r="S3068" i="4"/>
  <c r="Q3068" i="4"/>
  <c r="V3067" i="4"/>
  <c r="S3067" i="4"/>
  <c r="Q3067" i="4"/>
  <c r="V3066" i="4"/>
  <c r="Q3066" i="4"/>
  <c r="F3065" i="4"/>
  <c r="U3065" i="4"/>
  <c r="T3065" i="4"/>
  <c r="R3065" i="4"/>
  <c r="P3065" i="4"/>
  <c r="O3065" i="4"/>
  <c r="K3065" i="4"/>
  <c r="I3065" i="4"/>
  <c r="H3065" i="4"/>
  <c r="G3065" i="4"/>
  <c r="E3065" i="4"/>
  <c r="V3061" i="4"/>
  <c r="S3061" i="4"/>
  <c r="Q3061" i="4"/>
  <c r="V3060" i="4"/>
  <c r="S3060" i="4"/>
  <c r="Q3060" i="4"/>
  <c r="V3059" i="4"/>
  <c r="S3059" i="4"/>
  <c r="Q3059" i="4"/>
  <c r="V3058" i="4"/>
  <c r="S3058" i="4"/>
  <c r="Q3058" i="4"/>
  <c r="V3057" i="4"/>
  <c r="S3057" i="4"/>
  <c r="Q3057" i="4"/>
  <c r="V3056" i="4"/>
  <c r="S3056" i="4"/>
  <c r="Q3056" i="4"/>
  <c r="V3055" i="4"/>
  <c r="S3055" i="4"/>
  <c r="Q3055" i="4"/>
  <c r="V3054" i="4"/>
  <c r="S3054" i="4"/>
  <c r="Q3054" i="4"/>
  <c r="V3053" i="4"/>
  <c r="Q3053" i="4"/>
  <c r="V3052" i="4"/>
  <c r="Q3052" i="4"/>
  <c r="V3051" i="4"/>
  <c r="S3051" i="4"/>
  <c r="Q3051" i="4"/>
  <c r="V3050" i="4"/>
  <c r="S3050" i="4"/>
  <c r="Q3050" i="4"/>
  <c r="V3049" i="4"/>
  <c r="S3049" i="4"/>
  <c r="Q3049" i="4"/>
  <c r="V3048" i="4"/>
  <c r="S3048" i="4"/>
  <c r="Q3048" i="4"/>
  <c r="V3047" i="4"/>
  <c r="S3047" i="4"/>
  <c r="Q3047" i="4"/>
  <c r="U3046" i="4"/>
  <c r="T3046" i="4"/>
  <c r="R3046" i="4"/>
  <c r="P3046" i="4"/>
  <c r="O3046" i="4"/>
  <c r="L3046" i="4"/>
  <c r="K3046" i="4"/>
  <c r="I3046" i="4"/>
  <c r="H3046" i="4"/>
  <c r="G3046" i="4"/>
  <c r="E3046" i="4"/>
  <c r="V3045" i="4"/>
  <c r="S3045" i="4"/>
  <c r="Q3045" i="4"/>
  <c r="V3044" i="4"/>
  <c r="S3044" i="4"/>
  <c r="Q3044" i="4"/>
  <c r="V3043" i="4"/>
  <c r="S3043" i="4"/>
  <c r="Q3043" i="4"/>
  <c r="V3042" i="4"/>
  <c r="S3042" i="4"/>
  <c r="Q3042" i="4"/>
  <c r="V3041" i="4"/>
  <c r="S3041" i="4"/>
  <c r="Q3041" i="4"/>
  <c r="V3040" i="4"/>
  <c r="S3040" i="4"/>
  <c r="Q3040" i="4"/>
  <c r="V3039" i="4"/>
  <c r="S3039" i="4"/>
  <c r="Q3039" i="4"/>
  <c r="V3038" i="4"/>
  <c r="S3038" i="4"/>
  <c r="Q3038" i="4"/>
  <c r="V3037" i="4"/>
  <c r="S3037" i="4"/>
  <c r="Q3037" i="4"/>
  <c r="V3036" i="4"/>
  <c r="S3036" i="4"/>
  <c r="Q3036" i="4"/>
  <c r="V3035" i="4"/>
  <c r="S3035" i="4"/>
  <c r="Q3035" i="4"/>
  <c r="V3034" i="4"/>
  <c r="S3034" i="4"/>
  <c r="Q3034" i="4"/>
  <c r="V3033" i="4"/>
  <c r="Q3033" i="4"/>
  <c r="U3032" i="4"/>
  <c r="T3032" i="4"/>
  <c r="R3032" i="4"/>
  <c r="P3032" i="4"/>
  <c r="O3032" i="4"/>
  <c r="H3032" i="4"/>
  <c r="G3032" i="4"/>
  <c r="E3032" i="4"/>
  <c r="V3031" i="4"/>
  <c r="S3031" i="4"/>
  <c r="Q3031" i="4"/>
  <c r="V3030" i="4"/>
  <c r="S3030" i="4"/>
  <c r="Q3030" i="4"/>
  <c r="V3029" i="4"/>
  <c r="S3029" i="4"/>
  <c r="Q3029" i="4"/>
  <c r="V3028" i="4"/>
  <c r="S3028" i="4"/>
  <c r="Q3028" i="4"/>
  <c r="V3027" i="4"/>
  <c r="Q3027" i="4"/>
  <c r="U3026" i="4"/>
  <c r="T3026" i="4"/>
  <c r="R3026" i="4"/>
  <c r="P3026" i="4"/>
  <c r="L3026" i="4"/>
  <c r="K3026" i="4"/>
  <c r="I3026" i="4"/>
  <c r="H3026" i="4"/>
  <c r="G3026" i="4"/>
  <c r="E3026" i="4"/>
  <c r="M3024" i="4"/>
  <c r="F3021" i="4"/>
  <c r="V3020" i="4"/>
  <c r="S3020" i="4"/>
  <c r="Q3020" i="4"/>
  <c r="F3020" i="4"/>
  <c r="V3018" i="4"/>
  <c r="S3018" i="4"/>
  <c r="Q3018" i="4"/>
  <c r="V3017" i="4"/>
  <c r="S3017" i="4"/>
  <c r="Q3017" i="4"/>
  <c r="V3016" i="4"/>
  <c r="S3016" i="4"/>
  <c r="Q3016" i="4"/>
  <c r="F3016" i="4"/>
  <c r="V3015" i="4"/>
  <c r="S3015" i="4"/>
  <c r="Q3015" i="4"/>
  <c r="F3015" i="4"/>
  <c r="V3014" i="4"/>
  <c r="S3014" i="4"/>
  <c r="Q3014" i="4"/>
  <c r="F3014" i="4"/>
  <c r="V3013" i="4"/>
  <c r="S3013" i="4"/>
  <c r="Q3013" i="4"/>
  <c r="F3013" i="4"/>
  <c r="V3012" i="4"/>
  <c r="S3012" i="4"/>
  <c r="Q3012" i="4"/>
  <c r="F3012" i="4"/>
  <c r="I3012" i="4" s="1"/>
  <c r="V3011" i="4"/>
  <c r="S3011" i="4"/>
  <c r="Q3011" i="4"/>
  <c r="F3011" i="4"/>
  <c r="V3010" i="4"/>
  <c r="S3010" i="4"/>
  <c r="Q3010" i="4"/>
  <c r="V3009" i="4"/>
  <c r="S3009" i="4"/>
  <c r="Q3009" i="4"/>
  <c r="F3009" i="4"/>
  <c r="V3008" i="4"/>
  <c r="S3008" i="4"/>
  <c r="Q3008" i="4"/>
  <c r="F3008" i="4"/>
  <c r="V3007" i="4"/>
  <c r="S3007" i="4"/>
  <c r="Q3007" i="4"/>
  <c r="F3007" i="4"/>
  <c r="V3006" i="4"/>
  <c r="S3006" i="4"/>
  <c r="Q3006" i="4"/>
  <c r="F3006" i="4"/>
  <c r="V3005" i="4"/>
  <c r="S3005" i="4"/>
  <c r="Q3005" i="4"/>
  <c r="F3005" i="4"/>
  <c r="V3004" i="4"/>
  <c r="S3004" i="4"/>
  <c r="Q3004" i="4"/>
  <c r="F3004" i="4"/>
  <c r="V3003" i="4"/>
  <c r="S3003" i="4"/>
  <c r="Q3003" i="4"/>
  <c r="F3003" i="4"/>
  <c r="V3002" i="4"/>
  <c r="S3002" i="4"/>
  <c r="Q3002" i="4"/>
  <c r="F3002" i="4"/>
  <c r="V3001" i="4"/>
  <c r="S3001" i="4"/>
  <c r="Q3001" i="4"/>
  <c r="V3000" i="4"/>
  <c r="S3000" i="4"/>
  <c r="Q3000" i="4"/>
  <c r="F3000" i="4"/>
  <c r="V2999" i="4"/>
  <c r="S2999" i="4"/>
  <c r="Q2999" i="4"/>
  <c r="F2999" i="4"/>
  <c r="V2998" i="4"/>
  <c r="S2998" i="4"/>
  <c r="Q2998" i="4"/>
  <c r="F2998" i="4"/>
  <c r="V2997" i="4"/>
  <c r="S2997" i="4"/>
  <c r="Q2997" i="4"/>
  <c r="F2997" i="4"/>
  <c r="V2996" i="4"/>
  <c r="S2996" i="4"/>
  <c r="Q2996" i="4"/>
  <c r="F2996" i="4"/>
  <c r="V2995" i="4"/>
  <c r="S2995" i="4"/>
  <c r="Q2995" i="4"/>
  <c r="V2994" i="4"/>
  <c r="S2994" i="4"/>
  <c r="Q2994" i="4"/>
  <c r="F2994" i="4"/>
  <c r="V2993" i="4"/>
  <c r="S2993" i="4"/>
  <c r="Q2993" i="4"/>
  <c r="F2993" i="4"/>
  <c r="V2992" i="4"/>
  <c r="S2992" i="4"/>
  <c r="Q2992" i="4"/>
  <c r="V2991" i="4"/>
  <c r="S2991" i="4"/>
  <c r="Q2991" i="4"/>
  <c r="F2991" i="4"/>
  <c r="V2990" i="4"/>
  <c r="S2990" i="4"/>
  <c r="Q2990" i="4"/>
  <c r="F2990" i="4"/>
  <c r="V2989" i="4"/>
  <c r="S2989" i="4"/>
  <c r="Q2989" i="4"/>
  <c r="F2989" i="4"/>
  <c r="V2988" i="4"/>
  <c r="S2988" i="4"/>
  <c r="Q2988" i="4"/>
  <c r="F2988" i="4"/>
  <c r="V2987" i="4"/>
  <c r="S2987" i="4"/>
  <c r="Q2987" i="4"/>
  <c r="F2987" i="4"/>
  <c r="V2986" i="4"/>
  <c r="S2986" i="4"/>
  <c r="Q2986" i="4"/>
  <c r="V2985" i="4"/>
  <c r="S2985" i="4"/>
  <c r="Q2985" i="4"/>
  <c r="V2984" i="4"/>
  <c r="S2984" i="4"/>
  <c r="Q2984" i="4"/>
  <c r="F2984" i="4"/>
  <c r="V2983" i="4"/>
  <c r="Q2983" i="4"/>
  <c r="V2982" i="4"/>
  <c r="S2982" i="4"/>
  <c r="Q2982" i="4"/>
  <c r="V2981" i="4"/>
  <c r="S2981" i="4"/>
  <c r="Q2981" i="4"/>
  <c r="V2977" i="4"/>
  <c r="S2977" i="4"/>
  <c r="Q2977" i="4"/>
  <c r="U2976" i="4"/>
  <c r="T2976" i="4"/>
  <c r="R2976" i="4"/>
  <c r="P2976" i="4"/>
  <c r="O2976" i="4"/>
  <c r="V2975" i="4"/>
  <c r="S2975" i="4"/>
  <c r="Q2975" i="4"/>
  <c r="V2974" i="4"/>
  <c r="S2974" i="4"/>
  <c r="Q2974" i="4"/>
  <c r="V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S2968" i="4"/>
  <c r="Q2968" i="4"/>
  <c r="V2967" i="4"/>
  <c r="S2967" i="4"/>
  <c r="Q2967" i="4"/>
  <c r="V2966" i="4"/>
  <c r="S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S2958" i="4"/>
  <c r="Q2958" i="4"/>
  <c r="V2957" i="4"/>
  <c r="S2957" i="4"/>
  <c r="Q2957" i="4"/>
  <c r="V2956" i="4"/>
  <c r="S2956" i="4"/>
  <c r="Q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S2951" i="4"/>
  <c r="Q2951" i="4"/>
  <c r="V2950" i="4"/>
  <c r="S2950" i="4"/>
  <c r="Q2950" i="4"/>
  <c r="V2949" i="4"/>
  <c r="S2949" i="4"/>
  <c r="Q2949" i="4"/>
  <c r="V2948" i="4"/>
  <c r="S2948" i="4"/>
  <c r="Q2948" i="4"/>
  <c r="V2947" i="4"/>
  <c r="S2947" i="4"/>
  <c r="Q2947" i="4"/>
  <c r="V2946" i="4"/>
  <c r="S2946" i="4"/>
  <c r="Q2946" i="4"/>
  <c r="V2945" i="4"/>
  <c r="S2945" i="4"/>
  <c r="Q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S2940" i="4"/>
  <c r="Q2940" i="4"/>
  <c r="V2939" i="4"/>
  <c r="S2939" i="4"/>
  <c r="Q2939" i="4"/>
  <c r="V2938" i="4"/>
  <c r="S2938" i="4"/>
  <c r="Q2938" i="4"/>
  <c r="V2937" i="4"/>
  <c r="S2937" i="4"/>
  <c r="Q2937" i="4"/>
  <c r="V2936" i="4"/>
  <c r="S2936" i="4"/>
  <c r="Q2936" i="4"/>
  <c r="V2935" i="4"/>
  <c r="S2935" i="4"/>
  <c r="Q2935" i="4"/>
  <c r="V2934" i="4"/>
  <c r="Q2934" i="4"/>
  <c r="V2933" i="4"/>
  <c r="S2933" i="4"/>
  <c r="Q2933" i="4"/>
  <c r="V2932" i="4"/>
  <c r="Q2932" i="4"/>
  <c r="V2931" i="4"/>
  <c r="S2931" i="4"/>
  <c r="Q2931" i="4"/>
  <c r="V2930" i="4"/>
  <c r="S2930" i="4"/>
  <c r="Q2930" i="4"/>
  <c r="V2929" i="4"/>
  <c r="S2929" i="4"/>
  <c r="Q2929" i="4"/>
  <c r="V2928" i="4"/>
  <c r="S2928" i="4"/>
  <c r="Q2928" i="4"/>
  <c r="V2927" i="4"/>
  <c r="S2927" i="4"/>
  <c r="Q2927" i="4"/>
  <c r="V2926" i="4"/>
  <c r="S2926" i="4"/>
  <c r="Q2926" i="4"/>
  <c r="V2925" i="4"/>
  <c r="S2925" i="4"/>
  <c r="Q2925" i="4"/>
  <c r="V2924" i="4"/>
  <c r="Q2924" i="4"/>
  <c r="V2923" i="4"/>
  <c r="S2923" i="4"/>
  <c r="Q2923" i="4"/>
  <c r="U2922" i="4"/>
  <c r="T2922" i="4"/>
  <c r="R2922" i="4"/>
  <c r="P2922" i="4"/>
  <c r="O2922" i="4"/>
  <c r="H2922" i="4"/>
  <c r="G2922" i="4"/>
  <c r="E2922" i="4"/>
  <c r="V2921" i="4"/>
  <c r="S2921" i="4"/>
  <c r="Q2921" i="4"/>
  <c r="V2920" i="4"/>
  <c r="S2920" i="4"/>
  <c r="Q2920" i="4"/>
  <c r="V2919" i="4"/>
  <c r="S2919" i="4"/>
  <c r="Q2919" i="4"/>
  <c r="V2918" i="4"/>
  <c r="S2918" i="4"/>
  <c r="Q2918" i="4"/>
  <c r="V2917" i="4"/>
  <c r="Q2917" i="4"/>
  <c r="F2916" i="4"/>
  <c r="U2916" i="4"/>
  <c r="T2916" i="4"/>
  <c r="R2916" i="4"/>
  <c r="P2916" i="4"/>
  <c r="O2916" i="4"/>
  <c r="K2916" i="4"/>
  <c r="I2916" i="4"/>
  <c r="H2916" i="4"/>
  <c r="G2916" i="4"/>
  <c r="E2916" i="4"/>
  <c r="V2912" i="4"/>
  <c r="S2912" i="4"/>
  <c r="Q2912" i="4"/>
  <c r="V2911" i="4"/>
  <c r="S2911" i="4"/>
  <c r="Q2911" i="4"/>
  <c r="V2910" i="4"/>
  <c r="S2910" i="4"/>
  <c r="Q2910" i="4"/>
  <c r="V2909" i="4"/>
  <c r="S2909" i="4"/>
  <c r="Q2909" i="4"/>
  <c r="V2908" i="4"/>
  <c r="S2908" i="4"/>
  <c r="Q2908" i="4"/>
  <c r="V2907" i="4"/>
  <c r="S2907" i="4"/>
  <c r="Q2907" i="4"/>
  <c r="V2906" i="4"/>
  <c r="S2906" i="4"/>
  <c r="Q2906" i="4"/>
  <c r="V2905" i="4"/>
  <c r="S2905" i="4"/>
  <c r="Q2905" i="4"/>
  <c r="V2904" i="4"/>
  <c r="Q2904" i="4"/>
  <c r="V2903" i="4"/>
  <c r="Q2903" i="4"/>
  <c r="V2902" i="4"/>
  <c r="S2902" i="4"/>
  <c r="Q2902" i="4"/>
  <c r="V2901" i="4"/>
  <c r="S2901" i="4"/>
  <c r="Q2901" i="4"/>
  <c r="V2900" i="4"/>
  <c r="S2900" i="4"/>
  <c r="Q2900" i="4"/>
  <c r="V2899" i="4"/>
  <c r="S2899" i="4"/>
  <c r="Q2899" i="4"/>
  <c r="V2898" i="4"/>
  <c r="S2898" i="4"/>
  <c r="Q2898" i="4"/>
  <c r="U2897" i="4"/>
  <c r="T2897" i="4"/>
  <c r="R2897" i="4"/>
  <c r="P2897" i="4"/>
  <c r="O2897" i="4"/>
  <c r="L2897" i="4"/>
  <c r="K2897" i="4"/>
  <c r="I2897" i="4"/>
  <c r="H2897" i="4"/>
  <c r="G2897" i="4"/>
  <c r="E2897" i="4"/>
  <c r="V2896" i="4"/>
  <c r="S2896" i="4"/>
  <c r="Q2896" i="4"/>
  <c r="V2895" i="4"/>
  <c r="S2895" i="4"/>
  <c r="Q2895" i="4"/>
  <c r="V2894" i="4"/>
  <c r="S2894" i="4"/>
  <c r="Q2894" i="4"/>
  <c r="V2893" i="4"/>
  <c r="S2893" i="4"/>
  <c r="Q2893" i="4"/>
  <c r="V2892" i="4"/>
  <c r="S2892" i="4"/>
  <c r="Q2892" i="4"/>
  <c r="V2891" i="4"/>
  <c r="S2891" i="4"/>
  <c r="Q2891" i="4"/>
  <c r="V2890" i="4"/>
  <c r="S2890" i="4"/>
  <c r="Q2890" i="4"/>
  <c r="V2889" i="4"/>
  <c r="S2889" i="4"/>
  <c r="Q2889" i="4"/>
  <c r="V2888" i="4"/>
  <c r="S2888" i="4"/>
  <c r="Q2888" i="4"/>
  <c r="V2887" i="4"/>
  <c r="S2887" i="4"/>
  <c r="Q2887" i="4"/>
  <c r="V2886" i="4"/>
  <c r="S2886" i="4"/>
  <c r="Q2886" i="4"/>
  <c r="V2885" i="4"/>
  <c r="S2885" i="4"/>
  <c r="Q2885" i="4"/>
  <c r="V2884" i="4"/>
  <c r="Q2884" i="4"/>
  <c r="U2883" i="4"/>
  <c r="T2883" i="4"/>
  <c r="R2883" i="4"/>
  <c r="P2883" i="4"/>
  <c r="O2883" i="4"/>
  <c r="H2883" i="4"/>
  <c r="G2883" i="4"/>
  <c r="E2883" i="4"/>
  <c r="V2882" i="4"/>
  <c r="S2882" i="4"/>
  <c r="Q2882" i="4"/>
  <c r="V2881" i="4"/>
  <c r="S2881" i="4"/>
  <c r="Q2881" i="4"/>
  <c r="V2880" i="4"/>
  <c r="S2880" i="4"/>
  <c r="Q2880" i="4"/>
  <c r="V2879" i="4"/>
  <c r="S2879" i="4"/>
  <c r="Q2879" i="4"/>
  <c r="V2878" i="4"/>
  <c r="Q2878" i="4"/>
  <c r="U2877" i="4"/>
  <c r="T2877" i="4"/>
  <c r="R2877" i="4"/>
  <c r="P2877" i="4"/>
  <c r="L2877" i="4"/>
  <c r="K2877" i="4"/>
  <c r="I2877" i="4"/>
  <c r="H2877" i="4"/>
  <c r="G2877" i="4"/>
  <c r="E2877" i="4"/>
  <c r="M2875" i="4"/>
  <c r="F2873" i="4"/>
  <c r="V2871" i="4"/>
  <c r="S2871" i="4"/>
  <c r="Q2871" i="4"/>
  <c r="F2871" i="4"/>
  <c r="F2870" i="4"/>
  <c r="V2869" i="4"/>
  <c r="S2869" i="4"/>
  <c r="Q2869" i="4"/>
  <c r="V2868" i="4"/>
  <c r="S2868" i="4"/>
  <c r="Q2868" i="4"/>
  <c r="F2868" i="4"/>
  <c r="V2867" i="4"/>
  <c r="S2867" i="4"/>
  <c r="Q2867" i="4"/>
  <c r="F2867" i="4"/>
  <c r="V2866" i="4"/>
  <c r="S2866" i="4"/>
  <c r="Q2866" i="4"/>
  <c r="F2866" i="4"/>
  <c r="V2865" i="4"/>
  <c r="S2865" i="4"/>
  <c r="Q2865" i="4"/>
  <c r="F2865" i="4"/>
  <c r="V2864" i="4"/>
  <c r="S2864" i="4"/>
  <c r="Q2864" i="4"/>
  <c r="F2864" i="4"/>
  <c r="V2863" i="4"/>
  <c r="S2863" i="4"/>
  <c r="Q2863" i="4"/>
  <c r="F2863" i="4"/>
  <c r="V2862" i="4"/>
  <c r="S2862" i="4"/>
  <c r="Q2862" i="4"/>
  <c r="F2862" i="4"/>
  <c r="V2861" i="4"/>
  <c r="S2861" i="4"/>
  <c r="Q2861" i="4"/>
  <c r="F2861" i="4"/>
  <c r="V2860" i="4"/>
  <c r="S2860" i="4"/>
  <c r="Q2860" i="4"/>
  <c r="F2860" i="4"/>
  <c r="V2859" i="4"/>
  <c r="S2859" i="4"/>
  <c r="Q2859" i="4"/>
  <c r="F2859" i="4"/>
  <c r="V2858" i="4"/>
  <c r="S2858" i="4"/>
  <c r="Q2858" i="4"/>
  <c r="F2858" i="4"/>
  <c r="V2857" i="4"/>
  <c r="S2857" i="4"/>
  <c r="Q2857" i="4"/>
  <c r="F2857" i="4"/>
  <c r="V2856" i="4"/>
  <c r="S2856" i="4"/>
  <c r="Q2856" i="4"/>
  <c r="F2856" i="4"/>
  <c r="V2855" i="4"/>
  <c r="S2855" i="4"/>
  <c r="Q2855" i="4"/>
  <c r="F2855" i="4"/>
  <c r="V2854" i="4"/>
  <c r="S2854" i="4"/>
  <c r="Q2854" i="4"/>
  <c r="F2854" i="4"/>
  <c r="V2853" i="4"/>
  <c r="S2853" i="4"/>
  <c r="Q2853" i="4"/>
  <c r="F2853" i="4"/>
  <c r="I2853" i="4" s="1"/>
  <c r="V2852" i="4"/>
  <c r="S2852" i="4"/>
  <c r="Q2852" i="4"/>
  <c r="V2851" i="4"/>
  <c r="S2851" i="4"/>
  <c r="Q2851" i="4"/>
  <c r="F2851" i="4"/>
  <c r="V2850" i="4"/>
  <c r="S2850" i="4"/>
  <c r="Q2850" i="4"/>
  <c r="F2850" i="4"/>
  <c r="V2849" i="4"/>
  <c r="S2849" i="4"/>
  <c r="Q2849" i="4"/>
  <c r="F2849" i="4"/>
  <c r="V2848" i="4"/>
  <c r="S2848" i="4"/>
  <c r="Q2848" i="4"/>
  <c r="F2848" i="4"/>
  <c r="V2847" i="4"/>
  <c r="S2847" i="4"/>
  <c r="Q2847" i="4"/>
  <c r="F2847" i="4"/>
  <c r="V2846" i="4"/>
  <c r="S2846" i="4"/>
  <c r="Q2846" i="4"/>
  <c r="F2846" i="4"/>
  <c r="V2845" i="4"/>
  <c r="S2845" i="4"/>
  <c r="Q2845" i="4"/>
  <c r="F2845" i="4"/>
  <c r="V2844" i="4"/>
  <c r="S2844" i="4"/>
  <c r="Q2844" i="4"/>
  <c r="F2844" i="4"/>
  <c r="V2843" i="4"/>
  <c r="S2843" i="4"/>
  <c r="Q2843" i="4"/>
  <c r="V2842" i="4"/>
  <c r="S2842" i="4"/>
  <c r="Q2842" i="4"/>
  <c r="F2842" i="4"/>
  <c r="V2841" i="4"/>
  <c r="S2841" i="4"/>
  <c r="Q2841" i="4"/>
  <c r="F2841" i="4"/>
  <c r="V2840" i="4"/>
  <c r="S2840" i="4"/>
  <c r="Q2840" i="4"/>
  <c r="F2840" i="4"/>
  <c r="V2839" i="4"/>
  <c r="S2839" i="4"/>
  <c r="Q2839" i="4"/>
  <c r="F2839" i="4"/>
  <c r="V2838" i="4"/>
  <c r="S2838" i="4"/>
  <c r="Q2838" i="4"/>
  <c r="F2838" i="4"/>
  <c r="V2837" i="4"/>
  <c r="S2837" i="4"/>
  <c r="Q2837" i="4"/>
  <c r="V2836" i="4"/>
  <c r="S2836" i="4"/>
  <c r="Q2836" i="4"/>
  <c r="V2835" i="4"/>
  <c r="S2835" i="4"/>
  <c r="Q2835" i="4"/>
  <c r="F2835" i="4"/>
  <c r="V2834" i="4"/>
  <c r="Q2834" i="4"/>
  <c r="V2833" i="4"/>
  <c r="S2833" i="4"/>
  <c r="Q2833" i="4"/>
  <c r="V2832" i="4"/>
  <c r="S2832" i="4"/>
  <c r="Q2832" i="4"/>
  <c r="V2828" i="4"/>
  <c r="S2828" i="4"/>
  <c r="Q2828" i="4"/>
  <c r="U2827" i="4"/>
  <c r="T2827" i="4"/>
  <c r="R2827" i="4"/>
  <c r="P2827" i="4"/>
  <c r="O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S2807" i="4"/>
  <c r="Q2807" i="4"/>
  <c r="V2806" i="4"/>
  <c r="S2806" i="4"/>
  <c r="Q2806" i="4"/>
  <c r="V2805" i="4"/>
  <c r="S2805" i="4"/>
  <c r="Q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S2800" i="4"/>
  <c r="Q2800" i="4"/>
  <c r="V2799" i="4"/>
  <c r="S2799" i="4"/>
  <c r="Q2799" i="4"/>
  <c r="V2798" i="4"/>
  <c r="S2798" i="4"/>
  <c r="Q2798" i="4"/>
  <c r="V2797" i="4"/>
  <c r="S2797" i="4"/>
  <c r="Q2797" i="4"/>
  <c r="V2796" i="4"/>
  <c r="S2796" i="4"/>
  <c r="Q2796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S2787" i="4"/>
  <c r="Q2787" i="4"/>
  <c r="V2786" i="4"/>
  <c r="S2786" i="4"/>
  <c r="Q2786" i="4"/>
  <c r="V2785" i="4"/>
  <c r="S2785" i="4"/>
  <c r="Q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V2780" i="4"/>
  <c r="S2780" i="4"/>
  <c r="Q2780" i="4"/>
  <c r="V2779" i="4"/>
  <c r="S2779" i="4"/>
  <c r="Q2779" i="4"/>
  <c r="V2778" i="4"/>
  <c r="S2778" i="4"/>
  <c r="Q2778" i="4"/>
  <c r="V2777" i="4"/>
  <c r="S2777" i="4"/>
  <c r="Q2777" i="4"/>
  <c r="V2776" i="4"/>
  <c r="S2776" i="4"/>
  <c r="Q2776" i="4"/>
  <c r="V2775" i="4"/>
  <c r="Q2775" i="4"/>
  <c r="V2774" i="4"/>
  <c r="Q2774" i="4"/>
  <c r="U2773" i="4"/>
  <c r="T2773" i="4"/>
  <c r="R2773" i="4"/>
  <c r="P2773" i="4"/>
  <c r="O2773" i="4"/>
  <c r="H2773" i="4"/>
  <c r="G2773" i="4"/>
  <c r="E2773" i="4"/>
  <c r="V2772" i="4"/>
  <c r="S2772" i="4"/>
  <c r="Q2772" i="4"/>
  <c r="V2771" i="4"/>
  <c r="S2771" i="4"/>
  <c r="Q2771" i="4"/>
  <c r="V2770" i="4"/>
  <c r="S2770" i="4"/>
  <c r="Q2770" i="4"/>
  <c r="V2769" i="4"/>
  <c r="S2769" i="4"/>
  <c r="Q2769" i="4"/>
  <c r="V2768" i="4"/>
  <c r="Q2768" i="4"/>
  <c r="F2767" i="4"/>
  <c r="U2767" i="4"/>
  <c r="T2767" i="4"/>
  <c r="R2767" i="4"/>
  <c r="P2767" i="4"/>
  <c r="O2767" i="4"/>
  <c r="K2767" i="4"/>
  <c r="I2767" i="4"/>
  <c r="H2767" i="4"/>
  <c r="G2767" i="4"/>
  <c r="E2767" i="4"/>
  <c r="V2763" i="4"/>
  <c r="S2763" i="4"/>
  <c r="Q2763" i="4"/>
  <c r="V2762" i="4"/>
  <c r="S2762" i="4"/>
  <c r="Q2762" i="4"/>
  <c r="V2761" i="4"/>
  <c r="S2761" i="4"/>
  <c r="Q2761" i="4"/>
  <c r="V2760" i="4"/>
  <c r="S2760" i="4"/>
  <c r="Q2760" i="4"/>
  <c r="V2759" i="4"/>
  <c r="S2759" i="4"/>
  <c r="Q2759" i="4"/>
  <c r="V2758" i="4"/>
  <c r="S2758" i="4"/>
  <c r="Q2758" i="4"/>
  <c r="V2757" i="4"/>
  <c r="S2757" i="4"/>
  <c r="Q2757" i="4"/>
  <c r="V2756" i="4"/>
  <c r="S2756" i="4"/>
  <c r="Q2756" i="4"/>
  <c r="V2755" i="4"/>
  <c r="Q2755" i="4"/>
  <c r="V2754" i="4"/>
  <c r="Q2754" i="4"/>
  <c r="V2753" i="4"/>
  <c r="S2753" i="4"/>
  <c r="Q2753" i="4"/>
  <c r="V2752" i="4"/>
  <c r="S2752" i="4"/>
  <c r="Q2752" i="4"/>
  <c r="V2751" i="4"/>
  <c r="S2751" i="4"/>
  <c r="Q2751" i="4"/>
  <c r="V2750" i="4"/>
  <c r="S2750" i="4"/>
  <c r="Q2750" i="4"/>
  <c r="V2749" i="4"/>
  <c r="S2749" i="4"/>
  <c r="Q2749" i="4"/>
  <c r="U2748" i="4"/>
  <c r="T2748" i="4"/>
  <c r="R2748" i="4"/>
  <c r="P2748" i="4"/>
  <c r="O2748" i="4"/>
  <c r="K2748" i="4"/>
  <c r="I2748" i="4"/>
  <c r="H2748" i="4"/>
  <c r="G2748" i="4"/>
  <c r="E2748" i="4"/>
  <c r="V2747" i="4"/>
  <c r="S2747" i="4"/>
  <c r="Q2747" i="4"/>
  <c r="V2746" i="4"/>
  <c r="S2746" i="4"/>
  <c r="Q2746" i="4"/>
  <c r="V2745" i="4"/>
  <c r="S2745" i="4"/>
  <c r="Q2745" i="4"/>
  <c r="V2744" i="4"/>
  <c r="S2744" i="4"/>
  <c r="Q2744" i="4"/>
  <c r="V2743" i="4"/>
  <c r="S2743" i="4"/>
  <c r="Q2743" i="4"/>
  <c r="V2742" i="4"/>
  <c r="S2742" i="4"/>
  <c r="Q2742" i="4"/>
  <c r="V2741" i="4"/>
  <c r="S2741" i="4"/>
  <c r="Q2741" i="4"/>
  <c r="V2740" i="4"/>
  <c r="S2740" i="4"/>
  <c r="Q2740" i="4"/>
  <c r="V2739" i="4"/>
  <c r="S2739" i="4"/>
  <c r="Q2739" i="4"/>
  <c r="V2738" i="4"/>
  <c r="S2738" i="4"/>
  <c r="Q2738" i="4"/>
  <c r="V2737" i="4"/>
  <c r="S2737" i="4"/>
  <c r="Q2737" i="4"/>
  <c r="V2736" i="4"/>
  <c r="S2736" i="4"/>
  <c r="Q2736" i="4"/>
  <c r="V2735" i="4"/>
  <c r="S2735" i="4"/>
  <c r="Q2735" i="4"/>
  <c r="U2734" i="4"/>
  <c r="T2734" i="4"/>
  <c r="R2734" i="4"/>
  <c r="P2734" i="4"/>
  <c r="O2734" i="4"/>
  <c r="K2734" i="4"/>
  <c r="I2734" i="4"/>
  <c r="H2734" i="4"/>
  <c r="G2734" i="4"/>
  <c r="F2734" i="4"/>
  <c r="E2734" i="4"/>
  <c r="V2733" i="4"/>
  <c r="S2733" i="4"/>
  <c r="Q2733" i="4"/>
  <c r="V2732" i="4"/>
  <c r="S2732" i="4"/>
  <c r="Q2732" i="4"/>
  <c r="V2731" i="4"/>
  <c r="S2731" i="4"/>
  <c r="Q2731" i="4"/>
  <c r="V2730" i="4"/>
  <c r="S2730" i="4"/>
  <c r="Q2730" i="4"/>
  <c r="V2729" i="4"/>
  <c r="Q2729" i="4"/>
  <c r="U2728" i="4"/>
  <c r="T2728" i="4"/>
  <c r="R2728" i="4"/>
  <c r="P2728" i="4"/>
  <c r="K2728" i="4"/>
  <c r="I2728" i="4"/>
  <c r="H2728" i="4"/>
  <c r="G2728" i="4"/>
  <c r="E2728" i="4"/>
  <c r="M2726" i="4"/>
  <c r="F2724" i="4"/>
  <c r="V2722" i="4"/>
  <c r="S2722" i="4"/>
  <c r="Q2722" i="4"/>
  <c r="F2722" i="4"/>
  <c r="F2721" i="4"/>
  <c r="V2720" i="4"/>
  <c r="S2720" i="4"/>
  <c r="Q2720" i="4"/>
  <c r="V2719" i="4"/>
  <c r="S2719" i="4"/>
  <c r="Q2719" i="4"/>
  <c r="F2719" i="4"/>
  <c r="V2718" i="4"/>
  <c r="S2718" i="4"/>
  <c r="Q2718" i="4"/>
  <c r="F2718" i="4"/>
  <c r="V2717" i="4"/>
  <c r="S2717" i="4"/>
  <c r="Q2717" i="4"/>
  <c r="F2717" i="4"/>
  <c r="V2716" i="4"/>
  <c r="S2716" i="4"/>
  <c r="Q2716" i="4"/>
  <c r="F2716" i="4"/>
  <c r="V2715" i="4"/>
  <c r="S2715" i="4"/>
  <c r="Q2715" i="4"/>
  <c r="F2715" i="4"/>
  <c r="V2714" i="4"/>
  <c r="S2714" i="4"/>
  <c r="Q2714" i="4"/>
  <c r="F2714" i="4"/>
  <c r="V2713" i="4"/>
  <c r="S2713" i="4"/>
  <c r="Q2713" i="4"/>
  <c r="F2713" i="4"/>
  <c r="V2712" i="4"/>
  <c r="S2712" i="4"/>
  <c r="Q2712" i="4"/>
  <c r="F2712" i="4"/>
  <c r="V2711" i="4"/>
  <c r="S2711" i="4"/>
  <c r="Q2711" i="4"/>
  <c r="F2711" i="4"/>
  <c r="V2710" i="4"/>
  <c r="S2710" i="4"/>
  <c r="Q2710" i="4"/>
  <c r="F2710" i="4"/>
  <c r="V2709" i="4"/>
  <c r="S2709" i="4"/>
  <c r="Q2709" i="4"/>
  <c r="F2709" i="4"/>
  <c r="V2708" i="4"/>
  <c r="S2708" i="4"/>
  <c r="Q2708" i="4"/>
  <c r="F2708" i="4"/>
  <c r="V2707" i="4"/>
  <c r="S2707" i="4"/>
  <c r="Q2707" i="4"/>
  <c r="F2707" i="4"/>
  <c r="V2706" i="4"/>
  <c r="S2706" i="4"/>
  <c r="Q2706" i="4"/>
  <c r="F2706" i="4"/>
  <c r="V2705" i="4"/>
  <c r="S2705" i="4"/>
  <c r="Q2705" i="4"/>
  <c r="F2705" i="4"/>
  <c r="V2704" i="4"/>
  <c r="S2704" i="4"/>
  <c r="Q2704" i="4"/>
  <c r="F2704" i="4"/>
  <c r="V2703" i="4"/>
  <c r="S2703" i="4"/>
  <c r="Q2703" i="4"/>
  <c r="V2702" i="4"/>
  <c r="S2702" i="4"/>
  <c r="Q2702" i="4"/>
  <c r="F2702" i="4"/>
  <c r="V2701" i="4"/>
  <c r="S2701" i="4"/>
  <c r="Q2701" i="4"/>
  <c r="F2701" i="4"/>
  <c r="V2700" i="4"/>
  <c r="S2700" i="4"/>
  <c r="Q2700" i="4"/>
  <c r="F2700" i="4"/>
  <c r="V2699" i="4"/>
  <c r="S2699" i="4"/>
  <c r="Q2699" i="4"/>
  <c r="F2699" i="4"/>
  <c r="V2698" i="4"/>
  <c r="S2698" i="4"/>
  <c r="Q2698" i="4"/>
  <c r="F2698" i="4"/>
  <c r="V2697" i="4"/>
  <c r="S2697" i="4"/>
  <c r="Q2697" i="4"/>
  <c r="V2696" i="4"/>
  <c r="S2696" i="4"/>
  <c r="Q2696" i="4"/>
  <c r="F2696" i="4"/>
  <c r="V2695" i="4"/>
  <c r="S2695" i="4"/>
  <c r="Q2695" i="4"/>
  <c r="F2695" i="4"/>
  <c r="V2694" i="4"/>
  <c r="S2694" i="4"/>
  <c r="Q2694" i="4"/>
  <c r="V2693" i="4"/>
  <c r="S2693" i="4"/>
  <c r="Q2693" i="4"/>
  <c r="F2693" i="4"/>
  <c r="V2692" i="4"/>
  <c r="S2692" i="4"/>
  <c r="Q2692" i="4"/>
  <c r="F2692" i="4"/>
  <c r="V2691" i="4"/>
  <c r="S2691" i="4"/>
  <c r="Q2691" i="4"/>
  <c r="F2691" i="4"/>
  <c r="V2690" i="4"/>
  <c r="S2690" i="4"/>
  <c r="Q2690" i="4"/>
  <c r="F2690" i="4"/>
  <c r="V2689" i="4"/>
  <c r="S2689" i="4"/>
  <c r="Q2689" i="4"/>
  <c r="F2689" i="4"/>
  <c r="V2688" i="4"/>
  <c r="S2688" i="4"/>
  <c r="Q2688" i="4"/>
  <c r="V2687" i="4"/>
  <c r="S2687" i="4"/>
  <c r="Q2687" i="4"/>
  <c r="V2686" i="4"/>
  <c r="S2686" i="4"/>
  <c r="Q2686" i="4"/>
  <c r="F2686" i="4"/>
  <c r="V2685" i="4"/>
  <c r="Q2685" i="4"/>
  <c r="V2684" i="4"/>
  <c r="S2684" i="4"/>
  <c r="Q2684" i="4"/>
  <c r="V2683" i="4"/>
  <c r="S2683" i="4"/>
  <c r="Q2683" i="4"/>
  <c r="V2679" i="4"/>
  <c r="S2679" i="4"/>
  <c r="Q2679" i="4"/>
  <c r="U2678" i="4"/>
  <c r="T2678" i="4"/>
  <c r="R2678" i="4"/>
  <c r="P2678" i="4"/>
  <c r="O2678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S2655" i="4"/>
  <c r="Q2655" i="4"/>
  <c r="V2654" i="4"/>
  <c r="S2654" i="4"/>
  <c r="Q2654" i="4"/>
  <c r="V2653" i="4"/>
  <c r="S2653" i="4"/>
  <c r="Q2653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S2648" i="4"/>
  <c r="Q2648" i="4"/>
  <c r="V2647" i="4"/>
  <c r="S2647" i="4"/>
  <c r="Q2647" i="4"/>
  <c r="V2646" i="4"/>
  <c r="S2646" i="4"/>
  <c r="Q2646" i="4"/>
  <c r="V2645" i="4"/>
  <c r="S2645" i="4"/>
  <c r="Q2645" i="4"/>
  <c r="V2644" i="4"/>
  <c r="S2644" i="4"/>
  <c r="Q2644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S2635" i="4"/>
  <c r="Q2635" i="4"/>
  <c r="V2634" i="4"/>
  <c r="S2634" i="4"/>
  <c r="Q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V2628" i="4"/>
  <c r="S2628" i="4"/>
  <c r="Q2628" i="4"/>
  <c r="V2627" i="4"/>
  <c r="S2627" i="4"/>
  <c r="Q2627" i="4"/>
  <c r="V2626" i="4"/>
  <c r="S2626" i="4"/>
  <c r="Q2626" i="4"/>
  <c r="V2625" i="4"/>
  <c r="Q2625" i="4"/>
  <c r="V2624" i="4"/>
  <c r="Q2624" i="4"/>
  <c r="V2622" i="4"/>
  <c r="S2622" i="4"/>
  <c r="Q2622" i="4"/>
  <c r="V2621" i="4"/>
  <c r="S2621" i="4"/>
  <c r="Q2621" i="4"/>
  <c r="V2620" i="4"/>
  <c r="S2620" i="4"/>
  <c r="Q2620" i="4"/>
  <c r="V2619" i="4"/>
  <c r="S2619" i="4"/>
  <c r="Q2619" i="4"/>
  <c r="V2618" i="4"/>
  <c r="Q2618" i="4"/>
  <c r="F2617" i="4"/>
  <c r="U2617" i="4"/>
  <c r="T2617" i="4"/>
  <c r="R2617" i="4"/>
  <c r="P2617" i="4"/>
  <c r="O2617" i="4"/>
  <c r="K2617" i="4"/>
  <c r="I2617" i="4"/>
  <c r="H2617" i="4"/>
  <c r="G2617" i="4"/>
  <c r="E2617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S2609" i="4"/>
  <c r="Q2609" i="4"/>
  <c r="V2608" i="4"/>
  <c r="S2608" i="4"/>
  <c r="Q2608" i="4"/>
  <c r="V2607" i="4"/>
  <c r="S2607" i="4"/>
  <c r="Q2607" i="4"/>
  <c r="V2606" i="4"/>
  <c r="S2606" i="4"/>
  <c r="Q2606" i="4"/>
  <c r="V2605" i="4"/>
  <c r="Q2605" i="4"/>
  <c r="V2604" i="4"/>
  <c r="Q2604" i="4"/>
  <c r="V2603" i="4"/>
  <c r="S2603" i="4"/>
  <c r="Q2603" i="4"/>
  <c r="V2602" i="4"/>
  <c r="S2602" i="4"/>
  <c r="Q2602" i="4"/>
  <c r="V2601" i="4"/>
  <c r="S2601" i="4"/>
  <c r="Q2601" i="4"/>
  <c r="V2600" i="4"/>
  <c r="S2600" i="4"/>
  <c r="Q2600" i="4"/>
  <c r="V2599" i="4"/>
  <c r="S2599" i="4"/>
  <c r="Q2599" i="4"/>
  <c r="U2598" i="4"/>
  <c r="T2598" i="4"/>
  <c r="R2598" i="4"/>
  <c r="P2598" i="4"/>
  <c r="O2598" i="4"/>
  <c r="K2598" i="4"/>
  <c r="I2598" i="4"/>
  <c r="H2598" i="4"/>
  <c r="G2598" i="4"/>
  <c r="E2598" i="4"/>
  <c r="V2597" i="4"/>
  <c r="S2597" i="4"/>
  <c r="Q2597" i="4"/>
  <c r="V2596" i="4"/>
  <c r="S2596" i="4"/>
  <c r="Q2596" i="4"/>
  <c r="V2595" i="4"/>
  <c r="S2595" i="4"/>
  <c r="Q2595" i="4"/>
  <c r="V2594" i="4"/>
  <c r="S2594" i="4"/>
  <c r="Q2594" i="4"/>
  <c r="V2593" i="4"/>
  <c r="S2593" i="4"/>
  <c r="Q2593" i="4"/>
  <c r="V2592" i="4"/>
  <c r="S2592" i="4"/>
  <c r="Q2592" i="4"/>
  <c r="V2591" i="4"/>
  <c r="S2591" i="4"/>
  <c r="Q2591" i="4"/>
  <c r="V2590" i="4"/>
  <c r="S2590" i="4"/>
  <c r="Q2590" i="4"/>
  <c r="V2589" i="4"/>
  <c r="S2589" i="4"/>
  <c r="Q2589" i="4"/>
  <c r="V2588" i="4"/>
  <c r="S2588" i="4"/>
  <c r="Q2588" i="4"/>
  <c r="V2587" i="4"/>
  <c r="S2587" i="4"/>
  <c r="Q2587" i="4"/>
  <c r="V2586" i="4"/>
  <c r="S2586" i="4"/>
  <c r="Q2586" i="4"/>
  <c r="V2585" i="4"/>
  <c r="S2585" i="4"/>
  <c r="Q2585" i="4"/>
  <c r="U2584" i="4"/>
  <c r="T2584" i="4"/>
  <c r="R2584" i="4"/>
  <c r="P2584" i="4"/>
  <c r="O2584" i="4"/>
  <c r="L2584" i="4"/>
  <c r="K2584" i="4"/>
  <c r="J2584" i="4"/>
  <c r="I2584" i="4"/>
  <c r="H2584" i="4"/>
  <c r="G2584" i="4"/>
  <c r="F2584" i="4"/>
  <c r="E2584" i="4"/>
  <c r="V2583" i="4"/>
  <c r="S2583" i="4"/>
  <c r="Q2583" i="4"/>
  <c r="V2582" i="4"/>
  <c r="S2582" i="4"/>
  <c r="Q2582" i="4"/>
  <c r="V2581" i="4"/>
  <c r="S2581" i="4"/>
  <c r="Q2581" i="4"/>
  <c r="V2580" i="4"/>
  <c r="S2580" i="4"/>
  <c r="Q2580" i="4"/>
  <c r="V2579" i="4"/>
  <c r="Q2579" i="4"/>
  <c r="U2578" i="4"/>
  <c r="T2578" i="4"/>
  <c r="R2578" i="4"/>
  <c r="P2578" i="4"/>
  <c r="L2578" i="4"/>
  <c r="K2578" i="4"/>
  <c r="I2578" i="4"/>
  <c r="H2578" i="4"/>
  <c r="G2578" i="4"/>
  <c r="E2578" i="4"/>
  <c r="M2576" i="4"/>
  <c r="F2574" i="4"/>
  <c r="F2573" i="4"/>
  <c r="V2572" i="4"/>
  <c r="S2572" i="4"/>
  <c r="Q2572" i="4"/>
  <c r="F2572" i="4"/>
  <c r="F2571" i="4"/>
  <c r="I2571" i="4" s="1"/>
  <c r="V2570" i="4"/>
  <c r="S2570" i="4"/>
  <c r="Q2570" i="4"/>
  <c r="V2569" i="4"/>
  <c r="S2569" i="4"/>
  <c r="Q2569" i="4"/>
  <c r="F2569" i="4"/>
  <c r="V2568" i="4"/>
  <c r="S2568" i="4"/>
  <c r="Q2568" i="4"/>
  <c r="F2568" i="4"/>
  <c r="V2567" i="4"/>
  <c r="S2567" i="4"/>
  <c r="Q2567" i="4"/>
  <c r="F2567" i="4"/>
  <c r="V2566" i="4"/>
  <c r="S2566" i="4"/>
  <c r="Q2566" i="4"/>
  <c r="F2566" i="4"/>
  <c r="V2565" i="4"/>
  <c r="S2565" i="4"/>
  <c r="Q2565" i="4"/>
  <c r="F2565" i="4"/>
  <c r="V2564" i="4"/>
  <c r="S2564" i="4"/>
  <c r="Q2564" i="4"/>
  <c r="F2564" i="4"/>
  <c r="V2563" i="4"/>
  <c r="S2563" i="4"/>
  <c r="Q2563" i="4"/>
  <c r="F2563" i="4"/>
  <c r="V2562" i="4"/>
  <c r="S2562" i="4"/>
  <c r="Q2562" i="4"/>
  <c r="F2562" i="4"/>
  <c r="V2561" i="4"/>
  <c r="S2561" i="4"/>
  <c r="Q2561" i="4"/>
  <c r="F2561" i="4"/>
  <c r="V2560" i="4"/>
  <c r="S2560" i="4"/>
  <c r="Q2560" i="4"/>
  <c r="F2560" i="4"/>
  <c r="V2559" i="4"/>
  <c r="S2559" i="4"/>
  <c r="Q2559" i="4"/>
  <c r="F2559" i="4"/>
  <c r="V2558" i="4"/>
  <c r="S2558" i="4"/>
  <c r="Q2558" i="4"/>
  <c r="F2558" i="4"/>
  <c r="V2557" i="4"/>
  <c r="S2557" i="4"/>
  <c r="Q2557" i="4"/>
  <c r="F2557" i="4"/>
  <c r="V2556" i="4"/>
  <c r="S2556" i="4"/>
  <c r="Q2556" i="4"/>
  <c r="F2556" i="4"/>
  <c r="V2555" i="4"/>
  <c r="S2555" i="4"/>
  <c r="Q2555" i="4"/>
  <c r="F2555" i="4"/>
  <c r="V2554" i="4"/>
  <c r="S2554" i="4"/>
  <c r="Q2554" i="4"/>
  <c r="F2554" i="4"/>
  <c r="V2553" i="4"/>
  <c r="S2553" i="4"/>
  <c r="Q2553" i="4"/>
  <c r="V2552" i="4"/>
  <c r="S2552" i="4"/>
  <c r="Q2552" i="4"/>
  <c r="F2552" i="4"/>
  <c r="V2551" i="4"/>
  <c r="S2551" i="4"/>
  <c r="Q2551" i="4"/>
  <c r="F2551" i="4"/>
  <c r="V2550" i="4"/>
  <c r="S2550" i="4"/>
  <c r="Q2550" i="4"/>
  <c r="F2550" i="4"/>
  <c r="V2549" i="4"/>
  <c r="S2549" i="4"/>
  <c r="Q2549" i="4"/>
  <c r="V2548" i="4"/>
  <c r="S2548" i="4"/>
  <c r="Q2548" i="4"/>
  <c r="F2548" i="4"/>
  <c r="V2547" i="4"/>
  <c r="S2547" i="4"/>
  <c r="Q2547" i="4"/>
  <c r="V2546" i="4"/>
  <c r="S2546" i="4"/>
  <c r="Q2546" i="4"/>
  <c r="F2546" i="4"/>
  <c r="V2545" i="4"/>
  <c r="S2545" i="4"/>
  <c r="Q2545" i="4"/>
  <c r="F2545" i="4"/>
  <c r="V2544" i="4"/>
  <c r="S2544" i="4"/>
  <c r="Q2544" i="4"/>
  <c r="V2543" i="4"/>
  <c r="S2543" i="4"/>
  <c r="Q2543" i="4"/>
  <c r="F2543" i="4"/>
  <c r="I2543" i="4" s="1"/>
  <c r="I129" i="4" s="1"/>
  <c r="V2542" i="4"/>
  <c r="S2542" i="4"/>
  <c r="Q2542" i="4"/>
  <c r="F2542" i="4"/>
  <c r="V2541" i="4"/>
  <c r="S2541" i="4"/>
  <c r="Q2541" i="4"/>
  <c r="F2541" i="4"/>
  <c r="V2540" i="4"/>
  <c r="S2540" i="4"/>
  <c r="Q2540" i="4"/>
  <c r="F2540" i="4"/>
  <c r="V2539" i="4"/>
  <c r="S2539" i="4"/>
  <c r="Q2539" i="4"/>
  <c r="F2539" i="4"/>
  <c r="V2538" i="4"/>
  <c r="S2538" i="4"/>
  <c r="Q2538" i="4"/>
  <c r="V2537" i="4"/>
  <c r="S2537" i="4"/>
  <c r="Q2537" i="4"/>
  <c r="V2536" i="4"/>
  <c r="S2536" i="4"/>
  <c r="Q2536" i="4"/>
  <c r="F2536" i="4"/>
  <c r="V2535" i="4"/>
  <c r="Q2535" i="4"/>
  <c r="V2534" i="4"/>
  <c r="S2534" i="4"/>
  <c r="Q2534" i="4"/>
  <c r="V2533" i="4"/>
  <c r="S2533" i="4"/>
  <c r="Q2533" i="4"/>
  <c r="V2529" i="4"/>
  <c r="S2529" i="4"/>
  <c r="Q2529" i="4"/>
  <c r="U2528" i="4"/>
  <c r="T2528" i="4"/>
  <c r="R2528" i="4"/>
  <c r="P2528" i="4"/>
  <c r="O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S2517" i="4"/>
  <c r="Q2517" i="4"/>
  <c r="V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S2504" i="4"/>
  <c r="Q2504" i="4"/>
  <c r="V2503" i="4"/>
  <c r="S2503" i="4"/>
  <c r="Q2503" i="4"/>
  <c r="V2502" i="4"/>
  <c r="S2502" i="4"/>
  <c r="Q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S2497" i="4"/>
  <c r="Q2497" i="4"/>
  <c r="V2496" i="4"/>
  <c r="S2496" i="4"/>
  <c r="Q2496" i="4"/>
  <c r="V2495" i="4"/>
  <c r="S2495" i="4"/>
  <c r="Q2495" i="4"/>
  <c r="V2494" i="4"/>
  <c r="S2494" i="4"/>
  <c r="Q2494" i="4"/>
  <c r="V2493" i="4"/>
  <c r="S2493" i="4"/>
  <c r="Q2493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S2485" i="4"/>
  <c r="Q2485" i="4"/>
  <c r="V2484" i="4"/>
  <c r="S2484" i="4"/>
  <c r="Q2484" i="4"/>
  <c r="V2483" i="4"/>
  <c r="S2483" i="4"/>
  <c r="Q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V2477" i="4"/>
  <c r="S2477" i="4"/>
  <c r="Q2477" i="4"/>
  <c r="V2476" i="4"/>
  <c r="Q2476" i="4"/>
  <c r="V2475" i="4"/>
  <c r="Q2475" i="4"/>
  <c r="U2474" i="4"/>
  <c r="T2474" i="4"/>
  <c r="R2474" i="4"/>
  <c r="P2474" i="4"/>
  <c r="O2474" i="4"/>
  <c r="H2474" i="4"/>
  <c r="G2474" i="4"/>
  <c r="E2474" i="4"/>
  <c r="V2473" i="4"/>
  <c r="S2473" i="4"/>
  <c r="Q2473" i="4"/>
  <c r="V2472" i="4"/>
  <c r="S2472" i="4"/>
  <c r="Q2472" i="4"/>
  <c r="V2471" i="4"/>
  <c r="S2471" i="4"/>
  <c r="Q2471" i="4"/>
  <c r="V2470" i="4"/>
  <c r="S2470" i="4"/>
  <c r="Q2470" i="4"/>
  <c r="V2469" i="4"/>
  <c r="Q2469" i="4"/>
  <c r="F2468" i="4"/>
  <c r="U2468" i="4"/>
  <c r="T2468" i="4"/>
  <c r="R2468" i="4"/>
  <c r="P2468" i="4"/>
  <c r="O2468" i="4"/>
  <c r="K2468" i="4"/>
  <c r="I2468" i="4"/>
  <c r="H2468" i="4"/>
  <c r="G2468" i="4"/>
  <c r="E2468" i="4"/>
  <c r="V2464" i="4"/>
  <c r="S2464" i="4"/>
  <c r="Q2464" i="4"/>
  <c r="V2463" i="4"/>
  <c r="S2463" i="4"/>
  <c r="Q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S2458" i="4"/>
  <c r="Q2458" i="4"/>
  <c r="V2457" i="4"/>
  <c r="S2457" i="4"/>
  <c r="Q2457" i="4"/>
  <c r="V2456" i="4"/>
  <c r="S2456" i="4"/>
  <c r="Q2456" i="4"/>
  <c r="V2455" i="4"/>
  <c r="Q2455" i="4"/>
  <c r="V2454" i="4"/>
  <c r="S2454" i="4"/>
  <c r="Q2454" i="4"/>
  <c r="V2453" i="4"/>
  <c r="S2453" i="4"/>
  <c r="Q2453" i="4"/>
  <c r="V2452" i="4"/>
  <c r="S2452" i="4"/>
  <c r="Q2452" i="4"/>
  <c r="V2451" i="4"/>
  <c r="S2451" i="4"/>
  <c r="Q2451" i="4"/>
  <c r="V2450" i="4"/>
  <c r="S2450" i="4"/>
  <c r="Q2450" i="4"/>
  <c r="U2449" i="4"/>
  <c r="T2449" i="4"/>
  <c r="R2449" i="4"/>
  <c r="P2449" i="4"/>
  <c r="O2449" i="4"/>
  <c r="K2449" i="4"/>
  <c r="I2449" i="4"/>
  <c r="H2449" i="4"/>
  <c r="G2449" i="4"/>
  <c r="E2449" i="4"/>
  <c r="V2448" i="4"/>
  <c r="S2448" i="4"/>
  <c r="Q2448" i="4"/>
  <c r="V2447" i="4"/>
  <c r="S2447" i="4"/>
  <c r="Q2447" i="4"/>
  <c r="V2446" i="4"/>
  <c r="S2446" i="4"/>
  <c r="Q2446" i="4"/>
  <c r="V2445" i="4"/>
  <c r="S2445" i="4"/>
  <c r="Q2445" i="4"/>
  <c r="V2444" i="4"/>
  <c r="S2444" i="4"/>
  <c r="Q2444" i="4"/>
  <c r="V2443" i="4"/>
  <c r="S2443" i="4"/>
  <c r="Q2443" i="4"/>
  <c r="V2442" i="4"/>
  <c r="S2442" i="4"/>
  <c r="Q2442" i="4"/>
  <c r="V2441" i="4"/>
  <c r="S2441" i="4"/>
  <c r="Q2441" i="4"/>
  <c r="V2440" i="4"/>
  <c r="S2440" i="4"/>
  <c r="Q2440" i="4"/>
  <c r="V2439" i="4"/>
  <c r="S2439" i="4"/>
  <c r="Q2439" i="4"/>
  <c r="V2438" i="4"/>
  <c r="S2438" i="4"/>
  <c r="Q2438" i="4"/>
  <c r="V2437" i="4"/>
  <c r="S2437" i="4"/>
  <c r="Q2437" i="4"/>
  <c r="V2436" i="4"/>
  <c r="S2436" i="4"/>
  <c r="Q2436" i="4"/>
  <c r="U2435" i="4"/>
  <c r="T2435" i="4"/>
  <c r="R2435" i="4"/>
  <c r="P2435" i="4"/>
  <c r="O2435" i="4"/>
  <c r="L2435" i="4"/>
  <c r="K2435" i="4"/>
  <c r="J2435" i="4"/>
  <c r="I2435" i="4"/>
  <c r="H2435" i="4"/>
  <c r="G2435" i="4"/>
  <c r="F2435" i="4"/>
  <c r="E2435" i="4"/>
  <c r="V2434" i="4"/>
  <c r="S2434" i="4"/>
  <c r="Q2434" i="4"/>
  <c r="V2433" i="4"/>
  <c r="S2433" i="4"/>
  <c r="Q2433" i="4"/>
  <c r="V2432" i="4"/>
  <c r="S2432" i="4"/>
  <c r="Q2432" i="4"/>
  <c r="V2431" i="4"/>
  <c r="S2431" i="4"/>
  <c r="Q2431" i="4"/>
  <c r="V2430" i="4"/>
  <c r="Q2430" i="4"/>
  <c r="U2429" i="4"/>
  <c r="T2429" i="4"/>
  <c r="R2429" i="4"/>
  <c r="P2429" i="4"/>
  <c r="K2429" i="4"/>
  <c r="I2429" i="4"/>
  <c r="H2429" i="4"/>
  <c r="G2429" i="4"/>
  <c r="E2429" i="4"/>
  <c r="M2427" i="4"/>
  <c r="F2425" i="4"/>
  <c r="F2424" i="4"/>
  <c r="V2423" i="4"/>
  <c r="S2423" i="4"/>
  <c r="Q2423" i="4"/>
  <c r="F2423" i="4"/>
  <c r="F2422" i="4"/>
  <c r="I2422" i="4" s="1"/>
  <c r="V2421" i="4"/>
  <c r="S2421" i="4"/>
  <c r="Q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F2416" i="4"/>
  <c r="V2415" i="4"/>
  <c r="S2415" i="4"/>
  <c r="Q2415" i="4"/>
  <c r="F2415" i="4"/>
  <c r="V2414" i="4"/>
  <c r="S2414" i="4"/>
  <c r="Q2414" i="4"/>
  <c r="F2414" i="4"/>
  <c r="V2413" i="4"/>
  <c r="S2413" i="4"/>
  <c r="Q2413" i="4"/>
  <c r="F2413" i="4"/>
  <c r="V2412" i="4"/>
  <c r="S2412" i="4"/>
  <c r="Q2412" i="4"/>
  <c r="F2412" i="4"/>
  <c r="V2411" i="4"/>
  <c r="S2411" i="4"/>
  <c r="Q2411" i="4"/>
  <c r="F2411" i="4"/>
  <c r="V2410" i="4"/>
  <c r="S2410" i="4"/>
  <c r="Q2410" i="4"/>
  <c r="F2410" i="4"/>
  <c r="V2409" i="4"/>
  <c r="S2409" i="4"/>
  <c r="Q2409" i="4"/>
  <c r="F2409" i="4"/>
  <c r="V2408" i="4"/>
  <c r="S2408" i="4"/>
  <c r="Q2408" i="4"/>
  <c r="F2408" i="4"/>
  <c r="V2407" i="4"/>
  <c r="S2407" i="4"/>
  <c r="Q2407" i="4"/>
  <c r="F2407" i="4"/>
  <c r="V2406" i="4"/>
  <c r="S2406" i="4"/>
  <c r="Q2406" i="4"/>
  <c r="F2406" i="4"/>
  <c r="V2405" i="4"/>
  <c r="S2405" i="4"/>
  <c r="Q2405" i="4"/>
  <c r="F2405" i="4"/>
  <c r="V2404" i="4"/>
  <c r="S2404" i="4"/>
  <c r="Q2404" i="4"/>
  <c r="V2403" i="4"/>
  <c r="S2403" i="4"/>
  <c r="Q2403" i="4"/>
  <c r="F2403" i="4"/>
  <c r="V2402" i="4"/>
  <c r="S2402" i="4"/>
  <c r="Q2402" i="4"/>
  <c r="F2402" i="4"/>
  <c r="V2401" i="4"/>
  <c r="S2401" i="4"/>
  <c r="Q2401" i="4"/>
  <c r="F2401" i="4"/>
  <c r="V2400" i="4"/>
  <c r="S2400" i="4"/>
  <c r="Q2400" i="4"/>
  <c r="F2400" i="4"/>
  <c r="V2399" i="4"/>
  <c r="S2399" i="4"/>
  <c r="Q2399" i="4"/>
  <c r="F2399" i="4"/>
  <c r="V2398" i="4"/>
  <c r="S2398" i="4"/>
  <c r="Q2398" i="4"/>
  <c r="F2398" i="4"/>
  <c r="V2397" i="4"/>
  <c r="S2397" i="4"/>
  <c r="Q2397" i="4"/>
  <c r="F2397" i="4"/>
  <c r="V2396" i="4"/>
  <c r="S2396" i="4"/>
  <c r="Q2396" i="4"/>
  <c r="F2396" i="4"/>
  <c r="V2395" i="4"/>
  <c r="S2395" i="4"/>
  <c r="Q2395" i="4"/>
  <c r="V2394" i="4"/>
  <c r="S2394" i="4"/>
  <c r="Q2394" i="4"/>
  <c r="F2394" i="4"/>
  <c r="V2393" i="4"/>
  <c r="S2393" i="4"/>
  <c r="Q2393" i="4"/>
  <c r="F2393" i="4"/>
  <c r="V2392" i="4"/>
  <c r="S2392" i="4"/>
  <c r="Q2392" i="4"/>
  <c r="F2392" i="4"/>
  <c r="V2391" i="4"/>
  <c r="S2391" i="4"/>
  <c r="Q2391" i="4"/>
  <c r="F2391" i="4"/>
  <c r="V2390" i="4"/>
  <c r="S2390" i="4"/>
  <c r="Q2390" i="4"/>
  <c r="F2390" i="4"/>
  <c r="V2389" i="4"/>
  <c r="S2389" i="4"/>
  <c r="Q2389" i="4"/>
  <c r="V2388" i="4"/>
  <c r="S2388" i="4"/>
  <c r="Q2388" i="4"/>
  <c r="V2387" i="4"/>
  <c r="S2387" i="4"/>
  <c r="Q2387" i="4"/>
  <c r="F2387" i="4"/>
  <c r="V2386" i="4"/>
  <c r="Q2386" i="4"/>
  <c r="V2385" i="4"/>
  <c r="S2385" i="4"/>
  <c r="Q2385" i="4"/>
  <c r="V2384" i="4"/>
  <c r="S2384" i="4"/>
  <c r="Q2384" i="4"/>
  <c r="V2380" i="4"/>
  <c r="S2380" i="4"/>
  <c r="Q2380" i="4"/>
  <c r="U2379" i="4"/>
  <c r="T2379" i="4"/>
  <c r="R2379" i="4"/>
  <c r="P2379" i="4"/>
  <c r="O2379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S2362" i="4"/>
  <c r="Q2362" i="4"/>
  <c r="V2361" i="4"/>
  <c r="S2361" i="4"/>
  <c r="Q2361" i="4"/>
  <c r="V2360" i="4"/>
  <c r="S2360" i="4"/>
  <c r="Q2360" i="4"/>
  <c r="V2359" i="4"/>
  <c r="S2359" i="4"/>
  <c r="Q2359" i="4"/>
  <c r="V2358" i="4"/>
  <c r="S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S2352" i="4"/>
  <c r="Q2352" i="4"/>
  <c r="V2351" i="4"/>
  <c r="S2351" i="4"/>
  <c r="Q2351" i="4"/>
  <c r="V2350" i="4"/>
  <c r="S2350" i="4"/>
  <c r="Q2350" i="4"/>
  <c r="V2349" i="4"/>
  <c r="S2349" i="4"/>
  <c r="Q2349" i="4"/>
  <c r="V2348" i="4"/>
  <c r="S2348" i="4"/>
  <c r="Q2348" i="4"/>
  <c r="V2347" i="4"/>
  <c r="S2347" i="4"/>
  <c r="Q2347" i="4"/>
  <c r="V2346" i="4"/>
  <c r="S2346" i="4"/>
  <c r="Q2346" i="4"/>
  <c r="V2345" i="4"/>
  <c r="S2345" i="4"/>
  <c r="Q2345" i="4"/>
  <c r="V2344" i="4"/>
  <c r="S2344" i="4"/>
  <c r="Q2344" i="4"/>
  <c r="V2343" i="4"/>
  <c r="S2343" i="4"/>
  <c r="Q2343" i="4"/>
  <c r="V2342" i="4"/>
  <c r="S2342" i="4"/>
  <c r="Q2342" i="4"/>
  <c r="V2341" i="4"/>
  <c r="S2341" i="4"/>
  <c r="Q2341" i="4"/>
  <c r="V2340" i="4"/>
  <c r="S2340" i="4"/>
  <c r="Q2340" i="4"/>
  <c r="V2339" i="4"/>
  <c r="S2339" i="4"/>
  <c r="Q2339" i="4"/>
  <c r="V2338" i="4"/>
  <c r="S2338" i="4"/>
  <c r="V2337" i="4"/>
  <c r="S2337" i="4"/>
  <c r="V2336" i="4"/>
  <c r="V2335" i="4"/>
  <c r="S2335" i="4"/>
  <c r="V2334" i="4"/>
  <c r="V2333" i="4"/>
  <c r="S2333" i="4"/>
  <c r="V2332" i="4"/>
  <c r="V2331" i="4"/>
  <c r="S2331" i="4"/>
  <c r="Q2331" i="4"/>
  <c r="V2330" i="4"/>
  <c r="S2330" i="4"/>
  <c r="Q2330" i="4"/>
  <c r="V2329" i="4"/>
  <c r="S2329" i="4"/>
  <c r="Q2329" i="4"/>
  <c r="V2328" i="4"/>
  <c r="S2328" i="4"/>
  <c r="Q2328" i="4"/>
  <c r="V2327" i="4"/>
  <c r="S2327" i="4"/>
  <c r="V2326" i="4"/>
  <c r="V2325" i="4"/>
  <c r="V2323" i="4"/>
  <c r="S2323" i="4"/>
  <c r="Q2323" i="4"/>
  <c r="V2322" i="4"/>
  <c r="S2322" i="4"/>
  <c r="Q2322" i="4"/>
  <c r="V2321" i="4"/>
  <c r="S2321" i="4"/>
  <c r="Q2321" i="4"/>
  <c r="V2320" i="4"/>
  <c r="S2320" i="4"/>
  <c r="Q2320" i="4"/>
  <c r="V2319" i="4"/>
  <c r="Q2319" i="4"/>
  <c r="F2318" i="4"/>
  <c r="U2318" i="4"/>
  <c r="T2318" i="4"/>
  <c r="R2318" i="4"/>
  <c r="P2318" i="4"/>
  <c r="O2318" i="4"/>
  <c r="L2318" i="4"/>
  <c r="K2318" i="4"/>
  <c r="I2318" i="4"/>
  <c r="H2318" i="4"/>
  <c r="G2318" i="4"/>
  <c r="E2318" i="4"/>
  <c r="V2314" i="4"/>
  <c r="S2314" i="4"/>
  <c r="Q2314" i="4"/>
  <c r="V2313" i="4"/>
  <c r="S2313" i="4"/>
  <c r="Q2313" i="4"/>
  <c r="V2312" i="4"/>
  <c r="S2312" i="4"/>
  <c r="Q2312" i="4"/>
  <c r="V2311" i="4"/>
  <c r="S2311" i="4"/>
  <c r="Q2311" i="4"/>
  <c r="V2310" i="4"/>
  <c r="S2310" i="4"/>
  <c r="Q2310" i="4"/>
  <c r="V2309" i="4"/>
  <c r="S2309" i="4"/>
  <c r="Q2309" i="4"/>
  <c r="V2308" i="4"/>
  <c r="S2308" i="4"/>
  <c r="Q2308" i="4"/>
  <c r="V2307" i="4"/>
  <c r="S2307" i="4"/>
  <c r="Q2307" i="4"/>
  <c r="V2306" i="4"/>
  <c r="Q2306" i="4"/>
  <c r="V2305" i="4"/>
  <c r="Q2305" i="4"/>
  <c r="V2304" i="4"/>
  <c r="S2304" i="4"/>
  <c r="Q2304" i="4"/>
  <c r="V2303" i="4"/>
  <c r="S2303" i="4"/>
  <c r="Q2303" i="4"/>
  <c r="V2302" i="4"/>
  <c r="S2302" i="4"/>
  <c r="Q2302" i="4"/>
  <c r="V2301" i="4"/>
  <c r="S2301" i="4"/>
  <c r="Q2301" i="4"/>
  <c r="V2300" i="4"/>
  <c r="S2300" i="4"/>
  <c r="Q2300" i="4"/>
  <c r="S2299" i="4"/>
  <c r="P2299" i="4"/>
  <c r="O2299" i="4"/>
  <c r="H2299" i="4"/>
  <c r="G2299" i="4"/>
  <c r="E2299" i="4"/>
  <c r="V2298" i="4"/>
  <c r="S2298" i="4"/>
  <c r="Q2298" i="4"/>
  <c r="V2297" i="4"/>
  <c r="S2297" i="4"/>
  <c r="Q2297" i="4"/>
  <c r="V2296" i="4"/>
  <c r="S2296" i="4"/>
  <c r="Q2296" i="4"/>
  <c r="V2295" i="4"/>
  <c r="S2295" i="4"/>
  <c r="Q2295" i="4"/>
  <c r="V2294" i="4"/>
  <c r="S2294" i="4"/>
  <c r="Q2294" i="4"/>
  <c r="V2293" i="4"/>
  <c r="S2293" i="4"/>
  <c r="Q2293" i="4"/>
  <c r="V2292" i="4"/>
  <c r="S2292" i="4"/>
  <c r="Q2292" i="4"/>
  <c r="V2291" i="4"/>
  <c r="S2291" i="4"/>
  <c r="Q2291" i="4"/>
  <c r="V2290" i="4"/>
  <c r="S2290" i="4"/>
  <c r="Q2290" i="4"/>
  <c r="V2289" i="4"/>
  <c r="S2289" i="4"/>
  <c r="Q2289" i="4"/>
  <c r="V2288" i="4"/>
  <c r="S2288" i="4"/>
  <c r="Q2288" i="4"/>
  <c r="V2287" i="4"/>
  <c r="S2287" i="4"/>
  <c r="Q2287" i="4"/>
  <c r="V2286" i="4"/>
  <c r="S2286" i="4"/>
  <c r="Q2286" i="4"/>
  <c r="U2285" i="4"/>
  <c r="T2285" i="4"/>
  <c r="R2285" i="4"/>
  <c r="P2285" i="4"/>
  <c r="O2285" i="4"/>
  <c r="L2285" i="4"/>
  <c r="K2285" i="4"/>
  <c r="J2285" i="4"/>
  <c r="I2285" i="4"/>
  <c r="H2285" i="4"/>
  <c r="G2285" i="4"/>
  <c r="F2285" i="4"/>
  <c r="E2285" i="4"/>
  <c r="V2284" i="4"/>
  <c r="S2284" i="4"/>
  <c r="Q2284" i="4"/>
  <c r="V2283" i="4"/>
  <c r="S2283" i="4"/>
  <c r="Q2283" i="4"/>
  <c r="V2282" i="4"/>
  <c r="S2282" i="4"/>
  <c r="Q2282" i="4"/>
  <c r="V2281" i="4"/>
  <c r="S2281" i="4"/>
  <c r="Q2281" i="4"/>
  <c r="V2280" i="4"/>
  <c r="Q2280" i="4"/>
  <c r="U2279" i="4"/>
  <c r="T2279" i="4"/>
  <c r="R2279" i="4"/>
  <c r="P2279" i="4"/>
  <c r="L2279" i="4"/>
  <c r="K2279" i="4"/>
  <c r="J2279" i="4"/>
  <c r="I2279" i="4"/>
  <c r="H2279" i="4"/>
  <c r="G2279" i="4"/>
  <c r="E2279" i="4"/>
  <c r="M2277" i="4"/>
  <c r="F2274" i="4"/>
  <c r="V2273" i="4"/>
  <c r="S2273" i="4"/>
  <c r="Q2273" i="4"/>
  <c r="V2271" i="4"/>
  <c r="S2271" i="4"/>
  <c r="Q2271" i="4"/>
  <c r="V2270" i="4"/>
  <c r="S2270" i="4"/>
  <c r="Q2270" i="4"/>
  <c r="F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F2264" i="4"/>
  <c r="V2263" i="4"/>
  <c r="S2263" i="4"/>
  <c r="Q2263" i="4"/>
  <c r="V2262" i="4"/>
  <c r="S2262" i="4"/>
  <c r="Q2262" i="4"/>
  <c r="F2262" i="4"/>
  <c r="V2261" i="4"/>
  <c r="S2261" i="4"/>
  <c r="Q2261" i="4"/>
  <c r="F2261" i="4"/>
  <c r="V2260" i="4"/>
  <c r="S2260" i="4"/>
  <c r="Q2260" i="4"/>
  <c r="F2260" i="4"/>
  <c r="V2259" i="4"/>
  <c r="S2259" i="4"/>
  <c r="Q2259" i="4"/>
  <c r="F2259" i="4"/>
  <c r="V2258" i="4"/>
  <c r="S2258" i="4"/>
  <c r="Q2258" i="4"/>
  <c r="F2258" i="4"/>
  <c r="V2257" i="4"/>
  <c r="S2257" i="4"/>
  <c r="Q2257" i="4"/>
  <c r="F2257" i="4"/>
  <c r="V2256" i="4"/>
  <c r="S2256" i="4"/>
  <c r="Q2256" i="4"/>
  <c r="F2256" i="4"/>
  <c r="V2255" i="4"/>
  <c r="S2255" i="4"/>
  <c r="Q2255" i="4"/>
  <c r="V2254" i="4"/>
  <c r="S2254" i="4"/>
  <c r="Q2254" i="4"/>
  <c r="V2253" i="4"/>
  <c r="S2253" i="4"/>
  <c r="Q2253" i="4"/>
  <c r="F2253" i="4"/>
  <c r="V2252" i="4"/>
  <c r="S2252" i="4"/>
  <c r="Q2252" i="4"/>
  <c r="F2252" i="4"/>
  <c r="V2251" i="4"/>
  <c r="S2251" i="4"/>
  <c r="Q2251" i="4"/>
  <c r="F2251" i="4"/>
  <c r="V2250" i="4"/>
  <c r="S2250" i="4"/>
  <c r="Q2250" i="4"/>
  <c r="V2249" i="4"/>
  <c r="S2249" i="4"/>
  <c r="Q2249" i="4"/>
  <c r="V2248" i="4"/>
  <c r="S2248" i="4"/>
  <c r="Q2248" i="4"/>
  <c r="V2247" i="4"/>
  <c r="S2247" i="4"/>
  <c r="Q2247" i="4"/>
  <c r="F2247" i="4"/>
  <c r="V2246" i="4"/>
  <c r="S2246" i="4"/>
  <c r="Q2246" i="4"/>
  <c r="F2246" i="4"/>
  <c r="V2245" i="4"/>
  <c r="S2245" i="4"/>
  <c r="Q2245" i="4"/>
  <c r="V2244" i="4"/>
  <c r="S2244" i="4"/>
  <c r="Q2244" i="4"/>
  <c r="F2244" i="4"/>
  <c r="V2243" i="4"/>
  <c r="S2243" i="4"/>
  <c r="Q2243" i="4"/>
  <c r="F2243" i="4"/>
  <c r="V2242" i="4"/>
  <c r="S2242" i="4"/>
  <c r="Q2242" i="4"/>
  <c r="F2242" i="4"/>
  <c r="V2241" i="4"/>
  <c r="S2241" i="4"/>
  <c r="Q2241" i="4"/>
  <c r="F2241" i="4"/>
  <c r="V2240" i="4"/>
  <c r="S2240" i="4"/>
  <c r="Q2240" i="4"/>
  <c r="F2240" i="4"/>
  <c r="V2239" i="4"/>
  <c r="S2239" i="4"/>
  <c r="Q2239" i="4"/>
  <c r="V2238" i="4"/>
  <c r="S2238" i="4"/>
  <c r="Q2238" i="4"/>
  <c r="V2237" i="4"/>
  <c r="S2237" i="4"/>
  <c r="Q2237" i="4"/>
  <c r="V2236" i="4"/>
  <c r="Q2236" i="4"/>
  <c r="V2235" i="4"/>
  <c r="S2235" i="4"/>
  <c r="Q2235" i="4"/>
  <c r="V2234" i="4"/>
  <c r="S2234" i="4"/>
  <c r="Q2234" i="4"/>
  <c r="V2230" i="4"/>
  <c r="S2230" i="4"/>
  <c r="Q2230" i="4"/>
  <c r="U2229" i="4"/>
  <c r="T2229" i="4"/>
  <c r="R2229" i="4"/>
  <c r="P2229" i="4"/>
  <c r="O2229" i="4"/>
  <c r="V2227" i="4"/>
  <c r="Q2227" i="4"/>
  <c r="V2226" i="4"/>
  <c r="Q2226" i="4"/>
  <c r="V2225" i="4"/>
  <c r="Q2225" i="4"/>
  <c r="V2224" i="4"/>
  <c r="S2224" i="4"/>
  <c r="Q2224" i="4"/>
  <c r="V2223" i="4"/>
  <c r="Q2223" i="4"/>
  <c r="V2222" i="4"/>
  <c r="S2222" i="4"/>
  <c r="Q2222" i="4"/>
  <c r="V2221" i="4"/>
  <c r="S2221" i="4"/>
  <c r="Q2221" i="4"/>
  <c r="V2220" i="4"/>
  <c r="S2220" i="4"/>
  <c r="Q2220" i="4"/>
  <c r="V2219" i="4"/>
  <c r="Q2219" i="4"/>
  <c r="V2218" i="4"/>
  <c r="S2218" i="4"/>
  <c r="Q2218" i="4"/>
  <c r="V2217" i="4"/>
  <c r="S2217" i="4"/>
  <c r="Q2217" i="4"/>
  <c r="V2216" i="4"/>
  <c r="S2216" i="4"/>
  <c r="Q2216" i="4"/>
  <c r="V2215" i="4"/>
  <c r="S2215" i="4"/>
  <c r="Q2215" i="4"/>
  <c r="V2214" i="4"/>
  <c r="S2214" i="4"/>
  <c r="Q2214" i="4"/>
  <c r="V2213" i="4"/>
  <c r="S2213" i="4"/>
  <c r="Q2213" i="4"/>
  <c r="V2212" i="4"/>
  <c r="S2212" i="4"/>
  <c r="Q2212" i="4"/>
  <c r="V2211" i="4"/>
  <c r="Q2211" i="4"/>
  <c r="V2210" i="4"/>
  <c r="S2210" i="4"/>
  <c r="Q2210" i="4"/>
  <c r="V2209" i="4"/>
  <c r="S2209" i="4"/>
  <c r="Q2209" i="4"/>
  <c r="V2208" i="4"/>
  <c r="S2208" i="4"/>
  <c r="Q2208" i="4"/>
  <c r="V2207" i="4"/>
  <c r="S2207" i="4"/>
  <c r="Q2207" i="4"/>
  <c r="V2206" i="4"/>
  <c r="S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S2200" i="4"/>
  <c r="Q2200" i="4"/>
  <c r="V2199" i="4"/>
  <c r="S2199" i="4"/>
  <c r="Q2199" i="4"/>
  <c r="V2198" i="4"/>
  <c r="S2198" i="4"/>
  <c r="Q2198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S2193" i="4"/>
  <c r="Q2193" i="4"/>
  <c r="V2192" i="4"/>
  <c r="S2192" i="4"/>
  <c r="Q2192" i="4"/>
  <c r="V2191" i="4"/>
  <c r="Q2191" i="4"/>
  <c r="V2190" i="4"/>
  <c r="S2190" i="4"/>
  <c r="Q2190" i="4"/>
  <c r="V2189" i="4"/>
  <c r="S2189" i="4"/>
  <c r="Q2189" i="4"/>
  <c r="V2188" i="4"/>
  <c r="S2188" i="4"/>
  <c r="Q2188" i="4"/>
  <c r="V2187" i="4"/>
  <c r="S2187" i="4"/>
  <c r="Q2187" i="4"/>
  <c r="V2186" i="4"/>
  <c r="Q2186" i="4"/>
  <c r="V2185" i="4"/>
  <c r="S2185" i="4"/>
  <c r="Q2185" i="4"/>
  <c r="V2184" i="4"/>
  <c r="Q2184" i="4"/>
  <c r="V2183" i="4"/>
  <c r="S2183" i="4"/>
  <c r="Q2183" i="4"/>
  <c r="V2182" i="4"/>
  <c r="Q2182" i="4"/>
  <c r="V2181" i="4"/>
  <c r="S2181" i="4"/>
  <c r="Q2181" i="4"/>
  <c r="V2180" i="4"/>
  <c r="S2180" i="4"/>
  <c r="Q2180" i="4"/>
  <c r="V2179" i="4"/>
  <c r="S2179" i="4"/>
  <c r="Q2179" i="4"/>
  <c r="V2178" i="4"/>
  <c r="S2178" i="4"/>
  <c r="Q2178" i="4"/>
  <c r="V2177" i="4"/>
  <c r="S2177" i="4"/>
  <c r="Q2177" i="4"/>
  <c r="V2176" i="4"/>
  <c r="Q2176" i="4"/>
  <c r="V2175" i="4"/>
  <c r="Q2175" i="4"/>
  <c r="V2173" i="4"/>
  <c r="S2173" i="4"/>
  <c r="Q2173" i="4"/>
  <c r="V2172" i="4"/>
  <c r="S2172" i="4"/>
  <c r="Q2172" i="4"/>
  <c r="V2171" i="4"/>
  <c r="S2171" i="4"/>
  <c r="Q2171" i="4"/>
  <c r="V2170" i="4"/>
  <c r="S2170" i="4"/>
  <c r="Q2170" i="4"/>
  <c r="V2169" i="4"/>
  <c r="Q2169" i="4"/>
  <c r="F2168" i="4"/>
  <c r="U2168" i="4"/>
  <c r="T2168" i="4"/>
  <c r="R2168" i="4"/>
  <c r="P2168" i="4"/>
  <c r="O2168" i="4"/>
  <c r="K2168" i="4"/>
  <c r="J2168" i="4"/>
  <c r="I2168" i="4"/>
  <c r="H2168" i="4"/>
  <c r="G2168" i="4"/>
  <c r="E2168" i="4"/>
  <c r="V2164" i="4"/>
  <c r="S2164" i="4"/>
  <c r="Q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S2159" i="4"/>
  <c r="Q2159" i="4"/>
  <c r="V2158" i="4"/>
  <c r="S2158" i="4"/>
  <c r="Q2158" i="4"/>
  <c r="V2156" i="4"/>
  <c r="S2156" i="4"/>
  <c r="Q2156" i="4"/>
  <c r="V2155" i="4"/>
  <c r="Q2155" i="4"/>
  <c r="V2154" i="4"/>
  <c r="Q2154" i="4"/>
  <c r="V2153" i="4"/>
  <c r="S2153" i="4"/>
  <c r="Q2153" i="4"/>
  <c r="V2152" i="4"/>
  <c r="S2152" i="4"/>
  <c r="Q2152" i="4"/>
  <c r="V2151" i="4"/>
  <c r="S2151" i="4"/>
  <c r="Q2151" i="4"/>
  <c r="V2150" i="4"/>
  <c r="S2150" i="4"/>
  <c r="Q2150" i="4"/>
  <c r="V2149" i="4"/>
  <c r="S2149" i="4"/>
  <c r="Q2149" i="4"/>
  <c r="U2148" i="4"/>
  <c r="T2148" i="4"/>
  <c r="R2148" i="4"/>
  <c r="P2148" i="4"/>
  <c r="O2148" i="4"/>
  <c r="L2148" i="4"/>
  <c r="K2148" i="4"/>
  <c r="I2148" i="4"/>
  <c r="H2148" i="4"/>
  <c r="G2148" i="4"/>
  <c r="E2148" i="4"/>
  <c r="V2147" i="4"/>
  <c r="S2147" i="4"/>
  <c r="Q2147" i="4"/>
  <c r="V2146" i="4"/>
  <c r="S2146" i="4"/>
  <c r="Q2146" i="4"/>
  <c r="V2145" i="4"/>
  <c r="S2145" i="4"/>
  <c r="Q2145" i="4"/>
  <c r="V2144" i="4"/>
  <c r="S2144" i="4"/>
  <c r="Q2144" i="4"/>
  <c r="V2143" i="4"/>
  <c r="S2143" i="4"/>
  <c r="Q2143" i="4"/>
  <c r="V2142" i="4"/>
  <c r="S2142" i="4"/>
  <c r="Q2142" i="4"/>
  <c r="V2141" i="4"/>
  <c r="S2141" i="4"/>
  <c r="Q2141" i="4"/>
  <c r="V2140" i="4"/>
  <c r="S2140" i="4"/>
  <c r="Q2140" i="4"/>
  <c r="V2139" i="4"/>
  <c r="S2139" i="4"/>
  <c r="Q2139" i="4"/>
  <c r="V2138" i="4"/>
  <c r="S2138" i="4"/>
  <c r="Q2138" i="4"/>
  <c r="V2137" i="4"/>
  <c r="S2137" i="4"/>
  <c r="Q2137" i="4"/>
  <c r="V2136" i="4"/>
  <c r="S2136" i="4"/>
  <c r="Q2136" i="4"/>
  <c r="V2135" i="4"/>
  <c r="Q2135" i="4"/>
  <c r="U2134" i="4"/>
  <c r="T2134" i="4"/>
  <c r="R2134" i="4"/>
  <c r="P2134" i="4"/>
  <c r="O2134" i="4"/>
  <c r="H2134" i="4"/>
  <c r="G2134" i="4"/>
  <c r="E2134" i="4"/>
  <c r="V2133" i="4"/>
  <c r="S2133" i="4"/>
  <c r="Q2133" i="4"/>
  <c r="V2132" i="4"/>
  <c r="S2132" i="4"/>
  <c r="Q2132" i="4"/>
  <c r="V2131" i="4"/>
  <c r="S2131" i="4"/>
  <c r="Q2131" i="4"/>
  <c r="V2130" i="4"/>
  <c r="S2130" i="4"/>
  <c r="Q2130" i="4"/>
  <c r="V2129" i="4"/>
  <c r="Q2129" i="4"/>
  <c r="U2128" i="4"/>
  <c r="T2128" i="4"/>
  <c r="R2128" i="4"/>
  <c r="P2128" i="4"/>
  <c r="L2128" i="4"/>
  <c r="K2128" i="4"/>
  <c r="J2128" i="4"/>
  <c r="I2128" i="4"/>
  <c r="H2128" i="4"/>
  <c r="G2128" i="4"/>
  <c r="E2128" i="4"/>
  <c r="M2126" i="4"/>
  <c r="F2124" i="4"/>
  <c r="F2123" i="4"/>
  <c r="V2122" i="4"/>
  <c r="S2122" i="4"/>
  <c r="Q2122" i="4"/>
  <c r="F2122" i="4"/>
  <c r="F2121" i="4"/>
  <c r="V2120" i="4"/>
  <c r="S2120" i="4"/>
  <c r="Q2120" i="4"/>
  <c r="V2119" i="4"/>
  <c r="S2119" i="4"/>
  <c r="Q2119" i="4"/>
  <c r="F2119" i="4"/>
  <c r="V2118" i="4"/>
  <c r="S2118" i="4"/>
  <c r="Q2118" i="4"/>
  <c r="F2118" i="4"/>
  <c r="V2117" i="4"/>
  <c r="S2117" i="4"/>
  <c r="Q2117" i="4"/>
  <c r="F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F2110" i="4"/>
  <c r="V2109" i="4"/>
  <c r="S2109" i="4"/>
  <c r="Q2109" i="4"/>
  <c r="F2109" i="4"/>
  <c r="V2108" i="4"/>
  <c r="S2108" i="4"/>
  <c r="Q2108" i="4"/>
  <c r="F2108" i="4"/>
  <c r="V2107" i="4"/>
  <c r="S2107" i="4"/>
  <c r="Q2107" i="4"/>
  <c r="F2107" i="4"/>
  <c r="V2106" i="4"/>
  <c r="S2106" i="4"/>
  <c r="Q2106" i="4"/>
  <c r="F2106" i="4"/>
  <c r="V2105" i="4"/>
  <c r="S2105" i="4"/>
  <c r="Q2105" i="4"/>
  <c r="F2105" i="4"/>
  <c r="V2104" i="4"/>
  <c r="S2104" i="4"/>
  <c r="Q2104" i="4"/>
  <c r="F2104" i="4"/>
  <c r="V2103" i="4"/>
  <c r="S2103" i="4"/>
  <c r="Q2103" i="4"/>
  <c r="V2102" i="4"/>
  <c r="S2102" i="4"/>
  <c r="Q2102" i="4"/>
  <c r="F2102" i="4"/>
  <c r="V2101" i="4"/>
  <c r="S2101" i="4"/>
  <c r="Q2101" i="4"/>
  <c r="F2101" i="4"/>
  <c r="V2100" i="4"/>
  <c r="S2100" i="4"/>
  <c r="Q2100" i="4"/>
  <c r="F2100" i="4"/>
  <c r="V2099" i="4"/>
  <c r="S2099" i="4"/>
  <c r="Q2099" i="4"/>
  <c r="F2099" i="4"/>
  <c r="V2098" i="4"/>
  <c r="S2098" i="4"/>
  <c r="Q2098" i="4"/>
  <c r="F2098" i="4"/>
  <c r="V2097" i="4"/>
  <c r="S2097" i="4"/>
  <c r="Q2097" i="4"/>
  <c r="F2097" i="4"/>
  <c r="V2096" i="4"/>
  <c r="S2096" i="4"/>
  <c r="Q2096" i="4"/>
  <c r="F2096" i="4"/>
  <c r="V2095" i="4"/>
  <c r="S2095" i="4"/>
  <c r="Q2095" i="4"/>
  <c r="F2095" i="4"/>
  <c r="V2094" i="4"/>
  <c r="S2094" i="4"/>
  <c r="Q2094" i="4"/>
  <c r="V2093" i="4"/>
  <c r="S2093" i="4"/>
  <c r="Q2093" i="4"/>
  <c r="F2093" i="4"/>
  <c r="V2092" i="4"/>
  <c r="S2092" i="4"/>
  <c r="Q2092" i="4"/>
  <c r="F2092" i="4"/>
  <c r="V2091" i="4"/>
  <c r="S2091" i="4"/>
  <c r="Q2091" i="4"/>
  <c r="F2091" i="4"/>
  <c r="V2090" i="4"/>
  <c r="S2090" i="4"/>
  <c r="Q2090" i="4"/>
  <c r="F2090" i="4"/>
  <c r="V2089" i="4"/>
  <c r="S2089" i="4"/>
  <c r="Q2089" i="4"/>
  <c r="F2089" i="4"/>
  <c r="V2088" i="4"/>
  <c r="S2088" i="4"/>
  <c r="Q2088" i="4"/>
  <c r="F2088" i="4"/>
  <c r="V2087" i="4"/>
  <c r="S2087" i="4"/>
  <c r="Q2087" i="4"/>
  <c r="V2086" i="4"/>
  <c r="S2086" i="4"/>
  <c r="Q2086" i="4"/>
  <c r="F2086" i="4"/>
  <c r="V2085" i="4"/>
  <c r="Q2085" i="4"/>
  <c r="V2084" i="4"/>
  <c r="S2084" i="4"/>
  <c r="Q2084" i="4"/>
  <c r="F2084" i="4"/>
  <c r="V2083" i="4"/>
  <c r="S2083" i="4"/>
  <c r="Q2083" i="4"/>
  <c r="V2079" i="4"/>
  <c r="S2079" i="4"/>
  <c r="Q2079" i="4"/>
  <c r="U2078" i="4"/>
  <c r="T2078" i="4"/>
  <c r="R2078" i="4"/>
  <c r="P2078" i="4"/>
  <c r="O2078" i="4"/>
  <c r="L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S2067" i="4"/>
  <c r="Q2067" i="4"/>
  <c r="V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S2048" i="4"/>
  <c r="Q2048" i="4"/>
  <c r="V2047" i="4"/>
  <c r="S2047" i="4"/>
  <c r="Q2047" i="4"/>
  <c r="V2046" i="4"/>
  <c r="S2046" i="4"/>
  <c r="Q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S2041" i="4"/>
  <c r="Q2041" i="4"/>
  <c r="V2040" i="4"/>
  <c r="S2040" i="4"/>
  <c r="Q2040" i="4"/>
  <c r="V2039" i="4"/>
  <c r="S2039" i="4"/>
  <c r="Q2039" i="4"/>
  <c r="V2038" i="4"/>
  <c r="S2038" i="4"/>
  <c r="Q2038" i="4"/>
  <c r="V2037" i="4"/>
  <c r="S2037" i="4"/>
  <c r="Q2037" i="4"/>
  <c r="V2036" i="4"/>
  <c r="S2036" i="4"/>
  <c r="Q2036" i="4"/>
  <c r="V2035" i="4"/>
  <c r="S2035" i="4"/>
  <c r="Q2035" i="4"/>
  <c r="V2034" i="4"/>
  <c r="S2034" i="4"/>
  <c r="Q2034" i="4"/>
  <c r="V2033" i="4"/>
  <c r="S2033" i="4"/>
  <c r="Q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S2028" i="4"/>
  <c r="Q2028" i="4"/>
  <c r="V2027" i="4"/>
  <c r="S2027" i="4"/>
  <c r="Q2027" i="4"/>
  <c r="V2026" i="4"/>
  <c r="Q2026" i="4"/>
  <c r="V2025" i="4"/>
  <c r="Q2025" i="4"/>
  <c r="U2024" i="4"/>
  <c r="T2024" i="4"/>
  <c r="R2024" i="4"/>
  <c r="P2024" i="4"/>
  <c r="O2024" i="4"/>
  <c r="H2024" i="4"/>
  <c r="G2024" i="4"/>
  <c r="E2024" i="4"/>
  <c r="V2023" i="4"/>
  <c r="S2023" i="4"/>
  <c r="Q2023" i="4"/>
  <c r="V2022" i="4"/>
  <c r="S2022" i="4"/>
  <c r="Q2022" i="4"/>
  <c r="V2021" i="4"/>
  <c r="S2021" i="4"/>
  <c r="Q2021" i="4"/>
  <c r="V2020" i="4"/>
  <c r="S2020" i="4"/>
  <c r="Q2020" i="4"/>
  <c r="V2019" i="4"/>
  <c r="Q2019" i="4"/>
  <c r="F2018" i="4"/>
  <c r="U2018" i="4"/>
  <c r="T2018" i="4"/>
  <c r="R2018" i="4"/>
  <c r="P2018" i="4"/>
  <c r="O2018" i="4"/>
  <c r="K2018" i="4"/>
  <c r="I2018" i="4"/>
  <c r="H2018" i="4"/>
  <c r="G2018" i="4"/>
  <c r="E2018" i="4"/>
  <c r="V2014" i="4"/>
  <c r="S2014" i="4"/>
  <c r="Q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V2007" i="4"/>
  <c r="S2007" i="4"/>
  <c r="Q2007" i="4"/>
  <c r="V2006" i="4"/>
  <c r="S2006" i="4"/>
  <c r="Q2006" i="4"/>
  <c r="V2005" i="4"/>
  <c r="S2005" i="4"/>
  <c r="Q2005" i="4"/>
  <c r="F2005" i="4"/>
  <c r="V2004" i="4"/>
  <c r="S2004" i="4"/>
  <c r="Q2004" i="4"/>
  <c r="V2003" i="4"/>
  <c r="S2003" i="4"/>
  <c r="Q2003" i="4"/>
  <c r="V2002" i="4"/>
  <c r="S2002" i="4"/>
  <c r="Q2002" i="4"/>
  <c r="V2001" i="4"/>
  <c r="S2001" i="4"/>
  <c r="Q2001" i="4"/>
  <c r="V2000" i="4"/>
  <c r="S2000" i="4"/>
  <c r="Q2000" i="4"/>
  <c r="U1999" i="4"/>
  <c r="T1999" i="4"/>
  <c r="R1999" i="4"/>
  <c r="P1999" i="4"/>
  <c r="O1999" i="4"/>
  <c r="H1999" i="4"/>
  <c r="G1999" i="4"/>
  <c r="E1999" i="4"/>
  <c r="V1998" i="4"/>
  <c r="S1998" i="4"/>
  <c r="Q1998" i="4"/>
  <c r="V1997" i="4"/>
  <c r="S1997" i="4"/>
  <c r="Q1997" i="4"/>
  <c r="V1996" i="4"/>
  <c r="S1996" i="4"/>
  <c r="Q1996" i="4"/>
  <c r="V1995" i="4"/>
  <c r="S1995" i="4"/>
  <c r="Q1995" i="4"/>
  <c r="V1994" i="4"/>
  <c r="S1994" i="4"/>
  <c r="Q1994" i="4"/>
  <c r="V1993" i="4"/>
  <c r="S1993" i="4"/>
  <c r="Q1993" i="4"/>
  <c r="V1992" i="4"/>
  <c r="S1992" i="4"/>
  <c r="Q1992" i="4"/>
  <c r="V1991" i="4"/>
  <c r="S1991" i="4"/>
  <c r="Q1991" i="4"/>
  <c r="V1990" i="4"/>
  <c r="S1990" i="4"/>
  <c r="Q1990" i="4"/>
  <c r="V1989" i="4"/>
  <c r="S1989" i="4"/>
  <c r="Q1989" i="4"/>
  <c r="V1988" i="4"/>
  <c r="S1988" i="4"/>
  <c r="Q1988" i="4"/>
  <c r="V1987" i="4"/>
  <c r="S1987" i="4"/>
  <c r="Q1987" i="4"/>
  <c r="V1986" i="4"/>
  <c r="S1986" i="4"/>
  <c r="Q1986" i="4"/>
  <c r="U1985" i="4"/>
  <c r="T1985" i="4"/>
  <c r="R1985" i="4"/>
  <c r="P1985" i="4"/>
  <c r="O1985" i="4"/>
  <c r="L1985" i="4"/>
  <c r="K1985" i="4"/>
  <c r="J1985" i="4"/>
  <c r="I1985" i="4"/>
  <c r="H1985" i="4"/>
  <c r="G1985" i="4"/>
  <c r="F1985" i="4"/>
  <c r="E1985" i="4"/>
  <c r="V1984" i="4"/>
  <c r="S1984" i="4"/>
  <c r="Q1984" i="4"/>
  <c r="V1983" i="4"/>
  <c r="S1983" i="4"/>
  <c r="Q1983" i="4"/>
  <c r="V1982" i="4"/>
  <c r="S1982" i="4"/>
  <c r="Q1982" i="4"/>
  <c r="V1981" i="4"/>
  <c r="S1981" i="4"/>
  <c r="Q1981" i="4"/>
  <c r="V1980" i="4"/>
  <c r="Q1980" i="4"/>
  <c r="U1979" i="4"/>
  <c r="T1979" i="4"/>
  <c r="R1979" i="4"/>
  <c r="P1979" i="4"/>
  <c r="L1979" i="4"/>
  <c r="K1979" i="4"/>
  <c r="J1979" i="4"/>
  <c r="I1979" i="4"/>
  <c r="H1979" i="4"/>
  <c r="G1979" i="4"/>
  <c r="E1979" i="4"/>
  <c r="M1977" i="4"/>
  <c r="F1975" i="4"/>
  <c r="V1973" i="4"/>
  <c r="S1973" i="4"/>
  <c r="Q1973" i="4"/>
  <c r="F1973" i="4"/>
  <c r="V1971" i="4"/>
  <c r="S1971" i="4"/>
  <c r="Q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F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F1960" i="4"/>
  <c r="V1959" i="4"/>
  <c r="S1959" i="4"/>
  <c r="Q1959" i="4"/>
  <c r="F1959" i="4"/>
  <c r="V1958" i="4"/>
  <c r="S1958" i="4"/>
  <c r="Q1958" i="4"/>
  <c r="F1958" i="4"/>
  <c r="V1957" i="4"/>
  <c r="S1957" i="4"/>
  <c r="Q1957" i="4"/>
  <c r="F1957" i="4"/>
  <c r="V1956" i="4"/>
  <c r="S1956" i="4"/>
  <c r="Q1956" i="4"/>
  <c r="F1956" i="4"/>
  <c r="V1955" i="4"/>
  <c r="S1955" i="4"/>
  <c r="Q1955" i="4"/>
  <c r="F1955" i="4"/>
  <c r="V1954" i="4"/>
  <c r="S1954" i="4"/>
  <c r="Q1954" i="4"/>
  <c r="V1953" i="4"/>
  <c r="S1953" i="4"/>
  <c r="Q1953" i="4"/>
  <c r="F1953" i="4"/>
  <c r="V1952" i="4"/>
  <c r="S1952" i="4"/>
  <c r="Q1952" i="4"/>
  <c r="F1952" i="4"/>
  <c r="V1951" i="4"/>
  <c r="S1951" i="4"/>
  <c r="Q1951" i="4"/>
  <c r="F1951" i="4"/>
  <c r="V1950" i="4"/>
  <c r="S1950" i="4"/>
  <c r="Q1950" i="4"/>
  <c r="F1950" i="4"/>
  <c r="V1949" i="4"/>
  <c r="S1949" i="4"/>
  <c r="Q1949" i="4"/>
  <c r="F1949" i="4"/>
  <c r="V1948" i="4"/>
  <c r="S1948" i="4"/>
  <c r="Q1948" i="4"/>
  <c r="F1948" i="4"/>
  <c r="V1947" i="4"/>
  <c r="S1947" i="4"/>
  <c r="Q1947" i="4"/>
  <c r="F1947" i="4"/>
  <c r="V1946" i="4"/>
  <c r="S1946" i="4"/>
  <c r="Q1946" i="4"/>
  <c r="F1946" i="4"/>
  <c r="V1945" i="4"/>
  <c r="S1945" i="4"/>
  <c r="Q1945" i="4"/>
  <c r="V1944" i="4"/>
  <c r="S1944" i="4"/>
  <c r="Q1944" i="4"/>
  <c r="F1944" i="4"/>
  <c r="V1943" i="4"/>
  <c r="S1943" i="4"/>
  <c r="Q1943" i="4"/>
  <c r="F1943" i="4"/>
  <c r="V1942" i="4"/>
  <c r="S1942" i="4"/>
  <c r="Q1942" i="4"/>
  <c r="F1942" i="4"/>
  <c r="V1941" i="4"/>
  <c r="S1941" i="4"/>
  <c r="Q1941" i="4"/>
  <c r="F1941" i="4"/>
  <c r="V1940" i="4"/>
  <c r="S1940" i="4"/>
  <c r="Q1940" i="4"/>
  <c r="F1940" i="4"/>
  <c r="V1939" i="4"/>
  <c r="S1939" i="4"/>
  <c r="Q1939" i="4"/>
  <c r="V1938" i="4"/>
  <c r="S1938" i="4"/>
  <c r="Q1938" i="4"/>
  <c r="V1937" i="4"/>
  <c r="S1937" i="4"/>
  <c r="Q1937" i="4"/>
  <c r="F1937" i="4"/>
  <c r="V1936" i="4"/>
  <c r="Q1936" i="4"/>
  <c r="V1935" i="4"/>
  <c r="S1935" i="4"/>
  <c r="Q1935" i="4"/>
  <c r="F1935" i="4"/>
  <c r="V1934" i="4"/>
  <c r="S1934" i="4"/>
  <c r="Q1934" i="4"/>
  <c r="V1930" i="4"/>
  <c r="S1930" i="4"/>
  <c r="Q1930" i="4"/>
  <c r="U1929" i="4"/>
  <c r="T1929" i="4"/>
  <c r="R1929" i="4"/>
  <c r="P1929" i="4"/>
  <c r="O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S1918" i="4"/>
  <c r="Q1918" i="4"/>
  <c r="V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S1897" i="4"/>
  <c r="Q1897" i="4"/>
  <c r="V1896" i="4"/>
  <c r="S1896" i="4"/>
  <c r="Q1896" i="4"/>
  <c r="V1895" i="4"/>
  <c r="S1895" i="4"/>
  <c r="Q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S1890" i="4"/>
  <c r="Q1890" i="4"/>
  <c r="V1889" i="4"/>
  <c r="S1889" i="4"/>
  <c r="Q1889" i="4"/>
  <c r="V1888" i="4"/>
  <c r="S1888" i="4"/>
  <c r="Q1888" i="4"/>
  <c r="V1887" i="4"/>
  <c r="S1887" i="4"/>
  <c r="Q1887" i="4"/>
  <c r="V1886" i="4"/>
  <c r="S1886" i="4"/>
  <c r="Q1886" i="4"/>
  <c r="V1885" i="4"/>
  <c r="S1885" i="4"/>
  <c r="Q1885" i="4"/>
  <c r="V1884" i="4"/>
  <c r="S1884" i="4"/>
  <c r="Q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S1879" i="4"/>
  <c r="Q1879" i="4"/>
  <c r="V1878" i="4"/>
  <c r="S1878" i="4"/>
  <c r="Q1878" i="4"/>
  <c r="V1877" i="4"/>
  <c r="Q1877" i="4"/>
  <c r="V1876" i="4"/>
  <c r="Q1876" i="4"/>
  <c r="U1875" i="4"/>
  <c r="T1875" i="4"/>
  <c r="R1875" i="4"/>
  <c r="P1875" i="4"/>
  <c r="O1875" i="4"/>
  <c r="H1875" i="4"/>
  <c r="G1875" i="4"/>
  <c r="E1875" i="4"/>
  <c r="V1874" i="4"/>
  <c r="S1874" i="4"/>
  <c r="Q1874" i="4"/>
  <c r="V1873" i="4"/>
  <c r="S1873" i="4"/>
  <c r="Q1873" i="4"/>
  <c r="V1872" i="4"/>
  <c r="S1872" i="4"/>
  <c r="Q1872" i="4"/>
  <c r="V1871" i="4"/>
  <c r="S1871" i="4"/>
  <c r="Q1871" i="4"/>
  <c r="V1870" i="4"/>
  <c r="Q1870" i="4"/>
  <c r="F1869" i="4"/>
  <c r="U1869" i="4"/>
  <c r="T1869" i="4"/>
  <c r="R1869" i="4"/>
  <c r="P1869" i="4"/>
  <c r="O1869" i="4"/>
  <c r="L1869" i="4"/>
  <c r="K1869" i="4"/>
  <c r="I1869" i="4"/>
  <c r="H1869" i="4"/>
  <c r="G1869" i="4"/>
  <c r="E1869" i="4"/>
  <c r="V1865" i="4"/>
  <c r="S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S1857" i="4"/>
  <c r="Q1857" i="4"/>
  <c r="V1856" i="4"/>
  <c r="S1856" i="4"/>
  <c r="Q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V1851" i="4"/>
  <c r="S1851" i="4"/>
  <c r="Q1851" i="4"/>
  <c r="U1850" i="4"/>
  <c r="T1850" i="4"/>
  <c r="R1850" i="4"/>
  <c r="P1850" i="4"/>
  <c r="O1850" i="4"/>
  <c r="L1850" i="4"/>
  <c r="K1850" i="4"/>
  <c r="J1850" i="4"/>
  <c r="I1850" i="4"/>
  <c r="H1850" i="4"/>
  <c r="G1850" i="4"/>
  <c r="E1850" i="4"/>
  <c r="V1849" i="4"/>
  <c r="S1849" i="4"/>
  <c r="Q1849" i="4"/>
  <c r="V1848" i="4"/>
  <c r="S1848" i="4"/>
  <c r="Q1848" i="4"/>
  <c r="V1847" i="4"/>
  <c r="S1847" i="4"/>
  <c r="Q1847" i="4"/>
  <c r="V1846" i="4"/>
  <c r="S1846" i="4"/>
  <c r="Q1846" i="4"/>
  <c r="V1845" i="4"/>
  <c r="S1845" i="4"/>
  <c r="Q1845" i="4"/>
  <c r="V1844" i="4"/>
  <c r="S1844" i="4"/>
  <c r="Q1844" i="4"/>
  <c r="V1843" i="4"/>
  <c r="S1843" i="4"/>
  <c r="Q1843" i="4"/>
  <c r="V1842" i="4"/>
  <c r="S1842" i="4"/>
  <c r="Q1842" i="4"/>
  <c r="V1841" i="4"/>
  <c r="S1841" i="4"/>
  <c r="Q1841" i="4"/>
  <c r="V1840" i="4"/>
  <c r="S1840" i="4"/>
  <c r="Q1840" i="4"/>
  <c r="V1839" i="4"/>
  <c r="S1839" i="4"/>
  <c r="Q1839" i="4"/>
  <c r="V1838" i="4"/>
  <c r="S1838" i="4"/>
  <c r="Q1838" i="4"/>
  <c r="V1837" i="4"/>
  <c r="S1837" i="4"/>
  <c r="Q1837" i="4"/>
  <c r="U1836" i="4"/>
  <c r="T1836" i="4"/>
  <c r="R1836" i="4"/>
  <c r="P1836" i="4"/>
  <c r="O1836" i="4"/>
  <c r="L1836" i="4"/>
  <c r="K1836" i="4"/>
  <c r="J1836" i="4"/>
  <c r="I1836" i="4"/>
  <c r="H1836" i="4"/>
  <c r="G1836" i="4"/>
  <c r="F1836" i="4"/>
  <c r="E1836" i="4"/>
  <c r="V1835" i="4"/>
  <c r="S1835" i="4"/>
  <c r="Q1835" i="4"/>
  <c r="V1834" i="4"/>
  <c r="S1834" i="4"/>
  <c r="Q1834" i="4"/>
  <c r="V1833" i="4"/>
  <c r="S1833" i="4"/>
  <c r="Q1833" i="4"/>
  <c r="V1832" i="4"/>
  <c r="S1832" i="4"/>
  <c r="Q1832" i="4"/>
  <c r="V1831" i="4"/>
  <c r="Q1831" i="4"/>
  <c r="U1830" i="4"/>
  <c r="T1830" i="4"/>
  <c r="R1830" i="4"/>
  <c r="P1830" i="4"/>
  <c r="L1830" i="4"/>
  <c r="K1830" i="4"/>
  <c r="J1830" i="4"/>
  <c r="I1830" i="4"/>
  <c r="H1830" i="4"/>
  <c r="G1830" i="4"/>
  <c r="E1830" i="4"/>
  <c r="M1828" i="4"/>
  <c r="F1826" i="4"/>
  <c r="F1825" i="4"/>
  <c r="V1824" i="4"/>
  <c r="S1824" i="4"/>
  <c r="Q1824" i="4"/>
  <c r="F1824" i="4"/>
  <c r="I1824" i="4" s="1"/>
  <c r="V1822" i="4"/>
  <c r="S1822" i="4"/>
  <c r="Q1822" i="4"/>
  <c r="V1821" i="4"/>
  <c r="S1821" i="4"/>
  <c r="Q1821" i="4"/>
  <c r="V1820" i="4"/>
  <c r="S1820" i="4"/>
  <c r="Q1820" i="4"/>
  <c r="F1820" i="4"/>
  <c r="V1819" i="4"/>
  <c r="S1819" i="4"/>
  <c r="Q1819" i="4"/>
  <c r="F1819" i="4"/>
  <c r="V1818" i="4"/>
  <c r="S1818" i="4"/>
  <c r="Q1818" i="4"/>
  <c r="F1818" i="4"/>
  <c r="V1817" i="4"/>
  <c r="S1817" i="4"/>
  <c r="Q1817" i="4"/>
  <c r="F1817" i="4"/>
  <c r="V1816" i="4"/>
  <c r="S1816" i="4"/>
  <c r="Q1816" i="4"/>
  <c r="F1816" i="4"/>
  <c r="V1815" i="4"/>
  <c r="S1815" i="4"/>
  <c r="Q1815" i="4"/>
  <c r="F1815" i="4"/>
  <c r="V1814" i="4"/>
  <c r="S1814" i="4"/>
  <c r="Q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F1809" i="4"/>
  <c r="V1808" i="4"/>
  <c r="S1808" i="4"/>
  <c r="Q1808" i="4"/>
  <c r="F1808" i="4"/>
  <c r="V1807" i="4"/>
  <c r="S1807" i="4"/>
  <c r="Q1807" i="4"/>
  <c r="F1807" i="4"/>
  <c r="V1806" i="4"/>
  <c r="S1806" i="4"/>
  <c r="Q1806" i="4"/>
  <c r="V1805" i="4"/>
  <c r="S1805" i="4"/>
  <c r="Q1805" i="4"/>
  <c r="V1804" i="4"/>
  <c r="S1804" i="4"/>
  <c r="Q1804" i="4"/>
  <c r="F1804" i="4"/>
  <c r="V1803" i="4"/>
  <c r="S1803" i="4"/>
  <c r="Q1803" i="4"/>
  <c r="F1803" i="4"/>
  <c r="V1802" i="4"/>
  <c r="S1802" i="4"/>
  <c r="Q1802" i="4"/>
  <c r="F1802" i="4"/>
  <c r="V1801" i="4"/>
  <c r="S1801" i="4"/>
  <c r="Q1801" i="4"/>
  <c r="V1800" i="4"/>
  <c r="S1800" i="4"/>
  <c r="Q1800" i="4"/>
  <c r="V1799" i="4"/>
  <c r="S1799" i="4"/>
  <c r="Q1799" i="4"/>
  <c r="F1799" i="4"/>
  <c r="I1799" i="4" s="1"/>
  <c r="V1798" i="4"/>
  <c r="S1798" i="4"/>
  <c r="Q1798" i="4"/>
  <c r="F1798" i="4"/>
  <c r="V1797" i="4"/>
  <c r="S1797" i="4"/>
  <c r="Q1797" i="4"/>
  <c r="F1797" i="4"/>
  <c r="V1796" i="4"/>
  <c r="S1796" i="4"/>
  <c r="Q1796" i="4"/>
  <c r="V1795" i="4"/>
  <c r="S1795" i="4"/>
  <c r="Q1795" i="4"/>
  <c r="F1795" i="4"/>
  <c r="V1794" i="4"/>
  <c r="S1794" i="4"/>
  <c r="Q1794" i="4"/>
  <c r="F1794" i="4"/>
  <c r="V1793" i="4"/>
  <c r="S1793" i="4"/>
  <c r="Q1793" i="4"/>
  <c r="F1793" i="4"/>
  <c r="V1792" i="4"/>
  <c r="S1792" i="4"/>
  <c r="Q1792" i="4"/>
  <c r="F1792" i="4"/>
  <c r="V1791" i="4"/>
  <c r="S1791" i="4"/>
  <c r="Q1791" i="4"/>
  <c r="F1791" i="4"/>
  <c r="V1790" i="4"/>
  <c r="S1790" i="4"/>
  <c r="Q1790" i="4"/>
  <c r="V1789" i="4"/>
  <c r="S1789" i="4"/>
  <c r="Q1789" i="4"/>
  <c r="V1788" i="4"/>
  <c r="S1788" i="4"/>
  <c r="Q1788" i="4"/>
  <c r="V1787" i="4"/>
  <c r="Q1787" i="4"/>
  <c r="V1786" i="4"/>
  <c r="S1786" i="4"/>
  <c r="Q1786" i="4"/>
  <c r="V1785" i="4"/>
  <c r="S1785" i="4"/>
  <c r="Q1785" i="4"/>
  <c r="V1781" i="4"/>
  <c r="S1781" i="4"/>
  <c r="Q1781" i="4"/>
  <c r="U1780" i="4"/>
  <c r="T1780" i="4"/>
  <c r="R1780" i="4"/>
  <c r="P1780" i="4"/>
  <c r="O1780" i="4"/>
  <c r="K1780" i="4"/>
  <c r="V1778" i="4"/>
  <c r="S1778" i="4"/>
  <c r="Q1778" i="4"/>
  <c r="V1777" i="4"/>
  <c r="S1777" i="4"/>
  <c r="Q1777" i="4"/>
  <c r="V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S1771" i="4"/>
  <c r="Q1771" i="4"/>
  <c r="V1770" i="4"/>
  <c r="Q1770" i="4"/>
  <c r="V1769" i="4"/>
  <c r="S1769" i="4"/>
  <c r="Q1769" i="4"/>
  <c r="V1768" i="4"/>
  <c r="S1768" i="4"/>
  <c r="Q1768" i="4"/>
  <c r="V1767" i="4"/>
  <c r="S1767" i="4"/>
  <c r="Q1767" i="4"/>
  <c r="V1766" i="4"/>
  <c r="S1766" i="4"/>
  <c r="Q1766" i="4"/>
  <c r="V1765" i="4"/>
  <c r="S1765" i="4"/>
  <c r="Q1765" i="4"/>
  <c r="V1764" i="4"/>
  <c r="S1764" i="4"/>
  <c r="Q1764" i="4"/>
  <c r="V1763" i="4"/>
  <c r="S1763" i="4"/>
  <c r="Q1763" i="4"/>
  <c r="V1762" i="4"/>
  <c r="Q1762" i="4"/>
  <c r="V1761" i="4"/>
  <c r="S1761" i="4"/>
  <c r="Q1761" i="4"/>
  <c r="V1760" i="4"/>
  <c r="S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S1753" i="4"/>
  <c r="Q1753" i="4"/>
  <c r="V1752" i="4"/>
  <c r="S1752" i="4"/>
  <c r="Q1752" i="4"/>
  <c r="V1751" i="4"/>
  <c r="S1751" i="4"/>
  <c r="Q1751" i="4"/>
  <c r="V1750" i="4"/>
  <c r="Q1750" i="4"/>
  <c r="V1749" i="4"/>
  <c r="Q1749" i="4"/>
  <c r="V1748" i="4"/>
  <c r="S1748" i="4"/>
  <c r="Q1748" i="4"/>
  <c r="V1747" i="4"/>
  <c r="S1747" i="4"/>
  <c r="Q1747" i="4"/>
  <c r="V1746" i="4"/>
  <c r="S1746" i="4"/>
  <c r="Q1746" i="4"/>
  <c r="V1745" i="4"/>
  <c r="S1745" i="4"/>
  <c r="Q1745" i="4"/>
  <c r="V1744" i="4"/>
  <c r="S1744" i="4"/>
  <c r="Q1744" i="4"/>
  <c r="V1743" i="4"/>
  <c r="S1743" i="4"/>
  <c r="Q1743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S1738" i="4"/>
  <c r="Q1738" i="4"/>
  <c r="V1737" i="4"/>
  <c r="S1737" i="4"/>
  <c r="Q1737" i="4"/>
  <c r="V1736" i="4"/>
  <c r="S1736" i="4"/>
  <c r="Q1736" i="4"/>
  <c r="V1735" i="4"/>
  <c r="Q1735" i="4"/>
  <c r="V1734" i="4"/>
  <c r="S1734" i="4"/>
  <c r="Q1734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S1729" i="4"/>
  <c r="Q1729" i="4"/>
  <c r="V1728" i="4"/>
  <c r="S1728" i="4"/>
  <c r="Q1728" i="4"/>
  <c r="V1727" i="4"/>
  <c r="Q1727" i="4"/>
  <c r="V1726" i="4"/>
  <c r="Q1726" i="4"/>
  <c r="V1724" i="4"/>
  <c r="S1724" i="4"/>
  <c r="Q1724" i="4"/>
  <c r="V1723" i="4"/>
  <c r="S1723" i="4"/>
  <c r="Q1723" i="4"/>
  <c r="V1722" i="4"/>
  <c r="S1722" i="4"/>
  <c r="Q1722" i="4"/>
  <c r="V1721" i="4"/>
  <c r="S1721" i="4"/>
  <c r="Q1721" i="4"/>
  <c r="V1720" i="4"/>
  <c r="Q1720" i="4"/>
  <c r="F1719" i="4"/>
  <c r="U1719" i="4"/>
  <c r="T1719" i="4"/>
  <c r="R1719" i="4"/>
  <c r="P1719" i="4"/>
  <c r="O1719" i="4"/>
  <c r="L1719" i="4"/>
  <c r="K1719" i="4"/>
  <c r="I1719" i="4"/>
  <c r="H1719" i="4"/>
  <c r="G1719" i="4"/>
  <c r="E1719" i="4"/>
  <c r="V1715" i="4"/>
  <c r="S1715" i="4"/>
  <c r="Q1715" i="4"/>
  <c r="V1714" i="4"/>
  <c r="S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9" i="4"/>
  <c r="S1709" i="4"/>
  <c r="Q1709" i="4"/>
  <c r="V1707" i="4"/>
  <c r="S1707" i="4"/>
  <c r="Q1707" i="4"/>
  <c r="V1706" i="4"/>
  <c r="Q1706" i="4"/>
  <c r="F1706" i="4"/>
  <c r="F39" i="4" s="1"/>
  <c r="V1705" i="4"/>
  <c r="Q1705" i="4"/>
  <c r="V1704" i="4"/>
  <c r="S1704" i="4"/>
  <c r="Q1704" i="4"/>
  <c r="V1703" i="4"/>
  <c r="S1703" i="4"/>
  <c r="Q1703" i="4"/>
  <c r="V1702" i="4"/>
  <c r="S1702" i="4"/>
  <c r="Q1702" i="4"/>
  <c r="V1701" i="4"/>
  <c r="S1701" i="4"/>
  <c r="Q1701" i="4"/>
  <c r="V1700" i="4"/>
  <c r="S1700" i="4"/>
  <c r="Q1700" i="4"/>
  <c r="U1699" i="4"/>
  <c r="T1699" i="4"/>
  <c r="R1699" i="4"/>
  <c r="P1699" i="4"/>
  <c r="O1699" i="4"/>
  <c r="L1699" i="4"/>
  <c r="K1699" i="4"/>
  <c r="I1699" i="4"/>
  <c r="H1699" i="4"/>
  <c r="G1699" i="4"/>
  <c r="E1699" i="4"/>
  <c r="V1698" i="4"/>
  <c r="S1698" i="4"/>
  <c r="Q1698" i="4"/>
  <c r="V1697" i="4"/>
  <c r="S1697" i="4"/>
  <c r="Q1697" i="4"/>
  <c r="V1696" i="4"/>
  <c r="S1696" i="4"/>
  <c r="Q1696" i="4"/>
  <c r="V1695" i="4"/>
  <c r="S1695" i="4"/>
  <c r="Q1695" i="4"/>
  <c r="V1694" i="4"/>
  <c r="S1694" i="4"/>
  <c r="Q1694" i="4"/>
  <c r="V1693" i="4"/>
  <c r="S1693" i="4"/>
  <c r="Q1693" i="4"/>
  <c r="V1692" i="4"/>
  <c r="S1692" i="4"/>
  <c r="Q1692" i="4"/>
  <c r="V1691" i="4"/>
  <c r="S1691" i="4"/>
  <c r="Q1691" i="4"/>
  <c r="V1690" i="4"/>
  <c r="S1690" i="4"/>
  <c r="Q1690" i="4"/>
  <c r="V1689" i="4"/>
  <c r="S1689" i="4"/>
  <c r="Q1689" i="4"/>
  <c r="V1688" i="4"/>
  <c r="S1688" i="4"/>
  <c r="Q1688" i="4"/>
  <c r="V1687" i="4"/>
  <c r="S1687" i="4"/>
  <c r="Q1687" i="4"/>
  <c r="V1686" i="4"/>
  <c r="Q1686" i="4"/>
  <c r="U1685" i="4"/>
  <c r="T1685" i="4"/>
  <c r="R1685" i="4"/>
  <c r="P1685" i="4"/>
  <c r="O1685" i="4"/>
  <c r="H1685" i="4"/>
  <c r="G1685" i="4"/>
  <c r="E1685" i="4"/>
  <c r="V1684" i="4"/>
  <c r="S1684" i="4"/>
  <c r="Q1684" i="4"/>
  <c r="V1683" i="4"/>
  <c r="S1683" i="4"/>
  <c r="Q1683" i="4"/>
  <c r="V1682" i="4"/>
  <c r="S1682" i="4"/>
  <c r="Q1682" i="4"/>
  <c r="V1681" i="4"/>
  <c r="S1681" i="4"/>
  <c r="Q1681" i="4"/>
  <c r="V1680" i="4"/>
  <c r="Q1680" i="4"/>
  <c r="U1679" i="4"/>
  <c r="T1679" i="4"/>
  <c r="R1679" i="4"/>
  <c r="P1679" i="4"/>
  <c r="L1679" i="4"/>
  <c r="K1679" i="4"/>
  <c r="J1679" i="4"/>
  <c r="I1679" i="4"/>
  <c r="H1679" i="4"/>
  <c r="G1679" i="4"/>
  <c r="E1679" i="4"/>
  <c r="M1677" i="4"/>
  <c r="F1674" i="4"/>
  <c r="V1673" i="4"/>
  <c r="S1673" i="4"/>
  <c r="Q1673" i="4"/>
  <c r="F1673" i="4"/>
  <c r="F1672" i="4"/>
  <c r="I1672" i="4" s="1"/>
  <c r="V1671" i="4"/>
  <c r="S1671" i="4"/>
  <c r="Q1671" i="4"/>
  <c r="V1670" i="4"/>
  <c r="S1670" i="4"/>
  <c r="Q1670" i="4"/>
  <c r="V1669" i="4"/>
  <c r="S1669" i="4"/>
  <c r="Q1669" i="4"/>
  <c r="F1669" i="4"/>
  <c r="V1668" i="4"/>
  <c r="S1668" i="4"/>
  <c r="Q1668" i="4"/>
  <c r="F1668" i="4"/>
  <c r="V1667" i="4"/>
  <c r="S1667" i="4"/>
  <c r="Q1667" i="4"/>
  <c r="F1667" i="4"/>
  <c r="V1666" i="4"/>
  <c r="S1666" i="4"/>
  <c r="Q1666" i="4"/>
  <c r="F1666" i="4"/>
  <c r="V1665" i="4"/>
  <c r="S1665" i="4"/>
  <c r="Q1665" i="4"/>
  <c r="F1665" i="4"/>
  <c r="V1664" i="4"/>
  <c r="S1664" i="4"/>
  <c r="Q1664" i="4"/>
  <c r="V1663" i="4"/>
  <c r="S1663" i="4"/>
  <c r="Q1663" i="4"/>
  <c r="V1662" i="4"/>
  <c r="S1662" i="4"/>
  <c r="Q1662" i="4"/>
  <c r="F1662" i="4"/>
  <c r="V1661" i="4"/>
  <c r="S1661" i="4"/>
  <c r="Q1661" i="4"/>
  <c r="F1661" i="4"/>
  <c r="V1660" i="4"/>
  <c r="S1660" i="4"/>
  <c r="Q1660" i="4"/>
  <c r="F1660" i="4"/>
  <c r="V1659" i="4"/>
  <c r="S1659" i="4"/>
  <c r="Q1659" i="4"/>
  <c r="F1659" i="4"/>
  <c r="V1658" i="4"/>
  <c r="S1658" i="4"/>
  <c r="Q1658" i="4"/>
  <c r="F1658" i="4"/>
  <c r="V1657" i="4"/>
  <c r="S1657" i="4"/>
  <c r="Q1657" i="4"/>
  <c r="F1657" i="4"/>
  <c r="V1656" i="4"/>
  <c r="S1656" i="4"/>
  <c r="Q1656" i="4"/>
  <c r="F1656" i="4"/>
  <c r="V1655" i="4"/>
  <c r="S1655" i="4"/>
  <c r="Q1655" i="4"/>
  <c r="V1654" i="4"/>
  <c r="S1654" i="4"/>
  <c r="Q1654" i="4"/>
  <c r="V1653" i="4"/>
  <c r="S1653" i="4"/>
  <c r="Q1653" i="4"/>
  <c r="F1653" i="4"/>
  <c r="V1652" i="4"/>
  <c r="S1652" i="4"/>
  <c r="Q1652" i="4"/>
  <c r="V1651" i="4"/>
  <c r="S1651" i="4"/>
  <c r="Q1651" i="4"/>
  <c r="F1651" i="4"/>
  <c r="V1650" i="4"/>
  <c r="S1650" i="4"/>
  <c r="Q1650" i="4"/>
  <c r="F1650" i="4"/>
  <c r="V1649" i="4"/>
  <c r="S1649" i="4"/>
  <c r="Q1649" i="4"/>
  <c r="V1648" i="4"/>
  <c r="S1648" i="4"/>
  <c r="Q1648" i="4"/>
  <c r="V1647" i="4"/>
  <c r="S1647" i="4"/>
  <c r="Q1647" i="4"/>
  <c r="F1647" i="4"/>
  <c r="V1646" i="4"/>
  <c r="S1646" i="4"/>
  <c r="Q1646" i="4"/>
  <c r="F1646" i="4"/>
  <c r="V1645" i="4"/>
  <c r="S1645" i="4"/>
  <c r="Q1645" i="4"/>
  <c r="V1644" i="4"/>
  <c r="S1644" i="4"/>
  <c r="Q1644" i="4"/>
  <c r="F1644" i="4"/>
  <c r="V1643" i="4"/>
  <c r="S1643" i="4"/>
  <c r="Q1643" i="4"/>
  <c r="F1643" i="4"/>
  <c r="V1642" i="4"/>
  <c r="S1642" i="4"/>
  <c r="Q1642" i="4"/>
  <c r="V1641" i="4"/>
  <c r="S1641" i="4"/>
  <c r="Q1641" i="4"/>
  <c r="F1641" i="4"/>
  <c r="V1640" i="4"/>
  <c r="S1640" i="4"/>
  <c r="Q1640" i="4"/>
  <c r="F1640" i="4"/>
  <c r="V1639" i="4"/>
  <c r="S1639" i="4"/>
  <c r="Q1639" i="4"/>
  <c r="V1638" i="4"/>
  <c r="S1638" i="4"/>
  <c r="Q1638" i="4"/>
  <c r="V1637" i="4"/>
  <c r="S1637" i="4"/>
  <c r="Q1637" i="4"/>
  <c r="V1636" i="4"/>
  <c r="Q1636" i="4"/>
  <c r="V1635" i="4"/>
  <c r="S1635" i="4"/>
  <c r="Q1635" i="4"/>
  <c r="V1634" i="4"/>
  <c r="S1634" i="4"/>
  <c r="Q1634" i="4"/>
  <c r="V1630" i="4"/>
  <c r="S1630" i="4"/>
  <c r="Q1630" i="4"/>
  <c r="U1629" i="4"/>
  <c r="T1629" i="4"/>
  <c r="R1629" i="4"/>
  <c r="P1629" i="4"/>
  <c r="O1629" i="4"/>
  <c r="K1629" i="4"/>
  <c r="I1629" i="4"/>
  <c r="V1628" i="4"/>
  <c r="S1628" i="4"/>
  <c r="Q1628" i="4"/>
  <c r="V1627" i="4"/>
  <c r="S1627" i="4"/>
  <c r="Q1627" i="4"/>
  <c r="V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S1621" i="4"/>
  <c r="Q1621" i="4"/>
  <c r="V1620" i="4"/>
  <c r="Q1620" i="4"/>
  <c r="V1619" i="4"/>
  <c r="S1619" i="4"/>
  <c r="Q1619" i="4"/>
  <c r="V1618" i="4"/>
  <c r="S1618" i="4"/>
  <c r="Q1618" i="4"/>
  <c r="V1617" i="4"/>
  <c r="Q1617" i="4"/>
  <c r="V1616" i="4"/>
  <c r="S1616" i="4"/>
  <c r="Q1616" i="4"/>
  <c r="V1615" i="4"/>
  <c r="S1615" i="4"/>
  <c r="Q1615" i="4"/>
  <c r="V1614" i="4"/>
  <c r="S1614" i="4"/>
  <c r="Q1614" i="4"/>
  <c r="V1613" i="4"/>
  <c r="S1613" i="4"/>
  <c r="Q1613" i="4"/>
  <c r="V1612" i="4"/>
  <c r="Q1612" i="4"/>
  <c r="V1611" i="4"/>
  <c r="S1611" i="4"/>
  <c r="Q1611" i="4"/>
  <c r="V1610" i="4"/>
  <c r="S1610" i="4"/>
  <c r="Q1610" i="4"/>
  <c r="V1609" i="4"/>
  <c r="S1609" i="4"/>
  <c r="Q1609" i="4"/>
  <c r="V1608" i="4"/>
  <c r="S1608" i="4"/>
  <c r="Q1608" i="4"/>
  <c r="V1607" i="4"/>
  <c r="S1607" i="4"/>
  <c r="Q1607" i="4"/>
  <c r="V1606" i="4"/>
  <c r="S1606" i="4"/>
  <c r="Q1606" i="4"/>
  <c r="V1605" i="4"/>
  <c r="S1605" i="4"/>
  <c r="Q1605" i="4"/>
  <c r="V1604" i="4"/>
  <c r="S1604" i="4"/>
  <c r="Q1604" i="4"/>
  <c r="V1603" i="4"/>
  <c r="S1603" i="4"/>
  <c r="Q1603" i="4"/>
  <c r="V1602" i="4"/>
  <c r="S1602" i="4"/>
  <c r="Q1602" i="4"/>
  <c r="V1601" i="4"/>
  <c r="S1601" i="4"/>
  <c r="Q1601" i="4"/>
  <c r="V1600" i="4"/>
  <c r="Q1600" i="4"/>
  <c r="V1599" i="4"/>
  <c r="Q1599" i="4"/>
  <c r="V1598" i="4"/>
  <c r="S1598" i="4"/>
  <c r="Q1598" i="4"/>
  <c r="V1597" i="4"/>
  <c r="S1597" i="4"/>
  <c r="Q1597" i="4"/>
  <c r="V1596" i="4"/>
  <c r="S1596" i="4"/>
  <c r="Q1596" i="4"/>
  <c r="V1595" i="4"/>
  <c r="Q1595" i="4"/>
  <c r="V1594" i="4"/>
  <c r="Q1594" i="4"/>
  <c r="V1593" i="4"/>
  <c r="S1593" i="4"/>
  <c r="Q1593" i="4"/>
  <c r="V1592" i="4"/>
  <c r="S1592" i="4"/>
  <c r="Q1592" i="4"/>
  <c r="V1591" i="4"/>
  <c r="S1591" i="4"/>
  <c r="Q1591" i="4"/>
  <c r="V1590" i="4"/>
  <c r="S1590" i="4"/>
  <c r="Q1590" i="4"/>
  <c r="V1589" i="4"/>
  <c r="S1589" i="4"/>
  <c r="Q1589" i="4"/>
  <c r="V1588" i="4"/>
  <c r="S1588" i="4"/>
  <c r="Q1588" i="4"/>
  <c r="V1587" i="4"/>
  <c r="Q1587" i="4"/>
  <c r="V1586" i="4"/>
  <c r="S1586" i="4"/>
  <c r="Q1586" i="4"/>
  <c r="V1585" i="4"/>
  <c r="Q1585" i="4"/>
  <c r="V1584" i="4"/>
  <c r="S1584" i="4"/>
  <c r="Q1584" i="4"/>
  <c r="V1583" i="4"/>
  <c r="Q1583" i="4"/>
  <c r="V1582" i="4"/>
  <c r="S1582" i="4"/>
  <c r="Q1582" i="4"/>
  <c r="V1581" i="4"/>
  <c r="S1581" i="4"/>
  <c r="Q1581" i="4"/>
  <c r="V1580" i="4"/>
  <c r="S1580" i="4"/>
  <c r="Q1580" i="4"/>
  <c r="V1579" i="4"/>
  <c r="S1579" i="4"/>
  <c r="Q1579" i="4"/>
  <c r="V1578" i="4"/>
  <c r="S1578" i="4"/>
  <c r="Q1578" i="4"/>
  <c r="V1577" i="4"/>
  <c r="Q1577" i="4"/>
  <c r="V1576" i="4"/>
  <c r="Q1576" i="4"/>
  <c r="U1575" i="4"/>
  <c r="T1575" i="4"/>
  <c r="R1575" i="4"/>
  <c r="P1575" i="4"/>
  <c r="O1575" i="4"/>
  <c r="O1568" i="4" s="1"/>
  <c r="H1575" i="4"/>
  <c r="G1575" i="4"/>
  <c r="E1575" i="4"/>
  <c r="V1574" i="4"/>
  <c r="Q1574" i="4"/>
  <c r="V1573" i="4"/>
  <c r="S1573" i="4"/>
  <c r="Q1573" i="4"/>
  <c r="V1572" i="4"/>
  <c r="S1572" i="4"/>
  <c r="Q1572" i="4"/>
  <c r="V1571" i="4"/>
  <c r="S1571" i="4"/>
  <c r="Q1571" i="4"/>
  <c r="V1570" i="4"/>
  <c r="Q1570" i="4"/>
  <c r="U1569" i="4"/>
  <c r="T1569" i="4"/>
  <c r="R1569" i="4"/>
  <c r="P1569" i="4"/>
  <c r="L1569" i="4"/>
  <c r="K1569" i="4"/>
  <c r="I1569" i="4"/>
  <c r="H1569" i="4"/>
  <c r="G1569" i="4"/>
  <c r="E1569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V1559" i="4"/>
  <c r="S1559" i="4"/>
  <c r="Q1559" i="4"/>
  <c r="V1558" i="4"/>
  <c r="S1558" i="4"/>
  <c r="Q1558" i="4"/>
  <c r="V1557" i="4"/>
  <c r="Q1557" i="4"/>
  <c r="V1556" i="4"/>
  <c r="Q1556" i="4"/>
  <c r="V1555" i="4"/>
  <c r="S1555" i="4"/>
  <c r="Q1555" i="4"/>
  <c r="V1554" i="4"/>
  <c r="S1554" i="4"/>
  <c r="Q1554" i="4"/>
  <c r="V1553" i="4"/>
  <c r="S1553" i="4"/>
  <c r="Q1553" i="4"/>
  <c r="V1552" i="4"/>
  <c r="S1552" i="4"/>
  <c r="Q1552" i="4"/>
  <c r="V1551" i="4"/>
  <c r="S1551" i="4"/>
  <c r="Q1551" i="4"/>
  <c r="U1550" i="4"/>
  <c r="T1550" i="4"/>
  <c r="R1550" i="4"/>
  <c r="P1550" i="4"/>
  <c r="O1550" i="4"/>
  <c r="L1550" i="4"/>
  <c r="K1550" i="4"/>
  <c r="I1550" i="4"/>
  <c r="H1550" i="4"/>
  <c r="G1550" i="4"/>
  <c r="E1550" i="4"/>
  <c r="V1549" i="4"/>
  <c r="S1549" i="4"/>
  <c r="Q1549" i="4"/>
  <c r="V1548" i="4"/>
  <c r="S1548" i="4"/>
  <c r="Q1548" i="4"/>
  <c r="V1547" i="4"/>
  <c r="S1547" i="4"/>
  <c r="Q1547" i="4"/>
  <c r="V1546" i="4"/>
  <c r="S1546" i="4"/>
  <c r="Q1546" i="4"/>
  <c r="V1545" i="4"/>
  <c r="S1545" i="4"/>
  <c r="Q1545" i="4"/>
  <c r="V1544" i="4"/>
  <c r="S1544" i="4"/>
  <c r="Q1544" i="4"/>
  <c r="V1543" i="4"/>
  <c r="S1543" i="4"/>
  <c r="Q1543" i="4"/>
  <c r="V1542" i="4"/>
  <c r="S1542" i="4"/>
  <c r="Q1542" i="4"/>
  <c r="V1541" i="4"/>
  <c r="S1541" i="4"/>
  <c r="Q1541" i="4"/>
  <c r="V1540" i="4"/>
  <c r="S1540" i="4"/>
  <c r="Q1540" i="4"/>
  <c r="V1539" i="4"/>
  <c r="S1539" i="4"/>
  <c r="Q1539" i="4"/>
  <c r="V1538" i="4"/>
  <c r="Q1538" i="4"/>
  <c r="V1537" i="4"/>
  <c r="Q1537" i="4"/>
  <c r="U1536" i="4"/>
  <c r="T1536" i="4"/>
  <c r="R1536" i="4"/>
  <c r="P1536" i="4"/>
  <c r="O1536" i="4"/>
  <c r="H1536" i="4"/>
  <c r="G1536" i="4"/>
  <c r="E1536" i="4"/>
  <c r="V1535" i="4"/>
  <c r="S1535" i="4"/>
  <c r="Q1535" i="4"/>
  <c r="V1534" i="4"/>
  <c r="S1534" i="4"/>
  <c r="Q1534" i="4"/>
  <c r="V1533" i="4"/>
  <c r="S1533" i="4"/>
  <c r="Q1533" i="4"/>
  <c r="V1532" i="4"/>
  <c r="S1532" i="4"/>
  <c r="Q1532" i="4"/>
  <c r="V1531" i="4"/>
  <c r="Q1531" i="4"/>
  <c r="U1530" i="4"/>
  <c r="T1530" i="4"/>
  <c r="R1530" i="4"/>
  <c r="P1530" i="4"/>
  <c r="L1530" i="4"/>
  <c r="K1530" i="4"/>
  <c r="I1530" i="4"/>
  <c r="H1530" i="4"/>
  <c r="G1530" i="4"/>
  <c r="E1530" i="4"/>
  <c r="M1528" i="4"/>
  <c r="F1526" i="4"/>
  <c r="F1525" i="4"/>
  <c r="V1524" i="4"/>
  <c r="S1524" i="4"/>
  <c r="Q1524" i="4"/>
  <c r="F1524" i="4"/>
  <c r="V1522" i="4"/>
  <c r="S1522" i="4"/>
  <c r="Q1522" i="4"/>
  <c r="V1521" i="4"/>
  <c r="S1521" i="4"/>
  <c r="Q1521" i="4"/>
  <c r="V1520" i="4"/>
  <c r="S1520" i="4"/>
  <c r="Q1520" i="4"/>
  <c r="F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F1516" i="4"/>
  <c r="V1515" i="4"/>
  <c r="S1515" i="4"/>
  <c r="Q1515" i="4"/>
  <c r="F1515" i="4"/>
  <c r="V1514" i="4"/>
  <c r="S1514" i="4"/>
  <c r="Q1514" i="4"/>
  <c r="V1513" i="4"/>
  <c r="S1513" i="4"/>
  <c r="Q1513" i="4"/>
  <c r="F1513" i="4"/>
  <c r="V1512" i="4"/>
  <c r="S1512" i="4"/>
  <c r="Q1512" i="4"/>
  <c r="F1512" i="4"/>
  <c r="V1511" i="4"/>
  <c r="S1511" i="4"/>
  <c r="Q1511" i="4"/>
  <c r="F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F1506" i="4"/>
  <c r="V1505" i="4"/>
  <c r="S1505" i="4"/>
  <c r="Q1505" i="4"/>
  <c r="V1504" i="4"/>
  <c r="S1504" i="4"/>
  <c r="Q1504" i="4"/>
  <c r="F1504" i="4"/>
  <c r="V1503" i="4"/>
  <c r="S1503" i="4"/>
  <c r="Q1503" i="4"/>
  <c r="F1503" i="4"/>
  <c r="V1502" i="4"/>
  <c r="S1502" i="4"/>
  <c r="Q1502" i="4"/>
  <c r="F1502" i="4"/>
  <c r="V1501" i="4"/>
  <c r="S1501" i="4"/>
  <c r="Q1501" i="4"/>
  <c r="V1500" i="4"/>
  <c r="S1500" i="4"/>
  <c r="Q1500" i="4"/>
  <c r="F1500" i="4"/>
  <c r="V1499" i="4"/>
  <c r="S1499" i="4"/>
  <c r="Q1499" i="4"/>
  <c r="F1499" i="4"/>
  <c r="V1498" i="4"/>
  <c r="S1498" i="4"/>
  <c r="Q1498" i="4"/>
  <c r="F1498" i="4"/>
  <c r="V1497" i="4"/>
  <c r="S1497" i="4"/>
  <c r="Q1497" i="4"/>
  <c r="F1497" i="4"/>
  <c r="V1496" i="4"/>
  <c r="S1496" i="4"/>
  <c r="Q1496" i="4"/>
  <c r="V1495" i="4"/>
  <c r="S1495" i="4"/>
  <c r="Q1495" i="4"/>
  <c r="F1495" i="4"/>
  <c r="V1494" i="4"/>
  <c r="S1494" i="4"/>
  <c r="Q1494" i="4"/>
  <c r="F1494" i="4"/>
  <c r="V1493" i="4"/>
  <c r="S1493" i="4"/>
  <c r="Q1493" i="4"/>
  <c r="F1493" i="4"/>
  <c r="V1492" i="4"/>
  <c r="S1492" i="4"/>
  <c r="Q1492" i="4"/>
  <c r="F1492" i="4"/>
  <c r="V1491" i="4"/>
  <c r="S1491" i="4"/>
  <c r="Q1491" i="4"/>
  <c r="F1491" i="4"/>
  <c r="V1490" i="4"/>
  <c r="S1490" i="4"/>
  <c r="Q1490" i="4"/>
  <c r="V1489" i="4"/>
  <c r="S1489" i="4"/>
  <c r="Q1489" i="4"/>
  <c r="V1488" i="4"/>
  <c r="S1488" i="4"/>
  <c r="Q1488" i="4"/>
  <c r="F1488" i="4"/>
  <c r="V1487" i="4"/>
  <c r="Q1487" i="4"/>
  <c r="V1486" i="4"/>
  <c r="S1486" i="4"/>
  <c r="Q1486" i="4"/>
  <c r="V1485" i="4"/>
  <c r="S1485" i="4"/>
  <c r="Q1485" i="4"/>
  <c r="V1481" i="4"/>
  <c r="S1481" i="4"/>
  <c r="Q1481" i="4"/>
  <c r="U1480" i="4"/>
  <c r="T1480" i="4"/>
  <c r="R1480" i="4"/>
  <c r="P1480" i="4"/>
  <c r="O1480" i="4"/>
  <c r="V1479" i="4"/>
  <c r="S1479" i="4"/>
  <c r="Q1479" i="4"/>
  <c r="V1478" i="4"/>
  <c r="S1478" i="4"/>
  <c r="Q1478" i="4"/>
  <c r="V1477" i="4"/>
  <c r="S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S1469" i="4"/>
  <c r="Q1469" i="4"/>
  <c r="V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S1442" i="4"/>
  <c r="Q1442" i="4"/>
  <c r="V1441" i="4"/>
  <c r="S1441" i="4"/>
  <c r="Q1441" i="4"/>
  <c r="V1440" i="4"/>
  <c r="S1440" i="4"/>
  <c r="Q1440" i="4"/>
  <c r="V1439" i="4"/>
  <c r="S1439" i="4"/>
  <c r="Q1439" i="4"/>
  <c r="V1438" i="4"/>
  <c r="S1438" i="4"/>
  <c r="Q1438" i="4"/>
  <c r="V1437" i="4"/>
  <c r="S1437" i="4"/>
  <c r="Q1437" i="4"/>
  <c r="V1436" i="4"/>
  <c r="S1436" i="4"/>
  <c r="Q1436" i="4"/>
  <c r="V1435" i="4"/>
  <c r="S1435" i="4"/>
  <c r="Q1435" i="4"/>
  <c r="V1434" i="4"/>
  <c r="S1434" i="4"/>
  <c r="Q1434" i="4"/>
  <c r="V1433" i="4"/>
  <c r="S1433" i="4"/>
  <c r="Q1433" i="4"/>
  <c r="V1432" i="4"/>
  <c r="S1432" i="4"/>
  <c r="Q1432" i="4"/>
  <c r="V1431" i="4"/>
  <c r="S1431" i="4"/>
  <c r="Q1431" i="4"/>
  <c r="V1430" i="4"/>
  <c r="S1430" i="4"/>
  <c r="Q1430" i="4"/>
  <c r="V1429" i="4"/>
  <c r="S1429" i="4"/>
  <c r="Q1429" i="4"/>
  <c r="V1428" i="4"/>
  <c r="Q1428" i="4"/>
  <c r="V1427" i="4"/>
  <c r="Q1427" i="4"/>
  <c r="U1426" i="4"/>
  <c r="T1426" i="4"/>
  <c r="R1426" i="4"/>
  <c r="P1426" i="4"/>
  <c r="O1426" i="4"/>
  <c r="H1426" i="4"/>
  <c r="G1426" i="4"/>
  <c r="E1426" i="4"/>
  <c r="V1425" i="4"/>
  <c r="S1425" i="4"/>
  <c r="Q1425" i="4"/>
  <c r="V1424" i="4"/>
  <c r="S1424" i="4"/>
  <c r="Q1424" i="4"/>
  <c r="V1423" i="4"/>
  <c r="S1423" i="4"/>
  <c r="Q1423" i="4"/>
  <c r="V1422" i="4"/>
  <c r="S1422" i="4"/>
  <c r="Q1422" i="4"/>
  <c r="V1421" i="4"/>
  <c r="Q1421" i="4"/>
  <c r="F1420" i="4"/>
  <c r="U1420" i="4"/>
  <c r="T1420" i="4"/>
  <c r="R1420" i="4"/>
  <c r="P1420" i="4"/>
  <c r="O1420" i="4"/>
  <c r="K1420" i="4"/>
  <c r="J1420" i="4"/>
  <c r="I1420" i="4"/>
  <c r="H1420" i="4"/>
  <c r="G1420" i="4"/>
  <c r="E1420" i="4"/>
  <c r="V1416" i="4"/>
  <c r="S1416" i="4"/>
  <c r="Q1416" i="4"/>
  <c r="V1415" i="4"/>
  <c r="S1415" i="4"/>
  <c r="Q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V1409" i="4"/>
  <c r="S1409" i="4"/>
  <c r="Q1409" i="4"/>
  <c r="V1408" i="4"/>
  <c r="S1408" i="4"/>
  <c r="Q1408" i="4"/>
  <c r="V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V1402" i="4"/>
  <c r="S1402" i="4"/>
  <c r="Q1402" i="4"/>
  <c r="U1401" i="4"/>
  <c r="T1401" i="4"/>
  <c r="R1401" i="4"/>
  <c r="P1401" i="4"/>
  <c r="O1401" i="4"/>
  <c r="L1401" i="4"/>
  <c r="K1401" i="4"/>
  <c r="I1401" i="4"/>
  <c r="H1401" i="4"/>
  <c r="G1401" i="4"/>
  <c r="E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S1396" i="4"/>
  <c r="Q1396" i="4"/>
  <c r="V1395" i="4"/>
  <c r="S1395" i="4"/>
  <c r="Q1395" i="4"/>
  <c r="V1394" i="4"/>
  <c r="S1394" i="4"/>
  <c r="Q1394" i="4"/>
  <c r="V1393" i="4"/>
  <c r="S1393" i="4"/>
  <c r="Q1393" i="4"/>
  <c r="V1392" i="4"/>
  <c r="S1392" i="4"/>
  <c r="Q1392" i="4"/>
  <c r="V1391" i="4"/>
  <c r="S1391" i="4"/>
  <c r="Q1391" i="4"/>
  <c r="V1390" i="4"/>
  <c r="S1390" i="4"/>
  <c r="Q1390" i="4"/>
  <c r="V1389" i="4"/>
  <c r="S1389" i="4"/>
  <c r="Q1389" i="4"/>
  <c r="V1388" i="4"/>
  <c r="S1388" i="4"/>
  <c r="Q1388" i="4"/>
  <c r="U1387" i="4"/>
  <c r="T1387" i="4"/>
  <c r="R1387" i="4"/>
  <c r="P1387" i="4"/>
  <c r="O1387" i="4"/>
  <c r="L1387" i="4"/>
  <c r="K1387" i="4"/>
  <c r="J1387" i="4"/>
  <c r="I1387" i="4"/>
  <c r="H1387" i="4"/>
  <c r="G1387" i="4"/>
  <c r="F1387" i="4"/>
  <c r="E1387" i="4"/>
  <c r="V1386" i="4"/>
  <c r="S1386" i="4"/>
  <c r="Q1386" i="4"/>
  <c r="V1385" i="4"/>
  <c r="S1385" i="4"/>
  <c r="Q1385" i="4"/>
  <c r="V1384" i="4"/>
  <c r="S1384" i="4"/>
  <c r="Q1384" i="4"/>
  <c r="V1383" i="4"/>
  <c r="S1383" i="4"/>
  <c r="Q1383" i="4"/>
  <c r="V1382" i="4"/>
  <c r="Q1382" i="4"/>
  <c r="U1381" i="4"/>
  <c r="T1381" i="4"/>
  <c r="R1381" i="4"/>
  <c r="P1381" i="4"/>
  <c r="L1381" i="4"/>
  <c r="K1381" i="4"/>
  <c r="J1381" i="4"/>
  <c r="I1381" i="4"/>
  <c r="H1381" i="4"/>
  <c r="G1381" i="4"/>
  <c r="E1381" i="4"/>
  <c r="M1379" i="4"/>
  <c r="V1375" i="4"/>
  <c r="S1375" i="4"/>
  <c r="Q1375" i="4"/>
  <c r="F1375" i="4"/>
  <c r="I1375" i="4" s="1"/>
  <c r="F1374" i="4"/>
  <c r="I1374" i="4" s="1"/>
  <c r="V1373" i="4"/>
  <c r="S1373" i="4"/>
  <c r="Q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F1369" i="4"/>
  <c r="V1368" i="4"/>
  <c r="S1368" i="4"/>
  <c r="Q1368" i="4"/>
  <c r="F1368" i="4"/>
  <c r="V1367" i="4"/>
  <c r="S1367" i="4"/>
  <c r="Q1367" i="4"/>
  <c r="F1367" i="4"/>
  <c r="V1366" i="4"/>
  <c r="S1366" i="4"/>
  <c r="Q1366" i="4"/>
  <c r="F1366" i="4"/>
  <c r="V1365" i="4"/>
  <c r="S1365" i="4"/>
  <c r="Q1365" i="4"/>
  <c r="V1364" i="4"/>
  <c r="S1364" i="4"/>
  <c r="Q1364" i="4"/>
  <c r="F1364" i="4"/>
  <c r="V1363" i="4"/>
  <c r="S1363" i="4"/>
  <c r="Q1363" i="4"/>
  <c r="V1362" i="4"/>
  <c r="S1362" i="4"/>
  <c r="Q1362" i="4"/>
  <c r="F1362" i="4"/>
  <c r="V1361" i="4"/>
  <c r="S1361" i="4"/>
  <c r="Q1361" i="4"/>
  <c r="F1361" i="4"/>
  <c r="V1360" i="4"/>
  <c r="S1360" i="4"/>
  <c r="Q1360" i="4"/>
  <c r="F1360" i="4"/>
  <c r="V1359" i="4"/>
  <c r="S1359" i="4"/>
  <c r="Q1359" i="4"/>
  <c r="F1359" i="4"/>
  <c r="V1358" i="4"/>
  <c r="S1358" i="4"/>
  <c r="Q1358" i="4"/>
  <c r="F1358" i="4"/>
  <c r="V1357" i="4"/>
  <c r="S1357" i="4"/>
  <c r="Q1357" i="4"/>
  <c r="F1357" i="4"/>
  <c r="V1356" i="4"/>
  <c r="S1356" i="4"/>
  <c r="Q1356" i="4"/>
  <c r="V1355" i="4"/>
  <c r="S1355" i="4"/>
  <c r="Q1355" i="4"/>
  <c r="F1355" i="4"/>
  <c r="V1354" i="4"/>
  <c r="S1354" i="4"/>
  <c r="Q1354" i="4"/>
  <c r="F1354" i="4"/>
  <c r="V1353" i="4"/>
  <c r="S1353" i="4"/>
  <c r="Q1353" i="4"/>
  <c r="F1353" i="4"/>
  <c r="V1352" i="4"/>
  <c r="S1352" i="4"/>
  <c r="Q1352" i="4"/>
  <c r="V1351" i="4"/>
  <c r="S1351" i="4"/>
  <c r="Q1351" i="4"/>
  <c r="F1351" i="4"/>
  <c r="V1350" i="4"/>
  <c r="S1350" i="4"/>
  <c r="Q1350" i="4"/>
  <c r="F1350" i="4"/>
  <c r="V1349" i="4"/>
  <c r="S1349" i="4"/>
  <c r="Q1349" i="4"/>
  <c r="F1349" i="4"/>
  <c r="V1348" i="4"/>
  <c r="S1348" i="4"/>
  <c r="Q1348" i="4"/>
  <c r="F1348" i="4"/>
  <c r="V1347" i="4"/>
  <c r="S1347" i="4"/>
  <c r="Q1347" i="4"/>
  <c r="V1346" i="4"/>
  <c r="S1346" i="4"/>
  <c r="Q1346" i="4"/>
  <c r="F1346" i="4"/>
  <c r="V1345" i="4"/>
  <c r="S1345" i="4"/>
  <c r="Q1345" i="4"/>
  <c r="F1345" i="4"/>
  <c r="V1344" i="4"/>
  <c r="S1344" i="4"/>
  <c r="Q1344" i="4"/>
  <c r="F1344" i="4"/>
  <c r="V1343" i="4"/>
  <c r="S1343" i="4"/>
  <c r="Q1343" i="4"/>
  <c r="F1343" i="4"/>
  <c r="V1342" i="4"/>
  <c r="S1342" i="4"/>
  <c r="Q1342" i="4"/>
  <c r="F1342" i="4"/>
  <c r="V1341" i="4"/>
  <c r="S1341" i="4"/>
  <c r="Q1341" i="4"/>
  <c r="V1340" i="4"/>
  <c r="S1340" i="4"/>
  <c r="Q1340" i="4"/>
  <c r="V1339" i="4"/>
  <c r="S1339" i="4"/>
  <c r="Q1339" i="4"/>
  <c r="F1339" i="4"/>
  <c r="V1338" i="4"/>
  <c r="Q1338" i="4"/>
  <c r="V1337" i="4"/>
  <c r="S1337" i="4"/>
  <c r="Q1337" i="4"/>
  <c r="V1336" i="4"/>
  <c r="S1336" i="4"/>
  <c r="Q1336" i="4"/>
  <c r="V1332" i="4"/>
  <c r="S1332" i="4"/>
  <c r="Q1332" i="4"/>
  <c r="U1331" i="4"/>
  <c r="T1331" i="4"/>
  <c r="R1331" i="4"/>
  <c r="P1331" i="4"/>
  <c r="O1331" i="4"/>
  <c r="K1331" i="4"/>
  <c r="V1329" i="4"/>
  <c r="S1329" i="4"/>
  <c r="Q1329" i="4"/>
  <c r="V1328" i="4"/>
  <c r="S1328" i="4"/>
  <c r="Q1328" i="4"/>
  <c r="V1327" i="4"/>
  <c r="Q1327" i="4"/>
  <c r="V1326" i="4"/>
  <c r="S1326" i="4"/>
  <c r="Q1326" i="4"/>
  <c r="V1325" i="4"/>
  <c r="S1325" i="4"/>
  <c r="Q1325" i="4"/>
  <c r="V1324" i="4"/>
  <c r="S1324" i="4"/>
  <c r="Q1324" i="4"/>
  <c r="V1323" i="4"/>
  <c r="S1323" i="4"/>
  <c r="Q1323" i="4"/>
  <c r="V1322" i="4"/>
  <c r="S1322" i="4"/>
  <c r="Q1322" i="4"/>
  <c r="V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S1314" i="4"/>
  <c r="Q1314" i="4"/>
  <c r="V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S1301" i="4"/>
  <c r="Q1301" i="4"/>
  <c r="V1300" i="4"/>
  <c r="S1300" i="4"/>
  <c r="Q1300" i="4"/>
  <c r="V1299" i="4"/>
  <c r="S1299" i="4"/>
  <c r="Q1299" i="4"/>
  <c r="V1298" i="4"/>
  <c r="S1298" i="4"/>
  <c r="Q1298" i="4"/>
  <c r="V1297" i="4"/>
  <c r="S1297" i="4"/>
  <c r="Q1297" i="4"/>
  <c r="V1296" i="4"/>
  <c r="S1296" i="4"/>
  <c r="Q1296" i="4"/>
  <c r="V1295" i="4"/>
  <c r="S1295" i="4"/>
  <c r="Q1295" i="4"/>
  <c r="V1294" i="4"/>
  <c r="S1294" i="4"/>
  <c r="Q1294" i="4"/>
  <c r="V1293" i="4"/>
  <c r="S1293" i="4"/>
  <c r="Q1293" i="4"/>
  <c r="V1292" i="4"/>
  <c r="S1292" i="4"/>
  <c r="Q1292" i="4"/>
  <c r="V1291" i="4"/>
  <c r="S1291" i="4"/>
  <c r="Q1291" i="4"/>
  <c r="V1290" i="4"/>
  <c r="S1290" i="4"/>
  <c r="Q1290" i="4"/>
  <c r="V1289" i="4"/>
  <c r="S1289" i="4"/>
  <c r="Q1289" i="4"/>
  <c r="V1288" i="4"/>
  <c r="Q1288" i="4"/>
  <c r="V1287" i="4"/>
  <c r="S1287" i="4"/>
  <c r="Q1287" i="4"/>
  <c r="V1286" i="4"/>
  <c r="Q1286" i="4"/>
  <c r="V1285" i="4"/>
  <c r="S1285" i="4"/>
  <c r="Q1285" i="4"/>
  <c r="V1284" i="4"/>
  <c r="Q1284" i="4"/>
  <c r="V1283" i="4"/>
  <c r="S1283" i="4"/>
  <c r="Q1283" i="4"/>
  <c r="V1282" i="4"/>
  <c r="S1282" i="4"/>
  <c r="Q1282" i="4"/>
  <c r="V1281" i="4"/>
  <c r="S1281" i="4"/>
  <c r="Q1281" i="4"/>
  <c r="V1280" i="4"/>
  <c r="S1280" i="4"/>
  <c r="Q1280" i="4"/>
  <c r="V1279" i="4"/>
  <c r="S1279" i="4"/>
  <c r="Q1279" i="4"/>
  <c r="V1278" i="4"/>
  <c r="Q1278" i="4"/>
  <c r="V1277" i="4"/>
  <c r="Q1277" i="4"/>
  <c r="V1275" i="4"/>
  <c r="S1275" i="4"/>
  <c r="Q1275" i="4"/>
  <c r="V1274" i="4"/>
  <c r="S1274" i="4"/>
  <c r="Q1274" i="4"/>
  <c r="V1273" i="4"/>
  <c r="S1273" i="4"/>
  <c r="Q1273" i="4"/>
  <c r="V1272" i="4"/>
  <c r="S1272" i="4"/>
  <c r="Q1272" i="4"/>
  <c r="V1271" i="4"/>
  <c r="Q1271" i="4"/>
  <c r="F1270" i="4"/>
  <c r="U1270" i="4"/>
  <c r="T1270" i="4"/>
  <c r="R1270" i="4"/>
  <c r="P1270" i="4"/>
  <c r="O1270" i="4"/>
  <c r="L1270" i="4"/>
  <c r="K1270" i="4"/>
  <c r="I1270" i="4"/>
  <c r="H1270" i="4"/>
  <c r="G1270" i="4"/>
  <c r="E1270" i="4"/>
  <c r="V1266" i="4"/>
  <c r="S1266" i="4"/>
  <c r="Q1266" i="4"/>
  <c r="V1265" i="4"/>
  <c r="S1265" i="4"/>
  <c r="Q1265" i="4"/>
  <c r="V1264" i="4"/>
  <c r="S1264" i="4"/>
  <c r="Q1264" i="4"/>
  <c r="V1263" i="4"/>
  <c r="S1263" i="4"/>
  <c r="Q1263" i="4"/>
  <c r="V1262" i="4"/>
  <c r="S1262" i="4"/>
  <c r="Q1262" i="4"/>
  <c r="V1261" i="4"/>
  <c r="S1261" i="4"/>
  <c r="Q1261" i="4"/>
  <c r="V1260" i="4"/>
  <c r="S1260" i="4"/>
  <c r="Q1260" i="4"/>
  <c r="V1258" i="4"/>
  <c r="S1258" i="4"/>
  <c r="Q1258" i="4"/>
  <c r="V1257" i="4"/>
  <c r="Q1257" i="4"/>
  <c r="V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V1251" i="4"/>
  <c r="S1251" i="4"/>
  <c r="Q1251" i="4"/>
  <c r="U1250" i="4"/>
  <c r="T1250" i="4"/>
  <c r="R1250" i="4"/>
  <c r="P1250" i="4"/>
  <c r="O1250" i="4"/>
  <c r="L1250" i="4"/>
  <c r="K1250" i="4"/>
  <c r="I1250" i="4"/>
  <c r="H1250" i="4"/>
  <c r="G1250" i="4"/>
  <c r="E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S1245" i="4"/>
  <c r="Q1245" i="4"/>
  <c r="V1244" i="4"/>
  <c r="S1244" i="4"/>
  <c r="Q1244" i="4"/>
  <c r="V1243" i="4"/>
  <c r="S1243" i="4"/>
  <c r="Q1243" i="4"/>
  <c r="V1242" i="4"/>
  <c r="S1242" i="4"/>
  <c r="Q1242" i="4"/>
  <c r="V1241" i="4"/>
  <c r="S1241" i="4"/>
  <c r="Q1241" i="4"/>
  <c r="V1240" i="4"/>
  <c r="S1240" i="4"/>
  <c r="Q1240" i="4"/>
  <c r="V1239" i="4"/>
  <c r="S1239" i="4"/>
  <c r="Q1239" i="4"/>
  <c r="V1238" i="4"/>
  <c r="S1238" i="4"/>
  <c r="Q1238" i="4"/>
  <c r="V1237" i="4"/>
  <c r="Q1237" i="4"/>
  <c r="U1236" i="4"/>
  <c r="T1236" i="4"/>
  <c r="R1236" i="4"/>
  <c r="P1236" i="4"/>
  <c r="O1236" i="4"/>
  <c r="H1236" i="4"/>
  <c r="G1236" i="4"/>
  <c r="E1236" i="4"/>
  <c r="V1235" i="4"/>
  <c r="S1235" i="4"/>
  <c r="Q1235" i="4"/>
  <c r="V1234" i="4"/>
  <c r="S1234" i="4"/>
  <c r="Q1234" i="4"/>
  <c r="V1233" i="4"/>
  <c r="S1233" i="4"/>
  <c r="Q1233" i="4"/>
  <c r="V1232" i="4"/>
  <c r="S1232" i="4"/>
  <c r="Q1232" i="4"/>
  <c r="V1231" i="4"/>
  <c r="Q1231" i="4"/>
  <c r="U1230" i="4"/>
  <c r="T1230" i="4"/>
  <c r="R1230" i="4"/>
  <c r="P1230" i="4"/>
  <c r="L1230" i="4"/>
  <c r="K1230" i="4"/>
  <c r="J1230" i="4"/>
  <c r="I1230" i="4"/>
  <c r="H1230" i="4"/>
  <c r="G1230" i="4"/>
  <c r="E1230" i="4"/>
  <c r="M1228" i="4"/>
  <c r="F1224" i="4"/>
  <c r="V1223" i="4"/>
  <c r="S1223" i="4"/>
  <c r="Q1223" i="4"/>
  <c r="F1223" i="4"/>
  <c r="F1222" i="4"/>
  <c r="I1222" i="4" s="1"/>
  <c r="V1221" i="4"/>
  <c r="S1221" i="4"/>
  <c r="Q1221" i="4"/>
  <c r="V1220" i="4"/>
  <c r="S1220" i="4"/>
  <c r="Q1220" i="4"/>
  <c r="V1219" i="4"/>
  <c r="S1219" i="4"/>
  <c r="Q1219" i="4"/>
  <c r="F1219" i="4"/>
  <c r="V1218" i="4"/>
  <c r="S1218" i="4"/>
  <c r="Q1218" i="4"/>
  <c r="F1218" i="4"/>
  <c r="V1217" i="4"/>
  <c r="S1217" i="4"/>
  <c r="Q1217" i="4"/>
  <c r="F1217" i="4"/>
  <c r="V1216" i="4"/>
  <c r="S1216" i="4"/>
  <c r="Q1216" i="4"/>
  <c r="F1216" i="4"/>
  <c r="V1215" i="4"/>
  <c r="S1215" i="4"/>
  <c r="Q1215" i="4"/>
  <c r="V1214" i="4"/>
  <c r="S1214" i="4"/>
  <c r="Q1214" i="4"/>
  <c r="V1213" i="4"/>
  <c r="S1213" i="4"/>
  <c r="Q1213" i="4"/>
  <c r="V1212" i="4"/>
  <c r="S1212" i="4"/>
  <c r="Q1212" i="4"/>
  <c r="F1212" i="4"/>
  <c r="V1211" i="4"/>
  <c r="S1211" i="4"/>
  <c r="Q1211" i="4"/>
  <c r="V1210" i="4"/>
  <c r="S1210" i="4"/>
  <c r="Q1210" i="4"/>
  <c r="F1210" i="4"/>
  <c r="V1209" i="4"/>
  <c r="S1209" i="4"/>
  <c r="Q1209" i="4"/>
  <c r="F1209" i="4"/>
  <c r="V1208" i="4"/>
  <c r="S1208" i="4"/>
  <c r="Q1208" i="4"/>
  <c r="F1208" i="4"/>
  <c r="V1207" i="4"/>
  <c r="S1207" i="4"/>
  <c r="Q1207" i="4"/>
  <c r="F1207" i="4"/>
  <c r="V1206" i="4"/>
  <c r="S1206" i="4"/>
  <c r="Q1206" i="4"/>
  <c r="F1206" i="4"/>
  <c r="V1205" i="4"/>
  <c r="S1205" i="4"/>
  <c r="Q1205" i="4"/>
  <c r="V1204" i="4"/>
  <c r="S1204" i="4"/>
  <c r="Q1204" i="4"/>
  <c r="V1203" i="4"/>
  <c r="S1203" i="4"/>
  <c r="Q1203" i="4"/>
  <c r="F1203" i="4"/>
  <c r="V1202" i="4"/>
  <c r="S1202" i="4"/>
  <c r="Q1202" i="4"/>
  <c r="V1201" i="4"/>
  <c r="S1201" i="4"/>
  <c r="Q1201" i="4"/>
  <c r="V1200" i="4"/>
  <c r="S1200" i="4"/>
  <c r="Q1200" i="4"/>
  <c r="V1199" i="4"/>
  <c r="S1199" i="4"/>
  <c r="Q1199" i="4"/>
  <c r="V1198" i="4"/>
  <c r="S1198" i="4"/>
  <c r="Q1198" i="4"/>
  <c r="V1197" i="4"/>
  <c r="S1197" i="4"/>
  <c r="Q1197" i="4"/>
  <c r="F1197" i="4"/>
  <c r="V1196" i="4"/>
  <c r="S1196" i="4"/>
  <c r="Q1196" i="4"/>
  <c r="F1196" i="4"/>
  <c r="V1195" i="4"/>
  <c r="S1195" i="4"/>
  <c r="Q1195" i="4"/>
  <c r="V1194" i="4"/>
  <c r="S1194" i="4"/>
  <c r="Q1194" i="4"/>
  <c r="F1194" i="4"/>
  <c r="V1193" i="4"/>
  <c r="S1193" i="4"/>
  <c r="Q1193" i="4"/>
  <c r="F1193" i="4"/>
  <c r="V1192" i="4"/>
  <c r="S1192" i="4"/>
  <c r="Q1192" i="4"/>
  <c r="V1191" i="4"/>
  <c r="S1191" i="4"/>
  <c r="Q1191" i="4"/>
  <c r="F1191" i="4"/>
  <c r="V1190" i="4"/>
  <c r="S1190" i="4"/>
  <c r="Q1190" i="4"/>
  <c r="V1189" i="4"/>
  <c r="S1189" i="4"/>
  <c r="Q1189" i="4"/>
  <c r="V1188" i="4"/>
  <c r="S1188" i="4"/>
  <c r="Q1188" i="4"/>
  <c r="V1187" i="4"/>
  <c r="S1187" i="4"/>
  <c r="Q1187" i="4"/>
  <c r="V1186" i="4"/>
  <c r="Q1186" i="4"/>
  <c r="V1185" i="4"/>
  <c r="S1185" i="4"/>
  <c r="Q1185" i="4"/>
  <c r="V1184" i="4"/>
  <c r="S1184" i="4"/>
  <c r="Q1184" i="4"/>
  <c r="V1180" i="4"/>
  <c r="S1180" i="4"/>
  <c r="Q1180" i="4"/>
  <c r="V1177" i="4"/>
  <c r="S1177" i="4"/>
  <c r="Q1177" i="4"/>
  <c r="V1176" i="4"/>
  <c r="S1176" i="4"/>
  <c r="Q1176" i="4"/>
  <c r="V1175" i="4"/>
  <c r="Q1175" i="4"/>
  <c r="V1174" i="4"/>
  <c r="S1174" i="4"/>
  <c r="Q1174" i="4"/>
  <c r="V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S1168" i="4"/>
  <c r="Q1168" i="4"/>
  <c r="V1167" i="4"/>
  <c r="S1167" i="4"/>
  <c r="Q1167" i="4"/>
  <c r="V1166" i="4"/>
  <c r="Q1166" i="4"/>
  <c r="V1165" i="4"/>
  <c r="S1165" i="4"/>
  <c r="Q1165" i="4"/>
  <c r="V1164" i="4"/>
  <c r="S1164" i="4"/>
  <c r="Q1164" i="4"/>
  <c r="V1163" i="4"/>
  <c r="S1163" i="4"/>
  <c r="Q1163" i="4"/>
  <c r="V1162" i="4"/>
  <c r="S1162" i="4"/>
  <c r="Q1162" i="4"/>
  <c r="V1161" i="4"/>
  <c r="Q1161" i="4"/>
  <c r="V1160" i="4"/>
  <c r="S1160" i="4"/>
  <c r="Q1160" i="4"/>
  <c r="V1159" i="4"/>
  <c r="S1159" i="4"/>
  <c r="Q1159" i="4"/>
  <c r="V1158" i="4"/>
  <c r="S1158" i="4"/>
  <c r="Q1158" i="4"/>
  <c r="V1157" i="4"/>
  <c r="S1157" i="4"/>
  <c r="Q1157" i="4"/>
  <c r="V1156" i="4"/>
  <c r="S1156" i="4"/>
  <c r="Q1156" i="4"/>
  <c r="V1155" i="4"/>
  <c r="S1155" i="4"/>
  <c r="Q1155" i="4"/>
  <c r="V1154" i="4"/>
  <c r="S1154" i="4"/>
  <c r="Q1154" i="4"/>
  <c r="V1153" i="4"/>
  <c r="S1153" i="4"/>
  <c r="Q1153" i="4"/>
  <c r="V1152" i="4"/>
  <c r="S1152" i="4"/>
  <c r="Q1152" i="4"/>
  <c r="V1151" i="4"/>
  <c r="S1151" i="4"/>
  <c r="Q1151" i="4"/>
  <c r="V1150" i="4"/>
  <c r="S1150" i="4"/>
  <c r="Q1150" i="4"/>
  <c r="V1149" i="4"/>
  <c r="Q1149" i="4"/>
  <c r="V1148" i="4"/>
  <c r="V1147" i="4"/>
  <c r="S1147" i="4"/>
  <c r="Q1147" i="4"/>
  <c r="V1146" i="4"/>
  <c r="S1146" i="4"/>
  <c r="Q1146" i="4"/>
  <c r="V1145" i="4"/>
  <c r="S1145" i="4"/>
  <c r="Q1145" i="4"/>
  <c r="V1144" i="4"/>
  <c r="Q1144" i="4"/>
  <c r="V1143" i="4"/>
  <c r="Q1143" i="4"/>
  <c r="V1142" i="4"/>
  <c r="S1142" i="4"/>
  <c r="Q1142" i="4"/>
  <c r="V1141" i="4"/>
  <c r="Q1141" i="4"/>
  <c r="V1140" i="4"/>
  <c r="S1140" i="4"/>
  <c r="Q1140" i="4"/>
  <c r="V1139" i="4"/>
  <c r="S1139" i="4"/>
  <c r="Q1139" i="4"/>
  <c r="V1138" i="4"/>
  <c r="S1138" i="4"/>
  <c r="Q1138" i="4"/>
  <c r="V1137" i="4"/>
  <c r="S1137" i="4"/>
  <c r="Q1137" i="4"/>
  <c r="V1136" i="4"/>
  <c r="Q1136" i="4"/>
  <c r="V1135" i="4"/>
  <c r="S1135" i="4"/>
  <c r="Q1135" i="4"/>
  <c r="V1134" i="4"/>
  <c r="Q1134" i="4"/>
  <c r="V1133" i="4"/>
  <c r="S1133" i="4"/>
  <c r="Q1133" i="4"/>
  <c r="V1132" i="4"/>
  <c r="Q1132" i="4"/>
  <c r="V1131" i="4"/>
  <c r="S1131" i="4"/>
  <c r="Q1131" i="4"/>
  <c r="V1130" i="4"/>
  <c r="S1130" i="4"/>
  <c r="Q1130" i="4"/>
  <c r="V1129" i="4"/>
  <c r="S1129" i="4"/>
  <c r="Q1129" i="4"/>
  <c r="V1128" i="4"/>
  <c r="S1128" i="4"/>
  <c r="Q1128" i="4"/>
  <c r="V1127" i="4"/>
  <c r="S1127" i="4"/>
  <c r="Q1127" i="4"/>
  <c r="V1126" i="4"/>
  <c r="Q1126" i="4"/>
  <c r="V1125" i="4"/>
  <c r="Q1125" i="4"/>
  <c r="V1123" i="4"/>
  <c r="Q1123" i="4"/>
  <c r="V1122" i="4"/>
  <c r="S1122" i="4"/>
  <c r="Q1122" i="4"/>
  <c r="V1121" i="4"/>
  <c r="S1121" i="4"/>
  <c r="Q1121" i="4"/>
  <c r="V1120" i="4"/>
  <c r="S1120" i="4"/>
  <c r="Q1120" i="4"/>
  <c r="V1119" i="4"/>
  <c r="Q1119" i="4"/>
  <c r="U1118" i="4"/>
  <c r="T1118" i="4"/>
  <c r="R1118" i="4"/>
  <c r="P1118" i="4"/>
  <c r="L1118" i="4"/>
  <c r="K1118" i="4"/>
  <c r="I1118" i="4"/>
  <c r="H1118" i="4"/>
  <c r="G1118" i="4"/>
  <c r="E1118" i="4"/>
  <c r="E1117" i="4" s="1"/>
  <c r="V1114" i="4"/>
  <c r="S1114" i="4"/>
  <c r="Q1114" i="4"/>
  <c r="V1113" i="4"/>
  <c r="S1113" i="4"/>
  <c r="Q1113" i="4"/>
  <c r="V1112" i="4"/>
  <c r="S1112" i="4"/>
  <c r="Q1112" i="4"/>
  <c r="V1111" i="4"/>
  <c r="S1111" i="4"/>
  <c r="Q1111" i="4"/>
  <c r="V1110" i="4"/>
  <c r="S1110" i="4"/>
  <c r="Q1110" i="4"/>
  <c r="V1109" i="4"/>
  <c r="S1109" i="4"/>
  <c r="Q1109" i="4"/>
  <c r="V1108" i="4"/>
  <c r="S1108" i="4"/>
  <c r="Q1108" i="4"/>
  <c r="V1107" i="4"/>
  <c r="S1107" i="4"/>
  <c r="Q1107" i="4"/>
  <c r="V1106" i="4"/>
  <c r="Q1106" i="4"/>
  <c r="V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V1100" i="4"/>
  <c r="S1100" i="4"/>
  <c r="Q1100" i="4"/>
  <c r="U1099" i="4"/>
  <c r="T1099" i="4"/>
  <c r="R1099" i="4"/>
  <c r="P1099" i="4"/>
  <c r="O1099" i="4"/>
  <c r="L1099" i="4"/>
  <c r="K1099" i="4"/>
  <c r="I1099" i="4"/>
  <c r="H1099" i="4"/>
  <c r="G1099" i="4"/>
  <c r="E1099" i="4"/>
  <c r="V1098" i="4"/>
  <c r="S1098" i="4"/>
  <c r="Q1098" i="4"/>
  <c r="V1097" i="4"/>
  <c r="S1097" i="4"/>
  <c r="Q1097" i="4"/>
  <c r="V1096" i="4"/>
  <c r="S1096" i="4"/>
  <c r="Q1096" i="4"/>
  <c r="V1095" i="4"/>
  <c r="S1095" i="4"/>
  <c r="Q1095" i="4"/>
  <c r="V1094" i="4"/>
  <c r="S1094" i="4"/>
  <c r="Q1094" i="4"/>
  <c r="V1093" i="4"/>
  <c r="S1093" i="4"/>
  <c r="Q1093" i="4"/>
  <c r="V1092" i="4"/>
  <c r="S1092" i="4"/>
  <c r="Q1092" i="4"/>
  <c r="V1091" i="4"/>
  <c r="S1091" i="4"/>
  <c r="Q1091" i="4"/>
  <c r="V1090" i="4"/>
  <c r="S1090" i="4"/>
  <c r="Q1090" i="4"/>
  <c r="V1089" i="4"/>
  <c r="S1089" i="4"/>
  <c r="Q1089" i="4"/>
  <c r="V1088" i="4"/>
  <c r="S1088" i="4"/>
  <c r="Q1088" i="4"/>
  <c r="V1087" i="4"/>
  <c r="Q1087" i="4"/>
  <c r="V1086" i="4"/>
  <c r="Q1086" i="4"/>
  <c r="U1085" i="4"/>
  <c r="T1085" i="4"/>
  <c r="R1085" i="4"/>
  <c r="P1085" i="4"/>
  <c r="O1085" i="4"/>
  <c r="H1085" i="4"/>
  <c r="G1085" i="4"/>
  <c r="E1085" i="4"/>
  <c r="V1084" i="4"/>
  <c r="S1084" i="4"/>
  <c r="Q1084" i="4"/>
  <c r="V1083" i="4"/>
  <c r="S1083" i="4"/>
  <c r="Q1083" i="4"/>
  <c r="V1082" i="4"/>
  <c r="S1082" i="4"/>
  <c r="Q1082" i="4"/>
  <c r="V1081" i="4"/>
  <c r="S1081" i="4"/>
  <c r="Q1081" i="4"/>
  <c r="V1080" i="4"/>
  <c r="Q1080" i="4"/>
  <c r="U1079" i="4"/>
  <c r="T1079" i="4"/>
  <c r="R1079" i="4"/>
  <c r="P1079" i="4"/>
  <c r="L1079" i="4"/>
  <c r="K1079" i="4"/>
  <c r="J1079" i="4"/>
  <c r="I1079" i="4"/>
  <c r="H1079" i="4"/>
  <c r="G1079" i="4"/>
  <c r="E1079" i="4"/>
  <c r="M1077" i="4"/>
  <c r="F1075" i="4"/>
  <c r="F1074" i="4"/>
  <c r="V1073" i="4"/>
  <c r="S1073" i="4"/>
  <c r="Q1073" i="4"/>
  <c r="F1073" i="4"/>
  <c r="V1071" i="4"/>
  <c r="S1071" i="4"/>
  <c r="Q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F1065" i="4"/>
  <c r="V1064" i="4"/>
  <c r="S1064" i="4"/>
  <c r="Q1064" i="4"/>
  <c r="F1064" i="4"/>
  <c r="V1063" i="4"/>
  <c r="S1063" i="4"/>
  <c r="Q1063" i="4"/>
  <c r="V1062" i="4"/>
  <c r="S1062" i="4"/>
  <c r="Q1062" i="4"/>
  <c r="F1062" i="4"/>
  <c r="V1061" i="4"/>
  <c r="S1061" i="4"/>
  <c r="Q1061" i="4"/>
  <c r="F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F1056" i="4"/>
  <c r="V1055" i="4"/>
  <c r="S1055" i="4"/>
  <c r="Q1055" i="4"/>
  <c r="F1055" i="4"/>
  <c r="V1054" i="4"/>
  <c r="S1054" i="4"/>
  <c r="Q1054" i="4"/>
  <c r="V1053" i="4"/>
  <c r="S1053" i="4"/>
  <c r="Q1053" i="4"/>
  <c r="F1053" i="4"/>
  <c r="V1052" i="4"/>
  <c r="S1052" i="4"/>
  <c r="Q1052" i="4"/>
  <c r="F1052" i="4"/>
  <c r="V1051" i="4"/>
  <c r="S1051" i="4"/>
  <c r="Q1051" i="4"/>
  <c r="F1051" i="4"/>
  <c r="V1050" i="4"/>
  <c r="S1050" i="4"/>
  <c r="Q1050" i="4"/>
  <c r="V1049" i="4"/>
  <c r="S1049" i="4"/>
  <c r="Q1049" i="4"/>
  <c r="F1049" i="4"/>
  <c r="V1048" i="4"/>
  <c r="S1048" i="4"/>
  <c r="Q1048" i="4"/>
  <c r="F1048" i="4"/>
  <c r="I1048" i="4" s="1"/>
  <c r="V1047" i="4"/>
  <c r="S1047" i="4"/>
  <c r="Q1047" i="4"/>
  <c r="F1047" i="4"/>
  <c r="V1046" i="4"/>
  <c r="S1046" i="4"/>
  <c r="Q1046" i="4"/>
  <c r="F1046" i="4"/>
  <c r="V1045" i="4"/>
  <c r="S1045" i="4"/>
  <c r="Q1045" i="4"/>
  <c r="V1044" i="4"/>
  <c r="S1044" i="4"/>
  <c r="Q1044" i="4"/>
  <c r="F1044" i="4"/>
  <c r="V1043" i="4"/>
  <c r="S1043" i="4"/>
  <c r="Q1043" i="4"/>
  <c r="F1043" i="4"/>
  <c r="V1042" i="4"/>
  <c r="S1042" i="4"/>
  <c r="Q1042" i="4"/>
  <c r="F1042" i="4"/>
  <c r="V1041" i="4"/>
  <c r="S1041" i="4"/>
  <c r="Q1041" i="4"/>
  <c r="F1041" i="4"/>
  <c r="V1040" i="4"/>
  <c r="S1040" i="4"/>
  <c r="Q1040" i="4"/>
  <c r="F1040" i="4"/>
  <c r="V1039" i="4"/>
  <c r="S1039" i="4"/>
  <c r="Q1039" i="4"/>
  <c r="V1038" i="4"/>
  <c r="S1038" i="4"/>
  <c r="Q1038" i="4"/>
  <c r="V1037" i="4"/>
  <c r="S1037" i="4"/>
  <c r="Q1037" i="4"/>
  <c r="F1037" i="4"/>
  <c r="V1036" i="4"/>
  <c r="Q1036" i="4"/>
  <c r="V1035" i="4"/>
  <c r="S1035" i="4"/>
  <c r="Q1035" i="4"/>
  <c r="V1034" i="4"/>
  <c r="S1034" i="4"/>
  <c r="Q1034" i="4"/>
  <c r="V1030" i="4"/>
  <c r="S1030" i="4"/>
  <c r="Q1030" i="4"/>
  <c r="U1029" i="4"/>
  <c r="T1029" i="4"/>
  <c r="R1029" i="4"/>
  <c r="P1029" i="4"/>
  <c r="O1029" i="4"/>
  <c r="K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S987" i="4"/>
  <c r="Q987" i="4"/>
  <c r="V986" i="4"/>
  <c r="S986" i="4"/>
  <c r="Q986" i="4"/>
  <c r="V985" i="4"/>
  <c r="S985" i="4"/>
  <c r="Q985" i="4"/>
  <c r="V984" i="4"/>
  <c r="S984" i="4"/>
  <c r="Q984" i="4"/>
  <c r="V983" i="4"/>
  <c r="S983" i="4"/>
  <c r="Q983" i="4"/>
  <c r="V982" i="4"/>
  <c r="S982" i="4"/>
  <c r="Q982" i="4"/>
  <c r="V981" i="4"/>
  <c r="S981" i="4"/>
  <c r="Q981" i="4"/>
  <c r="V980" i="4"/>
  <c r="S980" i="4"/>
  <c r="Q980" i="4"/>
  <c r="V979" i="4"/>
  <c r="S979" i="4"/>
  <c r="Q979" i="4"/>
  <c r="V978" i="4"/>
  <c r="S978" i="4"/>
  <c r="Q978" i="4"/>
  <c r="V977" i="4"/>
  <c r="Q977" i="4"/>
  <c r="V976" i="4"/>
  <c r="Q976" i="4"/>
  <c r="U975" i="4"/>
  <c r="T975" i="4"/>
  <c r="R975" i="4"/>
  <c r="P975" i="4"/>
  <c r="O975" i="4"/>
  <c r="H975" i="4"/>
  <c r="G975" i="4"/>
  <c r="E975" i="4"/>
  <c r="V974" i="4"/>
  <c r="S974" i="4"/>
  <c r="Q974" i="4"/>
  <c r="V973" i="4"/>
  <c r="S973" i="4"/>
  <c r="Q973" i="4"/>
  <c r="V972" i="4"/>
  <c r="S972" i="4"/>
  <c r="Q972" i="4"/>
  <c r="V971" i="4"/>
  <c r="S971" i="4"/>
  <c r="Q971" i="4"/>
  <c r="V970" i="4"/>
  <c r="Q970" i="4"/>
  <c r="F969" i="4"/>
  <c r="U969" i="4"/>
  <c r="T969" i="4"/>
  <c r="R969" i="4"/>
  <c r="P969" i="4"/>
  <c r="O969" i="4"/>
  <c r="K969" i="4"/>
  <c r="I969" i="4"/>
  <c r="H969" i="4"/>
  <c r="G969" i="4"/>
  <c r="E969" i="4"/>
  <c r="V965" i="4"/>
  <c r="S965" i="4"/>
  <c r="Q965" i="4"/>
  <c r="V964" i="4"/>
  <c r="S964" i="4"/>
  <c r="Q964" i="4"/>
  <c r="V963" i="4"/>
  <c r="S963" i="4"/>
  <c r="Q963" i="4"/>
  <c r="V962" i="4"/>
  <c r="S962" i="4"/>
  <c r="Q962" i="4"/>
  <c r="V961" i="4"/>
  <c r="S961" i="4"/>
  <c r="Q961" i="4"/>
  <c r="V960" i="4"/>
  <c r="S960" i="4"/>
  <c r="Q960" i="4"/>
  <c r="V959" i="4"/>
  <c r="S959" i="4"/>
  <c r="Q959" i="4"/>
  <c r="V958" i="4"/>
  <c r="S958" i="4"/>
  <c r="Q958" i="4"/>
  <c r="V957" i="4"/>
  <c r="Q957" i="4"/>
  <c r="V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V951" i="4"/>
  <c r="S951" i="4"/>
  <c r="Q951" i="4"/>
  <c r="U950" i="4"/>
  <c r="T950" i="4"/>
  <c r="R950" i="4"/>
  <c r="P950" i="4"/>
  <c r="O950" i="4"/>
  <c r="L950" i="4"/>
  <c r="K950" i="4"/>
  <c r="I950" i="4"/>
  <c r="H950" i="4"/>
  <c r="G950" i="4"/>
  <c r="E950" i="4"/>
  <c r="V949" i="4"/>
  <c r="S949" i="4"/>
  <c r="Q949" i="4"/>
  <c r="V948" i="4"/>
  <c r="S948" i="4"/>
  <c r="Q948" i="4"/>
  <c r="V947" i="4"/>
  <c r="S947" i="4"/>
  <c r="Q947" i="4"/>
  <c r="V946" i="4"/>
  <c r="S946" i="4"/>
  <c r="Q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V941" i="4"/>
  <c r="S941" i="4"/>
  <c r="Q941" i="4"/>
  <c r="V940" i="4"/>
  <c r="S940" i="4"/>
  <c r="Q940" i="4"/>
  <c r="V939" i="4"/>
  <c r="S939" i="4"/>
  <c r="Q939" i="4"/>
  <c r="V938" i="4"/>
  <c r="S938" i="4"/>
  <c r="Q938" i="4"/>
  <c r="V937" i="4"/>
  <c r="S937" i="4"/>
  <c r="Q937" i="4"/>
  <c r="U936" i="4"/>
  <c r="T936" i="4"/>
  <c r="R936" i="4"/>
  <c r="P936" i="4"/>
  <c r="O936" i="4"/>
  <c r="L936" i="4"/>
  <c r="K936" i="4"/>
  <c r="I936" i="4"/>
  <c r="H936" i="4"/>
  <c r="G936" i="4"/>
  <c r="F936" i="4"/>
  <c r="E936" i="4"/>
  <c r="V935" i="4"/>
  <c r="S935" i="4"/>
  <c r="Q935" i="4"/>
  <c r="V934" i="4"/>
  <c r="S934" i="4"/>
  <c r="Q934" i="4"/>
  <c r="V933" i="4"/>
  <c r="S933" i="4"/>
  <c r="Q933" i="4"/>
  <c r="V932" i="4"/>
  <c r="S932" i="4"/>
  <c r="Q932" i="4"/>
  <c r="V931" i="4"/>
  <c r="Q931" i="4"/>
  <c r="U930" i="4"/>
  <c r="T930" i="4"/>
  <c r="R930" i="4"/>
  <c r="P930" i="4"/>
  <c r="L930" i="4"/>
  <c r="K930" i="4"/>
  <c r="I930" i="4"/>
  <c r="H930" i="4"/>
  <c r="G930" i="4"/>
  <c r="E930" i="4"/>
  <c r="M928" i="4"/>
  <c r="F926" i="4"/>
  <c r="F925" i="4"/>
  <c r="V924" i="4"/>
  <c r="S924" i="4"/>
  <c r="Q924" i="4"/>
  <c r="F924" i="4"/>
  <c r="V922" i="4"/>
  <c r="S922" i="4"/>
  <c r="Q922" i="4"/>
  <c r="V921" i="4"/>
  <c r="S921" i="4"/>
  <c r="Q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F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F906" i="4"/>
  <c r="V905" i="4"/>
  <c r="S905" i="4"/>
  <c r="Q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F899" i="4"/>
  <c r="V898" i="4"/>
  <c r="S898" i="4"/>
  <c r="Q898" i="4"/>
  <c r="F898" i="4"/>
  <c r="V897" i="4"/>
  <c r="S897" i="4"/>
  <c r="Q897" i="4"/>
  <c r="F897" i="4"/>
  <c r="V896" i="4"/>
  <c r="S896" i="4"/>
  <c r="Q896" i="4"/>
  <c r="V895" i="4"/>
  <c r="S895" i="4"/>
  <c r="Q895" i="4"/>
  <c r="F895" i="4"/>
  <c r="V894" i="4"/>
  <c r="S894" i="4"/>
  <c r="Q894" i="4"/>
  <c r="F894" i="4"/>
  <c r="V893" i="4"/>
  <c r="S893" i="4"/>
  <c r="Q893" i="4"/>
  <c r="F893" i="4"/>
  <c r="V892" i="4"/>
  <c r="S892" i="4"/>
  <c r="Q892" i="4"/>
  <c r="F892" i="4"/>
  <c r="V891" i="4"/>
  <c r="S891" i="4"/>
  <c r="Q891" i="4"/>
  <c r="F891" i="4"/>
  <c r="V890" i="4"/>
  <c r="S890" i="4"/>
  <c r="Q890" i="4"/>
  <c r="V889" i="4"/>
  <c r="S889" i="4"/>
  <c r="Q889" i="4"/>
  <c r="V888" i="4"/>
  <c r="S888" i="4"/>
  <c r="Q888" i="4"/>
  <c r="F888" i="4"/>
  <c r="V887" i="4"/>
  <c r="Q887" i="4"/>
  <c r="V886" i="4"/>
  <c r="S886" i="4"/>
  <c r="Q886" i="4"/>
  <c r="V885" i="4"/>
  <c r="S885" i="4"/>
  <c r="Q885" i="4"/>
  <c r="V881" i="4"/>
  <c r="S881" i="4"/>
  <c r="Q881" i="4"/>
  <c r="U880" i="4"/>
  <c r="T880" i="4"/>
  <c r="R880" i="4"/>
  <c r="P880" i="4"/>
  <c r="O880" i="4"/>
  <c r="K880" i="4"/>
  <c r="I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S836" i="4"/>
  <c r="Q836" i="4"/>
  <c r="V835" i="4"/>
  <c r="S835" i="4"/>
  <c r="Q835" i="4"/>
  <c r="V834" i="4"/>
  <c r="S834" i="4"/>
  <c r="Q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S829" i="4"/>
  <c r="Q829" i="4"/>
  <c r="V828" i="4"/>
  <c r="Q828" i="4"/>
  <c r="V827" i="4"/>
  <c r="S827" i="4"/>
  <c r="Q827" i="4"/>
  <c r="U826" i="4"/>
  <c r="T826" i="4"/>
  <c r="R826" i="4"/>
  <c r="P826" i="4"/>
  <c r="O826" i="4"/>
  <c r="H826" i="4"/>
  <c r="G826" i="4"/>
  <c r="E826" i="4"/>
  <c r="V825" i="4"/>
  <c r="S825" i="4"/>
  <c r="Q825" i="4"/>
  <c r="V824" i="4"/>
  <c r="S824" i="4"/>
  <c r="Q824" i="4"/>
  <c r="V823" i="4"/>
  <c r="S823" i="4"/>
  <c r="Q823" i="4"/>
  <c r="V822" i="4"/>
  <c r="S822" i="4"/>
  <c r="Q822" i="4"/>
  <c r="V821" i="4"/>
  <c r="Q821" i="4"/>
  <c r="F820" i="4"/>
  <c r="U820" i="4"/>
  <c r="T820" i="4"/>
  <c r="R820" i="4"/>
  <c r="P820" i="4"/>
  <c r="O820" i="4"/>
  <c r="K820" i="4"/>
  <c r="I820" i="4"/>
  <c r="H820" i="4"/>
  <c r="G820" i="4"/>
  <c r="E820" i="4"/>
  <c r="V816" i="4"/>
  <c r="S816" i="4"/>
  <c r="Q816" i="4"/>
  <c r="V815" i="4"/>
  <c r="S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V809" i="4"/>
  <c r="S809" i="4"/>
  <c r="Q809" i="4"/>
  <c r="V808" i="4"/>
  <c r="Q808" i="4"/>
  <c r="V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V802" i="4"/>
  <c r="S802" i="4"/>
  <c r="Q802" i="4"/>
  <c r="U801" i="4"/>
  <c r="T801" i="4"/>
  <c r="R801" i="4"/>
  <c r="P801" i="4"/>
  <c r="O801" i="4"/>
  <c r="L801" i="4"/>
  <c r="K801" i="4"/>
  <c r="I801" i="4"/>
  <c r="H801" i="4"/>
  <c r="G801" i="4"/>
  <c r="E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V795" i="4"/>
  <c r="S795" i="4"/>
  <c r="Q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S790" i="4"/>
  <c r="Q790" i="4"/>
  <c r="V789" i="4"/>
  <c r="S789" i="4"/>
  <c r="Q789" i="4"/>
  <c r="V788" i="4"/>
  <c r="S788" i="4"/>
  <c r="Q788" i="4"/>
  <c r="U787" i="4"/>
  <c r="T787" i="4"/>
  <c r="R787" i="4"/>
  <c r="P787" i="4"/>
  <c r="O787" i="4"/>
  <c r="L787" i="4"/>
  <c r="K787" i="4"/>
  <c r="I787" i="4"/>
  <c r="H787" i="4"/>
  <c r="G787" i="4"/>
  <c r="F787" i="4"/>
  <c r="E787" i="4"/>
  <c r="V786" i="4"/>
  <c r="S786" i="4"/>
  <c r="Q786" i="4"/>
  <c r="V785" i="4"/>
  <c r="S785" i="4"/>
  <c r="Q785" i="4"/>
  <c r="V784" i="4"/>
  <c r="S784" i="4"/>
  <c r="Q784" i="4"/>
  <c r="V783" i="4"/>
  <c r="S783" i="4"/>
  <c r="Q783" i="4"/>
  <c r="V782" i="4"/>
  <c r="Q782" i="4"/>
  <c r="U781" i="4"/>
  <c r="T781" i="4"/>
  <c r="R781" i="4"/>
  <c r="P781" i="4"/>
  <c r="L781" i="4"/>
  <c r="K781" i="4"/>
  <c r="I781" i="4"/>
  <c r="H781" i="4"/>
  <c r="G781" i="4"/>
  <c r="E781" i="4"/>
  <c r="M779" i="4"/>
  <c r="F777" i="4"/>
  <c r="F776" i="4"/>
  <c r="V775" i="4"/>
  <c r="S775" i="4"/>
  <c r="Q775" i="4"/>
  <c r="F775" i="4"/>
  <c r="V773" i="4"/>
  <c r="S773" i="4"/>
  <c r="Q773" i="4"/>
  <c r="V772" i="4"/>
  <c r="S772" i="4"/>
  <c r="Q772" i="4"/>
  <c r="F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F766" i="4"/>
  <c r="V765" i="4"/>
  <c r="S765" i="4"/>
  <c r="Q765" i="4"/>
  <c r="V764" i="4"/>
  <c r="S764" i="4"/>
  <c r="Q764" i="4"/>
  <c r="F764" i="4"/>
  <c r="V763" i="4"/>
  <c r="S763" i="4"/>
  <c r="Q763" i="4"/>
  <c r="F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F759" i="4"/>
  <c r="V758" i="4"/>
  <c r="S758" i="4"/>
  <c r="Q758" i="4"/>
  <c r="F758" i="4"/>
  <c r="V757" i="4"/>
  <c r="S757" i="4"/>
  <c r="Q757" i="4"/>
  <c r="F757" i="4"/>
  <c r="V756" i="4"/>
  <c r="S756" i="4"/>
  <c r="Q756" i="4"/>
  <c r="V755" i="4"/>
  <c r="S755" i="4"/>
  <c r="Q755" i="4"/>
  <c r="F755" i="4"/>
  <c r="V754" i="4"/>
  <c r="S754" i="4"/>
  <c r="Q754" i="4"/>
  <c r="F754" i="4"/>
  <c r="V753" i="4"/>
  <c r="S753" i="4"/>
  <c r="Q753" i="4"/>
  <c r="F753" i="4"/>
  <c r="V752" i="4"/>
  <c r="S752" i="4"/>
  <c r="Q752" i="4"/>
  <c r="V751" i="4"/>
  <c r="S751" i="4"/>
  <c r="Q751" i="4"/>
  <c r="F751" i="4"/>
  <c r="V750" i="4"/>
  <c r="S750" i="4"/>
  <c r="Q750" i="4"/>
  <c r="V749" i="4"/>
  <c r="S749" i="4"/>
  <c r="Q749" i="4"/>
  <c r="F749" i="4"/>
  <c r="V748" i="4"/>
  <c r="S748" i="4"/>
  <c r="Q748" i="4"/>
  <c r="F748" i="4"/>
  <c r="V747" i="4"/>
  <c r="S747" i="4"/>
  <c r="Q747" i="4"/>
  <c r="V746" i="4"/>
  <c r="S746" i="4"/>
  <c r="Q746" i="4"/>
  <c r="F746" i="4"/>
  <c r="V745" i="4"/>
  <c r="S745" i="4"/>
  <c r="Q745" i="4"/>
  <c r="F745" i="4"/>
  <c r="V744" i="4"/>
  <c r="S744" i="4"/>
  <c r="Q744" i="4"/>
  <c r="F744" i="4"/>
  <c r="V743" i="4"/>
  <c r="S743" i="4"/>
  <c r="Q743" i="4"/>
  <c r="F743" i="4"/>
  <c r="V742" i="4"/>
  <c r="S742" i="4"/>
  <c r="Q742" i="4"/>
  <c r="F742" i="4"/>
  <c r="V741" i="4"/>
  <c r="S741" i="4"/>
  <c r="Q741" i="4"/>
  <c r="V740" i="4"/>
  <c r="S740" i="4"/>
  <c r="Q740" i="4"/>
  <c r="V739" i="4"/>
  <c r="S739" i="4"/>
  <c r="Q739" i="4"/>
  <c r="V738" i="4"/>
  <c r="Q738" i="4"/>
  <c r="V737" i="4"/>
  <c r="S737" i="4"/>
  <c r="Q737" i="4"/>
  <c r="V736" i="4"/>
  <c r="S736" i="4"/>
  <c r="Q736" i="4"/>
  <c r="V732" i="4"/>
  <c r="S732" i="4"/>
  <c r="Q732" i="4"/>
  <c r="U731" i="4"/>
  <c r="T731" i="4"/>
  <c r="R731" i="4"/>
  <c r="P731" i="4"/>
  <c r="O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S685" i="4"/>
  <c r="Q685" i="4"/>
  <c r="V684" i="4"/>
  <c r="S684" i="4"/>
  <c r="Q684" i="4"/>
  <c r="V683" i="4"/>
  <c r="S683" i="4"/>
  <c r="Q683" i="4"/>
  <c r="V682" i="4"/>
  <c r="S682" i="4"/>
  <c r="Q682" i="4"/>
  <c r="V681" i="4"/>
  <c r="S681" i="4"/>
  <c r="Q681" i="4"/>
  <c r="V680" i="4"/>
  <c r="S680" i="4"/>
  <c r="Q680" i="4"/>
  <c r="V679" i="4"/>
  <c r="Q679" i="4"/>
  <c r="V678" i="4"/>
  <c r="Q678" i="4"/>
  <c r="U677" i="4"/>
  <c r="T677" i="4"/>
  <c r="R677" i="4"/>
  <c r="P677" i="4"/>
  <c r="O677" i="4"/>
  <c r="H677" i="4"/>
  <c r="G677" i="4"/>
  <c r="E677" i="4"/>
  <c r="V676" i="4"/>
  <c r="S676" i="4"/>
  <c r="Q676" i="4"/>
  <c r="V675" i="4"/>
  <c r="S675" i="4"/>
  <c r="Q675" i="4"/>
  <c r="V674" i="4"/>
  <c r="S674" i="4"/>
  <c r="Q674" i="4"/>
  <c r="V673" i="4"/>
  <c r="S673" i="4"/>
  <c r="Q673" i="4"/>
  <c r="V672" i="4"/>
  <c r="Q672" i="4"/>
  <c r="F671" i="4"/>
  <c r="U671" i="4"/>
  <c r="T671" i="4"/>
  <c r="R671" i="4"/>
  <c r="P671" i="4"/>
  <c r="O671" i="4"/>
  <c r="K671" i="4"/>
  <c r="I671" i="4"/>
  <c r="H671" i="4"/>
  <c r="G671" i="4"/>
  <c r="E671" i="4"/>
  <c r="V667" i="4"/>
  <c r="S667" i="4"/>
  <c r="Q667" i="4"/>
  <c r="V666" i="4"/>
  <c r="S666" i="4"/>
  <c r="Q666" i="4"/>
  <c r="V665" i="4"/>
  <c r="S665" i="4"/>
  <c r="Q665" i="4"/>
  <c r="V664" i="4"/>
  <c r="S664" i="4"/>
  <c r="Q664" i="4"/>
  <c r="V663" i="4"/>
  <c r="S663" i="4"/>
  <c r="Q663" i="4"/>
  <c r="V662" i="4"/>
  <c r="S662" i="4"/>
  <c r="Q662" i="4"/>
  <c r="V661" i="4"/>
  <c r="S661" i="4"/>
  <c r="Q661" i="4"/>
  <c r="V660" i="4"/>
  <c r="S660" i="4"/>
  <c r="Q660" i="4"/>
  <c r="V659" i="4"/>
  <c r="Q659" i="4"/>
  <c r="V658" i="4"/>
  <c r="Q658" i="4"/>
  <c r="V657" i="4"/>
  <c r="S657" i="4"/>
  <c r="Q657" i="4"/>
  <c r="V656" i="4"/>
  <c r="S656" i="4"/>
  <c r="Q656" i="4"/>
  <c r="V655" i="4"/>
  <c r="Q655" i="4"/>
  <c r="V654" i="4"/>
  <c r="S654" i="4"/>
  <c r="Q654" i="4"/>
  <c r="V653" i="4"/>
  <c r="S653" i="4"/>
  <c r="Q653" i="4"/>
  <c r="U652" i="4"/>
  <c r="T652" i="4"/>
  <c r="R652" i="4"/>
  <c r="P652" i="4"/>
  <c r="O652" i="4"/>
  <c r="K652" i="4"/>
  <c r="I652" i="4"/>
  <c r="H652" i="4"/>
  <c r="G652" i="4"/>
  <c r="E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V644" i="4"/>
  <c r="S644" i="4"/>
  <c r="Q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V639" i="4"/>
  <c r="S639" i="4"/>
  <c r="Q639" i="4"/>
  <c r="U638" i="4"/>
  <c r="T638" i="4"/>
  <c r="R638" i="4"/>
  <c r="P638" i="4"/>
  <c r="O638" i="4"/>
  <c r="L638" i="4"/>
  <c r="K638" i="4"/>
  <c r="I638" i="4"/>
  <c r="H638" i="4"/>
  <c r="G638" i="4"/>
  <c r="F638" i="4"/>
  <c r="E638" i="4"/>
  <c r="V637" i="4"/>
  <c r="S637" i="4"/>
  <c r="Q637" i="4"/>
  <c r="V636" i="4"/>
  <c r="S636" i="4"/>
  <c r="Q636" i="4"/>
  <c r="V635" i="4"/>
  <c r="S635" i="4"/>
  <c r="Q635" i="4"/>
  <c r="V634" i="4"/>
  <c r="S634" i="4"/>
  <c r="Q634" i="4"/>
  <c r="V633" i="4"/>
  <c r="Q633" i="4"/>
  <c r="U632" i="4"/>
  <c r="T632" i="4"/>
  <c r="R632" i="4"/>
  <c r="P632" i="4"/>
  <c r="K632" i="4"/>
  <c r="I632" i="4"/>
  <c r="H632" i="4"/>
  <c r="G632" i="4"/>
  <c r="M630" i="4"/>
  <c r="I2528" i="4" l="1"/>
  <c r="I130" i="4"/>
  <c r="I3424" i="4"/>
  <c r="I140" i="4"/>
  <c r="I2827" i="4"/>
  <c r="I157" i="4"/>
  <c r="Q2324" i="4"/>
  <c r="V1276" i="4"/>
  <c r="I1029" i="4"/>
  <c r="I133" i="4"/>
  <c r="I158" i="4"/>
  <c r="J3012" i="4"/>
  <c r="I150" i="4"/>
  <c r="I2976" i="4"/>
  <c r="J3302" i="4"/>
  <c r="I141" i="4"/>
  <c r="I3275" i="4"/>
  <c r="J2318" i="4"/>
  <c r="S1276" i="4"/>
  <c r="Q1276" i="4"/>
  <c r="J6211" i="4"/>
  <c r="J5913" i="4"/>
  <c r="I120" i="4"/>
  <c r="I4930" i="4"/>
  <c r="F38" i="4"/>
  <c r="S38" i="4"/>
  <c r="J1719" i="4"/>
  <c r="F122" i="4"/>
  <c r="F133" i="4"/>
  <c r="F152" i="4"/>
  <c r="F130" i="4"/>
  <c r="F142" i="4"/>
  <c r="F127" i="4"/>
  <c r="F158" i="4"/>
  <c r="F153" i="4"/>
  <c r="F155" i="4"/>
  <c r="F128" i="4"/>
  <c r="F141" i="4"/>
  <c r="F143" i="4"/>
  <c r="F145" i="4"/>
  <c r="F147" i="4"/>
  <c r="F124" i="4"/>
  <c r="F160" i="4"/>
  <c r="F137" i="4"/>
  <c r="F139" i="4"/>
  <c r="F157" i="4"/>
  <c r="F120" i="4"/>
  <c r="S54" i="4"/>
  <c r="S35" i="4"/>
  <c r="S12" i="4"/>
  <c r="F5447" i="4"/>
  <c r="F6043" i="4"/>
  <c r="F5149" i="4"/>
  <c r="J5149" i="4"/>
  <c r="J5128" i="4" s="1"/>
  <c r="J3966" i="4"/>
  <c r="I2379" i="4"/>
  <c r="I5824" i="4"/>
  <c r="J5317" i="4"/>
  <c r="Q4576" i="4"/>
  <c r="V4576" i="4"/>
  <c r="S4576" i="4"/>
  <c r="V2324" i="4"/>
  <c r="S2324" i="4"/>
  <c r="V2174" i="4"/>
  <c r="S2174" i="4"/>
  <c r="Q2174" i="4"/>
  <c r="J1270" i="4"/>
  <c r="J4116" i="4"/>
  <c r="L2168" i="4"/>
  <c r="J2468" i="4"/>
  <c r="L969" i="4"/>
  <c r="L2018" i="4"/>
  <c r="L5168" i="4"/>
  <c r="L5019" i="4"/>
  <c r="J2018" i="4"/>
  <c r="I1780" i="4"/>
  <c r="J3065" i="4"/>
  <c r="L3065" i="4"/>
  <c r="L5764" i="4"/>
  <c r="J969" i="4"/>
  <c r="L4570" i="4"/>
  <c r="J4870" i="4"/>
  <c r="L1420" i="4"/>
  <c r="J4267" i="4"/>
  <c r="L4870" i="4"/>
  <c r="I1331" i="4"/>
  <c r="I1179" i="4"/>
  <c r="J6192" i="4"/>
  <c r="J2617" i="4"/>
  <c r="L2617" i="4"/>
  <c r="L2468" i="4"/>
  <c r="J2767" i="4"/>
  <c r="L2767" i="4"/>
  <c r="J671" i="4"/>
  <c r="L671" i="4"/>
  <c r="S3071" i="4"/>
  <c r="Q3071" i="4"/>
  <c r="V3071" i="4"/>
  <c r="V1124" i="4"/>
  <c r="Q1124" i="4"/>
  <c r="S1124" i="4"/>
  <c r="Q1725" i="4"/>
  <c r="V1725" i="4"/>
  <c r="S1725" i="4"/>
  <c r="Q3972" i="4"/>
  <c r="S3972" i="4"/>
  <c r="V3972" i="4"/>
  <c r="S2623" i="4"/>
  <c r="V2623" i="4"/>
  <c r="F6271" i="4"/>
  <c r="J6271" i="4" s="1"/>
  <c r="F6122" i="4"/>
  <c r="J6122" i="4" s="1"/>
  <c r="F5973" i="4"/>
  <c r="J5973" i="4" s="1"/>
  <c r="F5824" i="4"/>
  <c r="F5675" i="4"/>
  <c r="F5526" i="4"/>
  <c r="F5377" i="4"/>
  <c r="F5228" i="4"/>
  <c r="J5228" i="4" s="1"/>
  <c r="F5079" i="4"/>
  <c r="J5079" i="4" s="1"/>
  <c r="F4781" i="4"/>
  <c r="F4930" i="4"/>
  <c r="F4632" i="4"/>
  <c r="F4478" i="4"/>
  <c r="F4327" i="4"/>
  <c r="J4327" i="4" s="1"/>
  <c r="F4176" i="4"/>
  <c r="F3877" i="4"/>
  <c r="F4027" i="4"/>
  <c r="J4027" i="4" s="1"/>
  <c r="F3726" i="4"/>
  <c r="F3575" i="4"/>
  <c r="F3514" i="4" s="1"/>
  <c r="F3424" i="4"/>
  <c r="L3424" i="4" s="1"/>
  <c r="F3275" i="4"/>
  <c r="F2976" i="4"/>
  <c r="F3126" i="4"/>
  <c r="F2827" i="4"/>
  <c r="F2678" i="4"/>
  <c r="F2528" i="4"/>
  <c r="F2379" i="4"/>
  <c r="F2229" i="4"/>
  <c r="F2078" i="4"/>
  <c r="J2078" i="4" s="1"/>
  <c r="F1929" i="4"/>
  <c r="F1331" i="4"/>
  <c r="L1331" i="4" s="1"/>
  <c r="F1780" i="4"/>
  <c r="L1780" i="4" s="1"/>
  <c r="F1629" i="4"/>
  <c r="J1629" i="4" s="1"/>
  <c r="F1480" i="4"/>
  <c r="F1179" i="4"/>
  <c r="L1179" i="4" s="1"/>
  <c r="F1029" i="4"/>
  <c r="L1029" i="4" s="1"/>
  <c r="F880" i="4"/>
  <c r="J880" i="4" s="1"/>
  <c r="F731" i="4"/>
  <c r="N5425" i="4"/>
  <c r="Q1179" i="4"/>
  <c r="S1179" i="4"/>
  <c r="F103" i="4"/>
  <c r="F3364" i="4"/>
  <c r="I3476" i="4"/>
  <c r="R2317" i="4"/>
  <c r="F6172" i="4"/>
  <c r="F6171" i="4" s="1"/>
  <c r="N5276" i="4"/>
  <c r="E4378" i="4"/>
  <c r="T2317" i="4"/>
  <c r="E6022" i="4"/>
  <c r="R3064" i="4"/>
  <c r="F3927" i="4"/>
  <c r="J3927" i="4" s="1"/>
  <c r="U4569" i="4"/>
  <c r="O2317" i="4"/>
  <c r="N3174" i="4"/>
  <c r="O5167" i="4"/>
  <c r="H1229" i="4"/>
  <c r="E670" i="4"/>
  <c r="T1868" i="4"/>
  <c r="U2017" i="4"/>
  <c r="N3625" i="4"/>
  <c r="P4115" i="4"/>
  <c r="I3363" i="4"/>
  <c r="U3363" i="4"/>
  <c r="E631" i="4"/>
  <c r="E780" i="4"/>
  <c r="F3345" i="4"/>
  <c r="O4979" i="4"/>
  <c r="F5576" i="4"/>
  <c r="G5912" i="4"/>
  <c r="R4115" i="4"/>
  <c r="I3816" i="4"/>
  <c r="U3816" i="4"/>
  <c r="U3965" i="4"/>
  <c r="F4077" i="4"/>
  <c r="O4227" i="4"/>
  <c r="Q5427" i="4"/>
  <c r="U1117" i="4"/>
  <c r="O3965" i="4"/>
  <c r="R5763" i="4"/>
  <c r="F3026" i="4"/>
  <c r="J3026" i="4" s="1"/>
  <c r="G4830" i="4"/>
  <c r="F1685" i="4"/>
  <c r="E819" i="4"/>
  <c r="N1677" i="4"/>
  <c r="R5316" i="4"/>
  <c r="P2915" i="4"/>
  <c r="L5724" i="4"/>
  <c r="T5912" i="4"/>
  <c r="S6023" i="4"/>
  <c r="T6171" i="4"/>
  <c r="U6210" i="4"/>
  <c r="R2467" i="4"/>
  <c r="H3363" i="4"/>
  <c r="U5167" i="4"/>
  <c r="P6171" i="4"/>
  <c r="T6210" i="4"/>
  <c r="H1269" i="4"/>
  <c r="T1269" i="4"/>
  <c r="H2876" i="4"/>
  <c r="G5426" i="4"/>
  <c r="F2728" i="4"/>
  <c r="J2728" i="4" s="1"/>
  <c r="G5763" i="4"/>
  <c r="F5919" i="4"/>
  <c r="O670" i="4"/>
  <c r="F1079" i="4"/>
  <c r="E2017" i="4"/>
  <c r="N2126" i="4"/>
  <c r="T5724" i="4"/>
  <c r="T819" i="4"/>
  <c r="T1117" i="4"/>
  <c r="N1228" i="4"/>
  <c r="U3514" i="4"/>
  <c r="T4569" i="4"/>
  <c r="F5427" i="4"/>
  <c r="J5724" i="4"/>
  <c r="O6171" i="4"/>
  <c r="N6170" i="4"/>
  <c r="U4979" i="4"/>
  <c r="T5575" i="4"/>
  <c r="F5894" i="4"/>
  <c r="E6210" i="4"/>
  <c r="R5018" i="4"/>
  <c r="S1979" i="4"/>
  <c r="N1828" i="4"/>
  <c r="F2877" i="4"/>
  <c r="J2877" i="4" s="1"/>
  <c r="Q3778" i="4"/>
  <c r="I3926" i="4"/>
  <c r="T4720" i="4"/>
  <c r="J5277" i="4"/>
  <c r="R5465" i="4"/>
  <c r="I5575" i="4"/>
  <c r="O1269" i="4"/>
  <c r="Q1979" i="4"/>
  <c r="N2277" i="4"/>
  <c r="H3064" i="4"/>
  <c r="N5127" i="4"/>
  <c r="O5128" i="4"/>
  <c r="G5167" i="4"/>
  <c r="R5167" i="4"/>
  <c r="H5316" i="4"/>
  <c r="G5614" i="4"/>
  <c r="H6022" i="4"/>
  <c r="N3323" i="4"/>
  <c r="K3363" i="4"/>
  <c r="F3476" i="4"/>
  <c r="Q5135" i="4"/>
  <c r="H819" i="4"/>
  <c r="F1230" i="4"/>
  <c r="R1269" i="4"/>
  <c r="P2167" i="4"/>
  <c r="E3324" i="4"/>
  <c r="P4076" i="4"/>
  <c r="U4115" i="4"/>
  <c r="E4681" i="4"/>
  <c r="N4829" i="4"/>
  <c r="U5614" i="4"/>
  <c r="U2167" i="4"/>
  <c r="T4979" i="4"/>
  <c r="P5018" i="4"/>
  <c r="I5135" i="4"/>
  <c r="P1978" i="4"/>
  <c r="P3324" i="4"/>
  <c r="S4632" i="4"/>
  <c r="O4830" i="4"/>
  <c r="H5128" i="4"/>
  <c r="K5277" i="4"/>
  <c r="U5465" i="4"/>
  <c r="P5763" i="4"/>
  <c r="N6021" i="4"/>
  <c r="E6171" i="4"/>
  <c r="L6171" i="4"/>
  <c r="E5018" i="4"/>
  <c r="H5167" i="4"/>
  <c r="T5167" i="4"/>
  <c r="S5427" i="4"/>
  <c r="S5615" i="4"/>
  <c r="F1679" i="4"/>
  <c r="O1718" i="4"/>
  <c r="R2278" i="4"/>
  <c r="U2317" i="4"/>
  <c r="U2616" i="4"/>
  <c r="V4379" i="4"/>
  <c r="Q4385" i="4"/>
  <c r="G4417" i="4"/>
  <c r="E4569" i="4"/>
  <c r="O4569" i="4"/>
  <c r="O4869" i="4"/>
  <c r="R4869" i="4"/>
  <c r="P5426" i="4"/>
  <c r="T5465" i="4"/>
  <c r="O6061" i="4"/>
  <c r="R6061" i="4"/>
  <c r="E1978" i="4"/>
  <c r="P968" i="4"/>
  <c r="H1117" i="4"/>
  <c r="E2167" i="4"/>
  <c r="H2467" i="4"/>
  <c r="P4569" i="4"/>
  <c r="P4869" i="4"/>
  <c r="V5228" i="4"/>
  <c r="R5873" i="4"/>
  <c r="T6022" i="4"/>
  <c r="O6022" i="4"/>
  <c r="Q6043" i="4"/>
  <c r="U6171" i="4"/>
  <c r="H1529" i="4"/>
  <c r="L1829" i="4"/>
  <c r="E4529" i="4"/>
  <c r="Q677" i="4"/>
  <c r="I780" i="4"/>
  <c r="N779" i="4"/>
  <c r="T1568" i="4"/>
  <c r="U1678" i="4"/>
  <c r="G2167" i="4"/>
  <c r="H2278" i="4"/>
  <c r="P2727" i="4"/>
  <c r="F3176" i="4"/>
  <c r="U3214" i="4"/>
  <c r="F4122" i="4"/>
  <c r="S4267" i="4"/>
  <c r="H4266" i="4"/>
  <c r="P4266" i="4"/>
  <c r="V5973" i="4"/>
  <c r="G6061" i="4"/>
  <c r="T6061" i="4"/>
  <c r="P2616" i="4"/>
  <c r="K780" i="4"/>
  <c r="H968" i="4"/>
  <c r="T2017" i="4"/>
  <c r="H3025" i="4"/>
  <c r="O4378" i="4"/>
  <c r="F4831" i="4"/>
  <c r="H4830" i="4"/>
  <c r="T4830" i="4"/>
  <c r="H5018" i="4"/>
  <c r="H5277" i="4"/>
  <c r="T5277" i="4"/>
  <c r="U5277" i="4"/>
  <c r="F5621" i="4"/>
  <c r="U5724" i="4"/>
  <c r="U5873" i="4"/>
  <c r="Q3364" i="4"/>
  <c r="G1078" i="4"/>
  <c r="H1380" i="4"/>
  <c r="T1380" i="4"/>
  <c r="S1381" i="4"/>
  <c r="T2915" i="4"/>
  <c r="L3514" i="4"/>
  <c r="N5723" i="4"/>
  <c r="E5724" i="4"/>
  <c r="H5763" i="4"/>
  <c r="Q5621" i="4"/>
  <c r="S5725" i="4"/>
  <c r="T5873" i="4"/>
  <c r="I3175" i="4"/>
  <c r="U3175" i="4"/>
  <c r="P3926" i="4"/>
  <c r="G4681" i="4"/>
  <c r="R5128" i="4"/>
  <c r="G5277" i="4"/>
  <c r="E5426" i="4"/>
  <c r="O5426" i="4"/>
  <c r="H5575" i="4"/>
  <c r="O5614" i="4"/>
  <c r="U6022" i="4"/>
  <c r="V6172" i="4"/>
  <c r="G6210" i="4"/>
  <c r="P6210" i="4"/>
  <c r="R1117" i="4"/>
  <c r="R1718" i="4"/>
  <c r="E2127" i="4"/>
  <c r="I2134" i="4"/>
  <c r="I2127" i="4" s="1"/>
  <c r="T2278" i="4"/>
  <c r="Q2318" i="4"/>
  <c r="R2876" i="4"/>
  <c r="Q2897" i="4"/>
  <c r="R3025" i="4"/>
  <c r="Q3032" i="4"/>
  <c r="Q3046" i="4"/>
  <c r="R3926" i="4"/>
  <c r="O3926" i="4"/>
  <c r="F3947" i="4"/>
  <c r="H4076" i="4"/>
  <c r="E4227" i="4"/>
  <c r="H4529" i="4"/>
  <c r="S4831" i="4"/>
  <c r="V4851" i="4"/>
  <c r="F2134" i="4"/>
  <c r="H670" i="4"/>
  <c r="E1568" i="4"/>
  <c r="E1678" i="4"/>
  <c r="I1685" i="4"/>
  <c r="I1678" i="4" s="1"/>
  <c r="I1829" i="4"/>
  <c r="U1829" i="4"/>
  <c r="T2577" i="4"/>
  <c r="F2598" i="4"/>
  <c r="L2598" i="4" s="1"/>
  <c r="N2726" i="4"/>
  <c r="R2766" i="4"/>
  <c r="T2876" i="4"/>
  <c r="N3776" i="4"/>
  <c r="V3927" i="4"/>
  <c r="H4227" i="4"/>
  <c r="G4227" i="4"/>
  <c r="V4831" i="4"/>
  <c r="S4980" i="4"/>
  <c r="Q4986" i="4"/>
  <c r="T5018" i="4"/>
  <c r="V5129" i="4"/>
  <c r="E5167" i="4"/>
  <c r="O5465" i="4"/>
  <c r="S5973" i="4"/>
  <c r="H6061" i="4"/>
  <c r="V671" i="4"/>
  <c r="O819" i="4"/>
  <c r="R1078" i="4"/>
  <c r="F1118" i="4"/>
  <c r="J1118" i="4" s="1"/>
  <c r="G1568" i="4"/>
  <c r="F1830" i="4"/>
  <c r="Q2883" i="4"/>
  <c r="R3214" i="4"/>
  <c r="J3363" i="4"/>
  <c r="P3665" i="4"/>
  <c r="E3777" i="4"/>
  <c r="F4097" i="4"/>
  <c r="J4097" i="4" s="1"/>
  <c r="K4417" i="4"/>
  <c r="F4530" i="4"/>
  <c r="J4681" i="4"/>
  <c r="V4980" i="4"/>
  <c r="F5278" i="4"/>
  <c r="E5316" i="4"/>
  <c r="P5316" i="4"/>
  <c r="Q5466" i="4"/>
  <c r="V5466" i="4"/>
  <c r="U5575" i="4"/>
  <c r="T5763" i="4"/>
  <c r="S5913" i="4"/>
  <c r="K6171" i="4"/>
  <c r="P780" i="4"/>
  <c r="V787" i="4"/>
  <c r="Q826" i="4"/>
  <c r="G929" i="4"/>
  <c r="R929" i="4"/>
  <c r="Q1118" i="4"/>
  <c r="T1419" i="4"/>
  <c r="G2017" i="4"/>
  <c r="V2229" i="4"/>
  <c r="Q2279" i="4"/>
  <c r="V2474" i="4"/>
  <c r="F2578" i="4"/>
  <c r="J2578" i="4" s="1"/>
  <c r="R2727" i="4"/>
  <c r="H2915" i="4"/>
  <c r="U3324" i="4"/>
  <c r="J3514" i="4"/>
  <c r="E3514" i="4"/>
  <c r="G3777" i="4"/>
  <c r="L3777" i="4"/>
  <c r="F4228" i="4"/>
  <c r="S4228" i="4"/>
  <c r="H4378" i="4"/>
  <c r="U4529" i="4"/>
  <c r="Q4721" i="4"/>
  <c r="G4869" i="4"/>
  <c r="E4979" i="4"/>
  <c r="F4980" i="4"/>
  <c r="Q4980" i="4"/>
  <c r="N5574" i="4"/>
  <c r="S5576" i="4"/>
  <c r="Q5596" i="4"/>
  <c r="Q5913" i="4"/>
  <c r="V5913" i="4"/>
  <c r="F6217" i="4"/>
  <c r="T670" i="4"/>
  <c r="F632" i="4"/>
  <c r="L632" i="4" s="1"/>
  <c r="S781" i="4"/>
  <c r="T780" i="4"/>
  <c r="H929" i="4"/>
  <c r="G1718" i="4"/>
  <c r="H1868" i="4"/>
  <c r="N2875" i="4"/>
  <c r="G3214" i="4"/>
  <c r="K3514" i="4"/>
  <c r="Q3627" i="4"/>
  <c r="U3626" i="4"/>
  <c r="H3965" i="4"/>
  <c r="T3965" i="4"/>
  <c r="T4266" i="4"/>
  <c r="V4418" i="4"/>
  <c r="T4417" i="4"/>
  <c r="F5025" i="4"/>
  <c r="V5576" i="4"/>
  <c r="P5575" i="4"/>
  <c r="K5575" i="4"/>
  <c r="F5770" i="4"/>
  <c r="E5873" i="4"/>
  <c r="P5873" i="4"/>
  <c r="F5874" i="4"/>
  <c r="V5894" i="4"/>
  <c r="S6043" i="4"/>
  <c r="S6217" i="4"/>
  <c r="Q6217" i="4"/>
  <c r="O6210" i="4"/>
  <c r="Q6271" i="4"/>
  <c r="S6271" i="4"/>
  <c r="P5128" i="4"/>
  <c r="Q632" i="4"/>
  <c r="R670" i="4"/>
  <c r="R1568" i="4"/>
  <c r="Q1985" i="4"/>
  <c r="H2317" i="4"/>
  <c r="S2429" i="4"/>
  <c r="E2467" i="4"/>
  <c r="V2728" i="4"/>
  <c r="I2727" i="4"/>
  <c r="U2727" i="4"/>
  <c r="G2766" i="4"/>
  <c r="P2766" i="4"/>
  <c r="H3214" i="4"/>
  <c r="T3475" i="4"/>
  <c r="T3626" i="4"/>
  <c r="N4226" i="4"/>
  <c r="G4529" i="4"/>
  <c r="N4680" i="4"/>
  <c r="V4682" i="4"/>
  <c r="Q4831" i="4"/>
  <c r="Q5149" i="4"/>
  <c r="I5149" i="4"/>
  <c r="H5426" i="4"/>
  <c r="T5426" i="4"/>
  <c r="R5575" i="4"/>
  <c r="I5724" i="4"/>
  <c r="Q5731" i="4"/>
  <c r="S5874" i="4"/>
  <c r="O5873" i="4"/>
  <c r="R6022" i="4"/>
  <c r="P5167" i="4"/>
  <c r="R1419" i="4"/>
  <c r="G2727" i="4"/>
  <c r="I5277" i="4"/>
  <c r="I929" i="4"/>
  <c r="S969" i="4"/>
  <c r="V975" i="4"/>
  <c r="G968" i="4"/>
  <c r="H1078" i="4"/>
  <c r="U1078" i="4"/>
  <c r="H1419" i="4"/>
  <c r="V1569" i="4"/>
  <c r="V1719" i="4"/>
  <c r="Q1780" i="4"/>
  <c r="G1868" i="4"/>
  <c r="H2127" i="4"/>
  <c r="Q2148" i="4"/>
  <c r="N2576" i="4"/>
  <c r="S2728" i="4"/>
  <c r="S2877" i="4"/>
  <c r="F3221" i="4"/>
  <c r="G3926" i="4"/>
  <c r="V4234" i="4"/>
  <c r="U4378" i="4"/>
  <c r="P5614" i="4"/>
  <c r="J820" i="4"/>
  <c r="R2017" i="4"/>
  <c r="Q5284" i="4"/>
  <c r="F677" i="4"/>
  <c r="S930" i="4"/>
  <c r="K929" i="4"/>
  <c r="V950" i="4"/>
  <c r="F1099" i="4"/>
  <c r="J1099" i="4" s="1"/>
  <c r="E1269" i="4"/>
  <c r="V1381" i="4"/>
  <c r="I1380" i="4"/>
  <c r="U1380" i="4"/>
  <c r="F1401" i="4"/>
  <c r="J1401" i="4" s="1"/>
  <c r="Q1480" i="4"/>
  <c r="V1679" i="4"/>
  <c r="P1718" i="4"/>
  <c r="U1868" i="4"/>
  <c r="V1979" i="4"/>
  <c r="T1978" i="4"/>
  <c r="F2299" i="4"/>
  <c r="S2468" i="4"/>
  <c r="K2577" i="4"/>
  <c r="I2577" i="4"/>
  <c r="Q2678" i="4"/>
  <c r="V2877" i="4"/>
  <c r="F4234" i="4"/>
  <c r="N4377" i="4"/>
  <c r="U4869" i="4"/>
  <c r="S5472" i="4"/>
  <c r="Q6178" i="4"/>
  <c r="G780" i="4"/>
  <c r="F3482" i="4"/>
  <c r="T1078" i="4"/>
  <c r="P1568" i="4"/>
  <c r="J1869" i="4"/>
  <c r="F2128" i="4"/>
  <c r="S2279" i="4"/>
  <c r="S2767" i="4"/>
  <c r="G3363" i="4"/>
  <c r="N3474" i="4"/>
  <c r="G3816" i="4"/>
  <c r="R3816" i="4"/>
  <c r="S5278" i="4"/>
  <c r="T5316" i="4"/>
  <c r="Q5323" i="4"/>
  <c r="P5465" i="4"/>
  <c r="U5763" i="4"/>
  <c r="S6122" i="4"/>
  <c r="F2449" i="4"/>
  <c r="J2449" i="4" s="1"/>
  <c r="F6068" i="4"/>
  <c r="E1868" i="4"/>
  <c r="K5724" i="4"/>
  <c r="V632" i="4"/>
  <c r="E1229" i="4"/>
  <c r="F1381" i="4"/>
  <c r="K1380" i="4"/>
  <c r="N1528" i="4"/>
  <c r="V1530" i="4"/>
  <c r="Q1536" i="4"/>
  <c r="H1568" i="4"/>
  <c r="G1678" i="4"/>
  <c r="T1718" i="4"/>
  <c r="E1829" i="4"/>
  <c r="P1829" i="4"/>
  <c r="S1929" i="4"/>
  <c r="S2078" i="4"/>
  <c r="V2078" i="4"/>
  <c r="Q2168" i="4"/>
  <c r="V2678" i="4"/>
  <c r="H2766" i="4"/>
  <c r="V3275" i="4"/>
  <c r="R4227" i="4"/>
  <c r="T5128" i="4"/>
  <c r="Q5228" i="4"/>
  <c r="O5277" i="4"/>
  <c r="O5575" i="4"/>
  <c r="V5582" i="4"/>
  <c r="R780" i="4"/>
  <c r="U2577" i="4"/>
  <c r="Q1331" i="4"/>
  <c r="G631" i="4"/>
  <c r="O929" i="4"/>
  <c r="T968" i="4"/>
  <c r="N1077" i="4"/>
  <c r="S1079" i="4"/>
  <c r="G1117" i="4"/>
  <c r="G1229" i="4"/>
  <c r="R1229" i="4"/>
  <c r="U1229" i="4"/>
  <c r="U1269" i="4"/>
  <c r="T1678" i="4"/>
  <c r="U1718" i="4"/>
  <c r="G1829" i="4"/>
  <c r="H1829" i="4"/>
  <c r="Q1836" i="4"/>
  <c r="S2018" i="4"/>
  <c r="H2017" i="4"/>
  <c r="H2167" i="4"/>
  <c r="G2278" i="4"/>
  <c r="G2317" i="4"/>
  <c r="P2317" i="4"/>
  <c r="F2429" i="4"/>
  <c r="J2429" i="4" s="1"/>
  <c r="R2428" i="4"/>
  <c r="G2467" i="4"/>
  <c r="O2616" i="4"/>
  <c r="Q2773" i="4"/>
  <c r="R3175" i="4"/>
  <c r="P3475" i="4"/>
  <c r="S3515" i="4"/>
  <c r="O3514" i="4"/>
  <c r="P4979" i="4"/>
  <c r="V5526" i="4"/>
  <c r="S6172" i="4"/>
  <c r="V2883" i="4"/>
  <c r="F4379" i="4"/>
  <c r="F652" i="4"/>
  <c r="J652" i="4" s="1"/>
  <c r="F781" i="4"/>
  <c r="J781" i="4" s="1"/>
  <c r="H631" i="4"/>
  <c r="U819" i="4"/>
  <c r="Q820" i="4"/>
  <c r="E929" i="4"/>
  <c r="U968" i="4"/>
  <c r="S1230" i="4"/>
  <c r="P1229" i="4"/>
  <c r="E1419" i="4"/>
  <c r="S1420" i="4"/>
  <c r="Q1530" i="4"/>
  <c r="U1568" i="4"/>
  <c r="V1629" i="4"/>
  <c r="Q1629" i="4"/>
  <c r="S1629" i="4"/>
  <c r="P1678" i="4"/>
  <c r="V1685" i="4"/>
  <c r="V1869" i="4"/>
  <c r="N1977" i="4"/>
  <c r="F1999" i="4"/>
  <c r="V2168" i="4"/>
  <c r="V2468" i="4"/>
  <c r="T2467" i="4"/>
  <c r="G2577" i="4"/>
  <c r="H2616" i="4"/>
  <c r="T2616" i="4"/>
  <c r="R2616" i="4"/>
  <c r="U2876" i="4"/>
  <c r="U3665" i="4"/>
  <c r="T4378" i="4"/>
  <c r="G4979" i="4"/>
  <c r="V5168" i="4"/>
  <c r="V5298" i="4"/>
  <c r="Q5317" i="4"/>
  <c r="V5377" i="4"/>
  <c r="V5433" i="4"/>
  <c r="V5621" i="4"/>
  <c r="G5873" i="4"/>
  <c r="G6022" i="4"/>
  <c r="Q5675" i="4"/>
  <c r="S5731" i="4"/>
  <c r="Q5824" i="4"/>
  <c r="Q5894" i="4"/>
  <c r="Q5973" i="4"/>
  <c r="V6043" i="4"/>
  <c r="U6061" i="4"/>
  <c r="Q6192" i="4"/>
  <c r="V6192" i="4"/>
  <c r="S6192" i="4"/>
  <c r="V6217" i="4"/>
  <c r="V6271" i="4"/>
  <c r="N3024" i="4"/>
  <c r="V3026" i="4"/>
  <c r="G3064" i="4"/>
  <c r="T3175" i="4"/>
  <c r="F3196" i="4"/>
  <c r="Q3215" i="4"/>
  <c r="Q3221" i="4"/>
  <c r="H3324" i="4"/>
  <c r="Q3798" i="4"/>
  <c r="H3816" i="4"/>
  <c r="H3926" i="4"/>
  <c r="S3927" i="4"/>
  <c r="U4076" i="4"/>
  <c r="V4267" i="4"/>
  <c r="S4530" i="4"/>
  <c r="H4569" i="4"/>
  <c r="F4727" i="4"/>
  <c r="E4830" i="4"/>
  <c r="P4830" i="4"/>
  <c r="E4869" i="4"/>
  <c r="U5128" i="4"/>
  <c r="S5168" i="4"/>
  <c r="R5277" i="4"/>
  <c r="U5316" i="4"/>
  <c r="V5427" i="4"/>
  <c r="S5433" i="4"/>
  <c r="Q5447" i="4"/>
  <c r="G5465" i="4"/>
  <c r="R5614" i="4"/>
  <c r="S5621" i="4"/>
  <c r="S5675" i="4"/>
  <c r="V5675" i="4"/>
  <c r="O5724" i="4"/>
  <c r="V5731" i="4"/>
  <c r="Q5764" i="4"/>
  <c r="V5764" i="4"/>
  <c r="S5824" i="4"/>
  <c r="V5824" i="4"/>
  <c r="H5873" i="4"/>
  <c r="S5894" i="4"/>
  <c r="Q6062" i="4"/>
  <c r="R6210" i="4"/>
  <c r="K3175" i="4"/>
  <c r="Q3176" i="4"/>
  <c r="V3476" i="4"/>
  <c r="G3514" i="4"/>
  <c r="F3627" i="4"/>
  <c r="V3647" i="4"/>
  <c r="I3777" i="4"/>
  <c r="V3778" i="4"/>
  <c r="N4075" i="4"/>
  <c r="S4077" i="4"/>
  <c r="Q4097" i="4"/>
  <c r="U4227" i="4"/>
  <c r="V4530" i="4"/>
  <c r="S4536" i="4"/>
  <c r="V4536" i="4"/>
  <c r="S4550" i="4"/>
  <c r="V4550" i="4"/>
  <c r="H4720" i="4"/>
  <c r="F5129" i="4"/>
  <c r="S5129" i="4"/>
  <c r="S5284" i="4"/>
  <c r="Q5377" i="4"/>
  <c r="S5377" i="4"/>
  <c r="R5426" i="4"/>
  <c r="S5447" i="4"/>
  <c r="H5465" i="4"/>
  <c r="Q5526" i="4"/>
  <c r="S5526" i="4"/>
  <c r="V5596" i="4"/>
  <c r="S5596" i="4"/>
  <c r="T5614" i="4"/>
  <c r="V5725" i="4"/>
  <c r="P5724" i="4"/>
  <c r="S5764" i="4"/>
  <c r="Q5919" i="4"/>
  <c r="O5912" i="4"/>
  <c r="H6210" i="4"/>
  <c r="G3025" i="4"/>
  <c r="U3064" i="4"/>
  <c r="L3175" i="4"/>
  <c r="S3176" i="4"/>
  <c r="F3325" i="4"/>
  <c r="G3324" i="4"/>
  <c r="R3324" i="4"/>
  <c r="V3345" i="4"/>
  <c r="E3475" i="4"/>
  <c r="F3496" i="4"/>
  <c r="J3496" i="4" s="1"/>
  <c r="H3514" i="4"/>
  <c r="U3777" i="4"/>
  <c r="H4115" i="4"/>
  <c r="P4227" i="4"/>
  <c r="V4228" i="4"/>
  <c r="F4248" i="4"/>
  <c r="J4248" i="4" s="1"/>
  <c r="E4720" i="4"/>
  <c r="V4721" i="4"/>
  <c r="N4978" i="4"/>
  <c r="V5174" i="4"/>
  <c r="S5174" i="4"/>
  <c r="F5174" i="4"/>
  <c r="V5284" i="4"/>
  <c r="Q5298" i="4"/>
  <c r="F5298" i="4"/>
  <c r="V5447" i="4"/>
  <c r="E5575" i="4"/>
  <c r="G5724" i="4"/>
  <c r="F5725" i="4"/>
  <c r="F5724" i="4" s="1"/>
  <c r="E5763" i="4"/>
  <c r="O5763" i="4"/>
  <c r="N5872" i="4"/>
  <c r="S5880" i="4"/>
  <c r="S5919" i="4"/>
  <c r="V5919" i="4"/>
  <c r="E5912" i="4"/>
  <c r="F6023" i="4"/>
  <c r="S6029" i="4"/>
  <c r="Q6029" i="4"/>
  <c r="V6062" i="4"/>
  <c r="V6178" i="4"/>
  <c r="S6178" i="4"/>
  <c r="Q6211" i="4"/>
  <c r="Q3126" i="4"/>
  <c r="Q3325" i="4"/>
  <c r="R3514" i="4"/>
  <c r="S3514" i="4" s="1"/>
  <c r="E3665" i="4"/>
  <c r="O3665" i="4"/>
  <c r="K3777" i="4"/>
  <c r="F3778" i="4"/>
  <c r="K3816" i="4"/>
  <c r="S3817" i="4"/>
  <c r="N3925" i="4"/>
  <c r="S3966" i="4"/>
  <c r="E4076" i="4"/>
  <c r="V4176" i="4"/>
  <c r="G4378" i="4"/>
  <c r="F4385" i="4"/>
  <c r="I4417" i="4"/>
  <c r="G4569" i="4"/>
  <c r="H4681" i="4"/>
  <c r="F4702" i="4"/>
  <c r="S4702" i="4"/>
  <c r="R4830" i="4"/>
  <c r="Q5019" i="4"/>
  <c r="Q5079" i="4"/>
  <c r="S5079" i="4"/>
  <c r="S5135" i="4"/>
  <c r="E5277" i="4"/>
  <c r="V5278" i="4"/>
  <c r="P5277" i="4"/>
  <c r="S5317" i="4"/>
  <c r="S5323" i="4"/>
  <c r="V5323" i="4"/>
  <c r="O5316" i="4"/>
  <c r="Q5472" i="4"/>
  <c r="Q5582" i="4"/>
  <c r="G5575" i="4"/>
  <c r="F5596" i="4"/>
  <c r="J5596" i="4" s="1"/>
  <c r="Q5615" i="4"/>
  <c r="Q5725" i="4"/>
  <c r="H5724" i="4"/>
  <c r="R5724" i="4"/>
  <c r="S5770" i="4"/>
  <c r="Q5770" i="4"/>
  <c r="Q5874" i="4"/>
  <c r="V5880" i="4"/>
  <c r="P5912" i="4"/>
  <c r="R5912" i="4"/>
  <c r="Q6023" i="4"/>
  <c r="V6029" i="4"/>
  <c r="E6061" i="4"/>
  <c r="Q6068" i="4"/>
  <c r="Q6122" i="4"/>
  <c r="S6211" i="4"/>
  <c r="S3666" i="4"/>
  <c r="V3726" i="4"/>
  <c r="Q3726" i="4"/>
  <c r="V3817" i="4"/>
  <c r="L3926" i="4"/>
  <c r="G3965" i="4"/>
  <c r="R3965" i="4"/>
  <c r="G4076" i="4"/>
  <c r="O4115" i="4"/>
  <c r="S4478" i="4"/>
  <c r="F4550" i="4"/>
  <c r="J4550" i="4" s="1"/>
  <c r="S4570" i="4"/>
  <c r="L4681" i="4"/>
  <c r="Q4930" i="4"/>
  <c r="S5019" i="4"/>
  <c r="G5018" i="4"/>
  <c r="E5128" i="4"/>
  <c r="V5135" i="4"/>
  <c r="S5149" i="4"/>
  <c r="Q5168" i="4"/>
  <c r="Q5278" i="4"/>
  <c r="V5317" i="4"/>
  <c r="U5426" i="4"/>
  <c r="Q5433" i="4"/>
  <c r="S5466" i="4"/>
  <c r="E5465" i="4"/>
  <c r="S5582" i="4"/>
  <c r="V5745" i="4"/>
  <c r="V5770" i="4"/>
  <c r="Q5880" i="4"/>
  <c r="H5912" i="4"/>
  <c r="S6062" i="4"/>
  <c r="P6061" i="4"/>
  <c r="S6068" i="4"/>
  <c r="G6171" i="4"/>
  <c r="V6211" i="4"/>
  <c r="S3065" i="4"/>
  <c r="G3175" i="4"/>
  <c r="T3214" i="4"/>
  <c r="E3363" i="4"/>
  <c r="P3363" i="4"/>
  <c r="Q3370" i="4"/>
  <c r="O3363" i="4"/>
  <c r="Q3424" i="4"/>
  <c r="S3521" i="4"/>
  <c r="P3626" i="4"/>
  <c r="H3626" i="4"/>
  <c r="V3633" i="4"/>
  <c r="Q3817" i="4"/>
  <c r="E3965" i="4"/>
  <c r="S4116" i="4"/>
  <c r="V4478" i="4"/>
  <c r="V4570" i="4"/>
  <c r="F4851" i="4"/>
  <c r="T4869" i="4"/>
  <c r="Q5129" i="4"/>
  <c r="G5128" i="4"/>
  <c r="V5149" i="4"/>
  <c r="Q5174" i="4"/>
  <c r="S5228" i="4"/>
  <c r="L5277" i="4"/>
  <c r="S5298" i="4"/>
  <c r="G5316" i="4"/>
  <c r="V5472" i="4"/>
  <c r="Q5576" i="4"/>
  <c r="E5614" i="4"/>
  <c r="V5615" i="4"/>
  <c r="H5614" i="4"/>
  <c r="Q5745" i="4"/>
  <c r="S5745" i="4"/>
  <c r="V5874" i="4"/>
  <c r="U5912" i="4"/>
  <c r="V6023" i="4"/>
  <c r="P6022" i="4"/>
  <c r="V6068" i="4"/>
  <c r="V6122" i="4"/>
  <c r="I6171" i="4"/>
  <c r="Q6172" i="4"/>
  <c r="H6171" i="4"/>
  <c r="R6171" i="4"/>
  <c r="K6217" i="4"/>
  <c r="K5919" i="4"/>
  <c r="K5770" i="4"/>
  <c r="K5323" i="4"/>
  <c r="F5323" i="4"/>
  <c r="R631" i="4"/>
  <c r="Q652" i="4"/>
  <c r="S652" i="4"/>
  <c r="V652" i="4"/>
  <c r="S677" i="4"/>
  <c r="H780" i="4"/>
  <c r="U780" i="4"/>
  <c r="R819" i="4"/>
  <c r="F975" i="4"/>
  <c r="Q2379" i="4"/>
  <c r="K2773" i="4"/>
  <c r="F2773" i="4"/>
  <c r="I631" i="4"/>
  <c r="T631" i="4"/>
  <c r="V677" i="4"/>
  <c r="P670" i="4"/>
  <c r="Q2767" i="4"/>
  <c r="F3633" i="4"/>
  <c r="G3665" i="4"/>
  <c r="F930" i="4"/>
  <c r="J930" i="4" s="1"/>
  <c r="Q638" i="4"/>
  <c r="V638" i="4"/>
  <c r="P631" i="4"/>
  <c r="S671" i="4"/>
  <c r="Q671" i="4"/>
  <c r="Q781" i="4"/>
  <c r="S787" i="4"/>
  <c r="S820" i="4"/>
  <c r="F826" i="4"/>
  <c r="P929" i="4"/>
  <c r="V936" i="4"/>
  <c r="E1529" i="4"/>
  <c r="Q1575" i="4"/>
  <c r="V2429" i="4"/>
  <c r="V2734" i="4"/>
  <c r="U631" i="4"/>
  <c r="K631" i="4"/>
  <c r="S638" i="4"/>
  <c r="U670" i="4"/>
  <c r="Q801" i="4"/>
  <c r="V1420" i="4"/>
  <c r="Q2229" i="4"/>
  <c r="E2428" i="4"/>
  <c r="S2598" i="4"/>
  <c r="N630" i="4"/>
  <c r="G670" i="4"/>
  <c r="Q731" i="4"/>
  <c r="V781" i="4"/>
  <c r="Q787" i="4"/>
  <c r="F801" i="4"/>
  <c r="J801" i="4" s="1"/>
  <c r="V801" i="4"/>
  <c r="V880" i="4"/>
  <c r="U929" i="4"/>
  <c r="S936" i="4"/>
  <c r="Q1236" i="4"/>
  <c r="S1575" i="4"/>
  <c r="E1718" i="4"/>
  <c r="O2167" i="4"/>
  <c r="F1085" i="4"/>
  <c r="S632" i="4"/>
  <c r="O631" i="4"/>
  <c r="S731" i="4"/>
  <c r="V731" i="4"/>
  <c r="V930" i="4"/>
  <c r="F1699" i="4"/>
  <c r="J1699" i="4" s="1"/>
  <c r="P2127" i="4"/>
  <c r="T2766" i="4"/>
  <c r="S801" i="4"/>
  <c r="Q880" i="4"/>
  <c r="N928" i="4"/>
  <c r="Q930" i="4"/>
  <c r="F950" i="4"/>
  <c r="J950" i="4" s="1"/>
  <c r="V1085" i="4"/>
  <c r="P1117" i="4"/>
  <c r="F1250" i="4"/>
  <c r="J1250" i="4" s="1"/>
  <c r="Q1250" i="4"/>
  <c r="S1270" i="4"/>
  <c r="Q1401" i="4"/>
  <c r="U1419" i="4"/>
  <c r="G1529" i="4"/>
  <c r="S1536" i="4"/>
  <c r="V1536" i="4"/>
  <c r="R1529" i="4"/>
  <c r="V1550" i="4"/>
  <c r="Q1679" i="4"/>
  <c r="Q1719" i="4"/>
  <c r="S1780" i="4"/>
  <c r="S1830" i="4"/>
  <c r="V1830" i="4"/>
  <c r="Q1875" i="4"/>
  <c r="Q1929" i="4"/>
  <c r="S1999" i="4"/>
  <c r="S2024" i="4"/>
  <c r="S2128" i="4"/>
  <c r="S2285" i="4"/>
  <c r="V2379" i="4"/>
  <c r="S2379" i="4"/>
  <c r="U2467" i="4"/>
  <c r="S2578" i="4"/>
  <c r="E2577" i="4"/>
  <c r="E2616" i="4"/>
  <c r="S2734" i="4"/>
  <c r="U2766" i="4"/>
  <c r="G2876" i="4"/>
  <c r="Q2877" i="4"/>
  <c r="S3026" i="4"/>
  <c r="G3626" i="4"/>
  <c r="R3665" i="4"/>
  <c r="O3777" i="4"/>
  <c r="E3926" i="4"/>
  <c r="Q4273" i="4"/>
  <c r="O780" i="4"/>
  <c r="G819" i="4"/>
  <c r="V820" i="4"/>
  <c r="S880" i="4"/>
  <c r="Q950" i="4"/>
  <c r="Q969" i="4"/>
  <c r="V1079" i="4"/>
  <c r="V1331" i="4"/>
  <c r="S1331" i="4"/>
  <c r="G1419" i="4"/>
  <c r="Q1426" i="4"/>
  <c r="S1426" i="4"/>
  <c r="V1426" i="4"/>
  <c r="S1679" i="4"/>
  <c r="S1685" i="4"/>
  <c r="Q1685" i="4"/>
  <c r="S1719" i="4"/>
  <c r="S1850" i="4"/>
  <c r="V1850" i="4"/>
  <c r="S1875" i="4"/>
  <c r="V1929" i="4"/>
  <c r="V2024" i="4"/>
  <c r="O2017" i="4"/>
  <c r="Q2128" i="4"/>
  <c r="V2128" i="4"/>
  <c r="T2127" i="4"/>
  <c r="V2279" i="4"/>
  <c r="U2278" i="4"/>
  <c r="S2318" i="4"/>
  <c r="S2449" i="4"/>
  <c r="Q2468" i="4"/>
  <c r="Q2474" i="4"/>
  <c r="S2474" i="4"/>
  <c r="Q2528" i="4"/>
  <c r="V2578" i="4"/>
  <c r="P2577" i="4"/>
  <c r="S2678" i="4"/>
  <c r="Q2748" i="4"/>
  <c r="Q2827" i="4"/>
  <c r="S3784" i="4"/>
  <c r="S950" i="4"/>
  <c r="Q1029" i="4"/>
  <c r="Q1099" i="4"/>
  <c r="V1236" i="4"/>
  <c r="S1236" i="4"/>
  <c r="P1269" i="4"/>
  <c r="V1387" i="4"/>
  <c r="V1401" i="4"/>
  <c r="S1401" i="4"/>
  <c r="Q1420" i="4"/>
  <c r="S1480" i="4"/>
  <c r="V1480" i="4"/>
  <c r="P1529" i="4"/>
  <c r="S1550" i="4"/>
  <c r="S1569" i="4"/>
  <c r="T1829" i="4"/>
  <c r="V1875" i="4"/>
  <c r="U1978" i="4"/>
  <c r="Q1999" i="4"/>
  <c r="V1999" i="4"/>
  <c r="P2017" i="4"/>
  <c r="U2127" i="4"/>
  <c r="R2167" i="4"/>
  <c r="Q2285" i="4"/>
  <c r="P2278" i="4"/>
  <c r="E2317" i="4"/>
  <c r="N2427" i="4"/>
  <c r="V2435" i="4"/>
  <c r="S2435" i="4"/>
  <c r="U2428" i="4"/>
  <c r="S2528" i="4"/>
  <c r="V2528" i="4"/>
  <c r="R2577" i="4"/>
  <c r="K2727" i="4"/>
  <c r="Q2728" i="4"/>
  <c r="T2727" i="4"/>
  <c r="S2827" i="4"/>
  <c r="P2876" i="4"/>
  <c r="V969" i="4"/>
  <c r="S1029" i="4"/>
  <c r="Q1079" i="4"/>
  <c r="V1250" i="4"/>
  <c r="V1270" i="4"/>
  <c r="Q1387" i="4"/>
  <c r="S1387" i="4"/>
  <c r="F1550" i="4"/>
  <c r="J1550" i="4" s="1"/>
  <c r="K1829" i="4"/>
  <c r="Q1830" i="4"/>
  <c r="V1836" i="4"/>
  <c r="O1868" i="4"/>
  <c r="F1979" i="4"/>
  <c r="S2148" i="4"/>
  <c r="T2167" i="4"/>
  <c r="F2279" i="4"/>
  <c r="V2318" i="4"/>
  <c r="Q2578" i="4"/>
  <c r="S2617" i="4"/>
  <c r="S2748" i="4"/>
  <c r="S2773" i="4"/>
  <c r="L820" i="4"/>
  <c r="V826" i="4"/>
  <c r="S826" i="4"/>
  <c r="P819" i="4"/>
  <c r="T929" i="4"/>
  <c r="Q936" i="4"/>
  <c r="V1029" i="4"/>
  <c r="Q1085" i="4"/>
  <c r="S1099" i="4"/>
  <c r="V1230" i="4"/>
  <c r="Q1270" i="4"/>
  <c r="P1380" i="4"/>
  <c r="N1379" i="4"/>
  <c r="O1419" i="4"/>
  <c r="F1530" i="4"/>
  <c r="J1530" i="4" s="1"/>
  <c r="T1529" i="4"/>
  <c r="Q1550" i="4"/>
  <c r="V1699" i="4"/>
  <c r="J1829" i="4"/>
  <c r="F1850" i="4"/>
  <c r="P1868" i="4"/>
  <c r="S1985" i="4"/>
  <c r="R1978" i="4"/>
  <c r="Q2018" i="4"/>
  <c r="V2018" i="4"/>
  <c r="V2148" i="4"/>
  <c r="F2148" i="4"/>
  <c r="J2148" i="4" s="1"/>
  <c r="V2285" i="4"/>
  <c r="G2428" i="4"/>
  <c r="P2428" i="4"/>
  <c r="K2428" i="4"/>
  <c r="Q2449" i="4"/>
  <c r="O2467" i="4"/>
  <c r="H2577" i="4"/>
  <c r="V2598" i="4"/>
  <c r="V2617" i="4"/>
  <c r="E2727" i="4"/>
  <c r="Q2734" i="4"/>
  <c r="F2748" i="4"/>
  <c r="L2748" i="4" s="1"/>
  <c r="V2748" i="4"/>
  <c r="E2766" i="4"/>
  <c r="O2766" i="4"/>
  <c r="U3926" i="4"/>
  <c r="Q4176" i="4"/>
  <c r="O968" i="4"/>
  <c r="P1078" i="4"/>
  <c r="V1099" i="4"/>
  <c r="S1118" i="4"/>
  <c r="Q1230" i="4"/>
  <c r="G1269" i="4"/>
  <c r="E1380" i="4"/>
  <c r="G1380" i="4"/>
  <c r="R1380" i="4"/>
  <c r="P1419" i="4"/>
  <c r="U1529" i="4"/>
  <c r="F1569" i="4"/>
  <c r="J1569" i="4" s="1"/>
  <c r="V1575" i="4"/>
  <c r="H1678" i="4"/>
  <c r="H1718" i="4"/>
  <c r="S1836" i="4"/>
  <c r="Q1850" i="4"/>
  <c r="Q1869" i="4"/>
  <c r="F1875" i="4"/>
  <c r="R1868" i="4"/>
  <c r="V1985" i="4"/>
  <c r="H1978" i="4"/>
  <c r="Q2134" i="4"/>
  <c r="G2127" i="4"/>
  <c r="Q2299" i="4"/>
  <c r="Q2435" i="4"/>
  <c r="P2467" i="4"/>
  <c r="Q2584" i="4"/>
  <c r="V2584" i="4"/>
  <c r="Q2598" i="4"/>
  <c r="V2773" i="4"/>
  <c r="R968" i="4"/>
  <c r="S975" i="4"/>
  <c r="Q975" i="4"/>
  <c r="E968" i="4"/>
  <c r="S1085" i="4"/>
  <c r="E1078" i="4"/>
  <c r="V1118" i="4"/>
  <c r="V1179" i="4"/>
  <c r="T1229" i="4"/>
  <c r="S1250" i="4"/>
  <c r="Q1381" i="4"/>
  <c r="S1530" i="4"/>
  <c r="Q1569" i="4"/>
  <c r="R1678" i="4"/>
  <c r="Q1699" i="4"/>
  <c r="S1699" i="4"/>
  <c r="V1780" i="4"/>
  <c r="R1829" i="4"/>
  <c r="S1869" i="4"/>
  <c r="G1978" i="4"/>
  <c r="Q2024" i="4"/>
  <c r="Q2078" i="4"/>
  <c r="S2134" i="4"/>
  <c r="V2134" i="4"/>
  <c r="R2127" i="4"/>
  <c r="S2168" i="4"/>
  <c r="S2229" i="4"/>
  <c r="E2278" i="4"/>
  <c r="V2299" i="4"/>
  <c r="I2428" i="4"/>
  <c r="Q2429" i="4"/>
  <c r="H2428" i="4"/>
  <c r="T2428" i="4"/>
  <c r="V2449" i="4"/>
  <c r="S2584" i="4"/>
  <c r="G2616" i="4"/>
  <c r="Q2617" i="4"/>
  <c r="Q2623" i="4"/>
  <c r="H2727" i="4"/>
  <c r="V2767" i="4"/>
  <c r="V2827" i="4"/>
  <c r="E2876" i="4"/>
  <c r="Q4327" i="4"/>
  <c r="S2883" i="4"/>
  <c r="G2915" i="4"/>
  <c r="R2915" i="4"/>
  <c r="T3025" i="4"/>
  <c r="V3032" i="4"/>
  <c r="S3032" i="4"/>
  <c r="E3175" i="4"/>
  <c r="S3221" i="4"/>
  <c r="E3214" i="4"/>
  <c r="O3214" i="4"/>
  <c r="V3331" i="4"/>
  <c r="Q3345" i="4"/>
  <c r="S3424" i="4"/>
  <c r="S3476" i="4"/>
  <c r="H3475" i="4"/>
  <c r="S3482" i="4"/>
  <c r="Q3521" i="4"/>
  <c r="T3514" i="4"/>
  <c r="S3627" i="4"/>
  <c r="H3665" i="4"/>
  <c r="S3726" i="4"/>
  <c r="P3777" i="4"/>
  <c r="Q3823" i="4"/>
  <c r="P3816" i="4"/>
  <c r="Q3927" i="4"/>
  <c r="Q4083" i="4"/>
  <c r="V4116" i="4"/>
  <c r="S4122" i="4"/>
  <c r="E4115" i="4"/>
  <c r="Q4267" i="4"/>
  <c r="S4273" i="4"/>
  <c r="U4417" i="4"/>
  <c r="R4529" i="4"/>
  <c r="T4529" i="4"/>
  <c r="V4688" i="4"/>
  <c r="I4681" i="4"/>
  <c r="U4681" i="4"/>
  <c r="Q4727" i="4"/>
  <c r="V4727" i="4"/>
  <c r="V4837" i="4"/>
  <c r="Q4870" i="4"/>
  <c r="F4876" i="4"/>
  <c r="S5000" i="4"/>
  <c r="V5019" i="4"/>
  <c r="V2897" i="4"/>
  <c r="E2915" i="4"/>
  <c r="S2922" i="4"/>
  <c r="E3025" i="4"/>
  <c r="V3046" i="4"/>
  <c r="O3064" i="4"/>
  <c r="V3126" i="4"/>
  <c r="S3126" i="4"/>
  <c r="V3176" i="4"/>
  <c r="P3175" i="4"/>
  <c r="J3175" i="4"/>
  <c r="V3221" i="4"/>
  <c r="P3214" i="4"/>
  <c r="S3345" i="4"/>
  <c r="R3363" i="4"/>
  <c r="V3424" i="4"/>
  <c r="U3475" i="4"/>
  <c r="V3482" i="4"/>
  <c r="V3521" i="4"/>
  <c r="Q3784" i="4"/>
  <c r="R3777" i="4"/>
  <c r="V3798" i="4"/>
  <c r="V3877" i="4"/>
  <c r="S3947" i="4"/>
  <c r="Q3947" i="4"/>
  <c r="V4122" i="4"/>
  <c r="G4115" i="4"/>
  <c r="S4234" i="4"/>
  <c r="Q4234" i="4"/>
  <c r="V4273" i="4"/>
  <c r="S4385" i="4"/>
  <c r="Q4424" i="4"/>
  <c r="P4417" i="4"/>
  <c r="O4529" i="4"/>
  <c r="S4682" i="4"/>
  <c r="O4681" i="4"/>
  <c r="G4720" i="4"/>
  <c r="P4720" i="4"/>
  <c r="Q4837" i="4"/>
  <c r="S4837" i="4"/>
  <c r="S4870" i="4"/>
  <c r="V5000" i="4"/>
  <c r="F5000" i="4"/>
  <c r="Q5000" i="4"/>
  <c r="S5025" i="4"/>
  <c r="U2915" i="4"/>
  <c r="E3064" i="4"/>
  <c r="P3064" i="4"/>
  <c r="S3331" i="4"/>
  <c r="T3363" i="4"/>
  <c r="Q3482" i="4"/>
  <c r="S3496" i="4"/>
  <c r="Q3496" i="4"/>
  <c r="R3626" i="4"/>
  <c r="J3665" i="4"/>
  <c r="T3777" i="4"/>
  <c r="V3823" i="4"/>
  <c r="S3823" i="4"/>
  <c r="T3816" i="4"/>
  <c r="K3926" i="4"/>
  <c r="V3947" i="4"/>
  <c r="V4083" i="4"/>
  <c r="Q4116" i="4"/>
  <c r="Q4122" i="4"/>
  <c r="V4248" i="4"/>
  <c r="O4266" i="4"/>
  <c r="V4385" i="4"/>
  <c r="S4424" i="4"/>
  <c r="P4529" i="4"/>
  <c r="N4528" i="4"/>
  <c r="P4681" i="4"/>
  <c r="K4681" i="4"/>
  <c r="R4720" i="4"/>
  <c r="Q4781" i="4"/>
  <c r="S4781" i="4"/>
  <c r="U4830" i="4"/>
  <c r="V4870" i="4"/>
  <c r="O5018" i="4"/>
  <c r="V5079" i="4"/>
  <c r="S2916" i="4"/>
  <c r="Q2922" i="4"/>
  <c r="Q2976" i="4"/>
  <c r="S2976" i="4"/>
  <c r="Q3026" i="4"/>
  <c r="V3065" i="4"/>
  <c r="H3175" i="4"/>
  <c r="S3196" i="4"/>
  <c r="V3196" i="4"/>
  <c r="Q3196" i="4"/>
  <c r="S3215" i="4"/>
  <c r="V3370" i="4"/>
  <c r="S3370" i="4"/>
  <c r="Q3476" i="4"/>
  <c r="V3496" i="4"/>
  <c r="Q3515" i="4"/>
  <c r="V3515" i="4"/>
  <c r="S3575" i="4"/>
  <c r="Q3647" i="4"/>
  <c r="F3647" i="4"/>
  <c r="S3672" i="4"/>
  <c r="Q3672" i="4"/>
  <c r="K3665" i="4"/>
  <c r="S3778" i="4"/>
  <c r="V3784" i="4"/>
  <c r="F3798" i="4"/>
  <c r="J3798" i="4" s="1"/>
  <c r="J3816" i="4"/>
  <c r="E3816" i="4"/>
  <c r="O3816" i="4"/>
  <c r="S4027" i="4"/>
  <c r="Q4027" i="4"/>
  <c r="Q4077" i="4"/>
  <c r="O4076" i="4"/>
  <c r="S4083" i="4"/>
  <c r="S4097" i="4"/>
  <c r="T4115" i="4"/>
  <c r="Q4379" i="4"/>
  <c r="S4379" i="4"/>
  <c r="V4399" i="4"/>
  <c r="V4424" i="4"/>
  <c r="H4417" i="4"/>
  <c r="F4682" i="4"/>
  <c r="R4681" i="4"/>
  <c r="S4688" i="4"/>
  <c r="V4702" i="4"/>
  <c r="V4930" i="4"/>
  <c r="R4979" i="4"/>
  <c r="S2897" i="4"/>
  <c r="Q2916" i="4"/>
  <c r="S3046" i="4"/>
  <c r="Q3065" i="4"/>
  <c r="V3215" i="4"/>
  <c r="T3324" i="4"/>
  <c r="Q3331" i="4"/>
  <c r="R3475" i="4"/>
  <c r="V3575" i="4"/>
  <c r="S3647" i="4"/>
  <c r="V3672" i="4"/>
  <c r="Q3877" i="4"/>
  <c r="Q3933" i="4"/>
  <c r="S3933" i="4"/>
  <c r="Q3966" i="4"/>
  <c r="V4027" i="4"/>
  <c r="V4097" i="4"/>
  <c r="S4248" i="4"/>
  <c r="Q4248" i="4"/>
  <c r="R4266" i="4"/>
  <c r="V4327" i="4"/>
  <c r="S4327" i="4"/>
  <c r="P4378" i="4"/>
  <c r="E4417" i="4"/>
  <c r="O4417" i="4"/>
  <c r="Q4530" i="4"/>
  <c r="T4681" i="4"/>
  <c r="U4720" i="4"/>
  <c r="H4979" i="4"/>
  <c r="U5018" i="4"/>
  <c r="V2922" i="4"/>
  <c r="V2976" i="4"/>
  <c r="P3025" i="4"/>
  <c r="U3025" i="4"/>
  <c r="T3064" i="4"/>
  <c r="Q3182" i="4"/>
  <c r="V3182" i="4"/>
  <c r="Q3275" i="4"/>
  <c r="S3325" i="4"/>
  <c r="V3325" i="4"/>
  <c r="V3364" i="4"/>
  <c r="G3475" i="4"/>
  <c r="I3514" i="4"/>
  <c r="Q3575" i="4"/>
  <c r="V3627" i="4"/>
  <c r="Q3633" i="4"/>
  <c r="S3633" i="4"/>
  <c r="O3626" i="4"/>
  <c r="V3666" i="4"/>
  <c r="T3665" i="4"/>
  <c r="S3798" i="4"/>
  <c r="S3877" i="4"/>
  <c r="V3933" i="4"/>
  <c r="V4077" i="4"/>
  <c r="R4076" i="4"/>
  <c r="Q4228" i="4"/>
  <c r="T4227" i="4"/>
  <c r="R4378" i="4"/>
  <c r="S4399" i="4"/>
  <c r="O4720" i="4"/>
  <c r="V4781" i="4"/>
  <c r="H4869" i="4"/>
  <c r="Q4876" i="4"/>
  <c r="V4876" i="4"/>
  <c r="S4876" i="4"/>
  <c r="V4986" i="4"/>
  <c r="S4986" i="4"/>
  <c r="F2897" i="4"/>
  <c r="J2897" i="4" s="1"/>
  <c r="V2916" i="4"/>
  <c r="O2915" i="4"/>
  <c r="F3046" i="4"/>
  <c r="J3046" i="4" s="1"/>
  <c r="S3182" i="4"/>
  <c r="S3275" i="4"/>
  <c r="S3364" i="4"/>
  <c r="P3514" i="4"/>
  <c r="E3626" i="4"/>
  <c r="Q3666" i="4"/>
  <c r="I3665" i="4"/>
  <c r="T3926" i="4"/>
  <c r="V3966" i="4"/>
  <c r="P3965" i="4"/>
  <c r="T4076" i="4"/>
  <c r="S4176" i="4"/>
  <c r="E4266" i="4"/>
  <c r="U4266" i="4"/>
  <c r="G4266" i="4"/>
  <c r="Q4399" i="4"/>
  <c r="F4399" i="4"/>
  <c r="J4399" i="4" s="1"/>
  <c r="S4418" i="4"/>
  <c r="Q4418" i="4"/>
  <c r="R4417" i="4"/>
  <c r="Q4478" i="4"/>
  <c r="F4536" i="4"/>
  <c r="Q4536" i="4"/>
  <c r="Q4550" i="4"/>
  <c r="Q4570" i="4"/>
  <c r="R4569" i="4"/>
  <c r="V4632" i="4"/>
  <c r="Q4632" i="4"/>
  <c r="Q4682" i="4"/>
  <c r="Q4688" i="4"/>
  <c r="Q4702" i="4"/>
  <c r="S4721" i="4"/>
  <c r="S4727" i="4"/>
  <c r="S4851" i="4"/>
  <c r="Q4851" i="4"/>
  <c r="S4930" i="4"/>
  <c r="Q5025" i="4"/>
  <c r="V5025" i="4"/>
  <c r="K5025" i="4"/>
  <c r="K4536" i="4"/>
  <c r="F4273" i="4"/>
  <c r="F4083" i="4"/>
  <c r="J3215" i="4"/>
  <c r="L3215" i="4"/>
  <c r="I2883" i="4"/>
  <c r="I3032" i="4"/>
  <c r="I3025" i="4" s="1"/>
  <c r="J2916" i="4"/>
  <c r="K2922" i="4"/>
  <c r="L2916" i="4"/>
  <c r="F2922" i="4"/>
  <c r="F2883" i="4"/>
  <c r="F3032" i="4"/>
  <c r="I2474" i="4"/>
  <c r="F2474" i="4"/>
  <c r="L2134" i="4"/>
  <c r="L2127" i="4" s="1"/>
  <c r="K2134" i="4"/>
  <c r="K2127" i="4" s="1"/>
  <c r="I2024" i="4"/>
  <c r="F2024" i="4"/>
  <c r="K1685" i="4"/>
  <c r="K1536" i="4"/>
  <c r="K1529" i="4" s="1"/>
  <c r="F1536" i="4"/>
  <c r="F1575" i="4"/>
  <c r="I1426" i="4"/>
  <c r="F1426" i="4"/>
  <c r="I1236" i="4"/>
  <c r="I1229" i="4" s="1"/>
  <c r="J1236" i="4"/>
  <c r="F1236" i="4"/>
  <c r="K677" i="4"/>
  <c r="L122" i="4" l="1"/>
  <c r="J4930" i="4"/>
  <c r="F6022" i="4"/>
  <c r="F5128" i="4"/>
  <c r="F5426" i="4"/>
  <c r="J5000" i="4"/>
  <c r="J4979" i="4" s="1"/>
  <c r="I5000" i="4"/>
  <c r="I4979" i="4" s="1"/>
  <c r="L2299" i="4"/>
  <c r="L2278" i="4" s="1"/>
  <c r="K2299" i="4"/>
  <c r="K2278" i="4" s="1"/>
  <c r="L5894" i="4"/>
  <c r="L5873" i="4" s="1"/>
  <c r="K5894" i="4"/>
  <c r="K5873" i="4" s="1"/>
  <c r="L5149" i="4"/>
  <c r="L5128" i="4" s="1"/>
  <c r="K5149" i="4"/>
  <c r="K5128" i="4" s="1"/>
  <c r="I2299" i="4"/>
  <c r="I2278" i="4" s="1"/>
  <c r="J5894" i="4"/>
  <c r="J5873" i="4" s="1"/>
  <c r="I5894" i="4"/>
  <c r="I5873" i="4" s="1"/>
  <c r="L5000" i="4"/>
  <c r="L4979" i="4" s="1"/>
  <c r="K5000" i="4"/>
  <c r="K4979" i="4" s="1"/>
  <c r="J6043" i="4"/>
  <c r="J6022" i="4" s="1"/>
  <c r="I6043" i="4"/>
  <c r="I6022" i="4" s="1"/>
  <c r="J1999" i="4"/>
  <c r="J1978" i="4" s="1"/>
  <c r="I1999" i="4"/>
  <c r="I1978" i="4" s="1"/>
  <c r="L5447" i="4"/>
  <c r="L5426" i="4" s="1"/>
  <c r="K5447" i="4"/>
  <c r="K5426" i="4" s="1"/>
  <c r="L6043" i="4"/>
  <c r="L6022" i="4" s="1"/>
  <c r="K6043" i="4"/>
  <c r="K6022" i="4" s="1"/>
  <c r="L1999" i="4"/>
  <c r="L1978" i="4" s="1"/>
  <c r="K1999" i="4"/>
  <c r="K1978" i="4" s="1"/>
  <c r="I3345" i="4"/>
  <c r="I3324" i="4" s="1"/>
  <c r="I3323" i="4" s="1"/>
  <c r="L4851" i="4"/>
  <c r="L4830" i="4" s="1"/>
  <c r="K4851" i="4"/>
  <c r="K4830" i="4" s="1"/>
  <c r="L3345" i="4"/>
  <c r="L3324" i="4" s="1"/>
  <c r="K3345" i="4"/>
  <c r="K3324" i="4" s="1"/>
  <c r="K3323" i="4" s="1"/>
  <c r="J5447" i="4"/>
  <c r="J5426" i="4" s="1"/>
  <c r="I5447" i="4"/>
  <c r="I5426" i="4" s="1"/>
  <c r="I4851" i="4"/>
  <c r="I4830" i="4" s="1"/>
  <c r="J5824" i="4"/>
  <c r="J1029" i="4"/>
  <c r="J1780" i="4"/>
  <c r="J3126" i="4"/>
  <c r="L3126" i="4"/>
  <c r="J5377" i="4"/>
  <c r="L5377" i="4"/>
  <c r="L880" i="4"/>
  <c r="I1419" i="4"/>
  <c r="I1379" i="4" s="1"/>
  <c r="J1426" i="4"/>
  <c r="L1929" i="4"/>
  <c r="J1929" i="4"/>
  <c r="L2976" i="4"/>
  <c r="J2976" i="4"/>
  <c r="F5465" i="4"/>
  <c r="J5526" i="4"/>
  <c r="F3816" i="4"/>
  <c r="L3877" i="4"/>
  <c r="L3816" i="4" s="1"/>
  <c r="J3275" i="4"/>
  <c r="L3275" i="4"/>
  <c r="F4417" i="4"/>
  <c r="L4417" i="4" s="1"/>
  <c r="J4478" i="4"/>
  <c r="L5675" i="4"/>
  <c r="J5675" i="4"/>
  <c r="J2229" i="4"/>
  <c r="L2229" i="4"/>
  <c r="L4632" i="4"/>
  <c r="J4632" i="4"/>
  <c r="J1179" i="4"/>
  <c r="J2379" i="4"/>
  <c r="L2379" i="4"/>
  <c r="L1629" i="4"/>
  <c r="J1480" i="4"/>
  <c r="L1480" i="4"/>
  <c r="F3665" i="4"/>
  <c r="L3665" i="4" s="1"/>
  <c r="L3726" i="4"/>
  <c r="J4781" i="4"/>
  <c r="L4781" i="4"/>
  <c r="J1331" i="4"/>
  <c r="J6171" i="4"/>
  <c r="L652" i="4"/>
  <c r="J2748" i="4"/>
  <c r="L2728" i="4"/>
  <c r="J2598" i="4"/>
  <c r="L2449" i="4"/>
  <c r="J632" i="4"/>
  <c r="J2528" i="4"/>
  <c r="L2528" i="4"/>
  <c r="L2429" i="4"/>
  <c r="J2678" i="4"/>
  <c r="L2678" i="4"/>
  <c r="L2827" i="4"/>
  <c r="J2827" i="4"/>
  <c r="J731" i="4"/>
  <c r="L731" i="4"/>
  <c r="L164" i="4"/>
  <c r="J164" i="4"/>
  <c r="L163" i="4"/>
  <c r="J163" i="4"/>
  <c r="H3474" i="4"/>
  <c r="G3474" i="4"/>
  <c r="K826" i="4"/>
  <c r="L826" i="4" s="1"/>
  <c r="O1078" i="4"/>
  <c r="O1077" i="4" s="1"/>
  <c r="O3475" i="4"/>
  <c r="O3474" i="4" s="1"/>
  <c r="U2726" i="4"/>
  <c r="E6170" i="4"/>
  <c r="L4122" i="4"/>
  <c r="E4528" i="4"/>
  <c r="U5574" i="4"/>
  <c r="G4978" i="4"/>
  <c r="K4122" i="4"/>
  <c r="K4115" i="4" s="1"/>
  <c r="K103" i="4"/>
  <c r="I112" i="4"/>
  <c r="I4122" i="4"/>
  <c r="I103" i="4"/>
  <c r="K112" i="4"/>
  <c r="F3363" i="4"/>
  <c r="L3363" i="4" s="1"/>
  <c r="P1977" i="4"/>
  <c r="K4234" i="4"/>
  <c r="L4234" i="4" s="1"/>
  <c r="T5872" i="4"/>
  <c r="U3323" i="4"/>
  <c r="R2277" i="4"/>
  <c r="E4226" i="4"/>
  <c r="E6021" i="4"/>
  <c r="R6021" i="4"/>
  <c r="G1977" i="4"/>
  <c r="O630" i="4"/>
  <c r="E4377" i="4"/>
  <c r="G5723" i="4"/>
  <c r="F4115" i="4"/>
  <c r="H3174" i="4"/>
  <c r="E5872" i="4"/>
  <c r="T2277" i="4"/>
  <c r="H779" i="4"/>
  <c r="P5127" i="4"/>
  <c r="H4829" i="4"/>
  <c r="U5872" i="4"/>
  <c r="F3324" i="4"/>
  <c r="H2427" i="4"/>
  <c r="O5425" i="4"/>
  <c r="T1228" i="4"/>
  <c r="U1828" i="4"/>
  <c r="U1977" i="4"/>
  <c r="U1677" i="4"/>
  <c r="U5425" i="4"/>
  <c r="F3926" i="4"/>
  <c r="J3926" i="4" s="1"/>
  <c r="E1977" i="4"/>
  <c r="U4978" i="4"/>
  <c r="T5425" i="4"/>
  <c r="H5276" i="4"/>
  <c r="U3776" i="4"/>
  <c r="U3474" i="4"/>
  <c r="U4075" i="4"/>
  <c r="U2277" i="4"/>
  <c r="R2726" i="4"/>
  <c r="U4528" i="4"/>
  <c r="P2427" i="4"/>
  <c r="G5574" i="4"/>
  <c r="E1828" i="4"/>
  <c r="I5621" i="4"/>
  <c r="I5614" i="4" s="1"/>
  <c r="R3024" i="4"/>
  <c r="U3024" i="4"/>
  <c r="F5575" i="4"/>
  <c r="L5575" i="4" s="1"/>
  <c r="H3323" i="4"/>
  <c r="H4680" i="4"/>
  <c r="J2134" i="4"/>
  <c r="H1379" i="4"/>
  <c r="P3625" i="4"/>
  <c r="O6170" i="4"/>
  <c r="O5127" i="4"/>
  <c r="T1977" i="4"/>
  <c r="R4978" i="4"/>
  <c r="O4528" i="4"/>
  <c r="F1419" i="4"/>
  <c r="R4075" i="4"/>
  <c r="I3776" i="4"/>
  <c r="P4978" i="4"/>
  <c r="T1077" i="4"/>
  <c r="O3925" i="4"/>
  <c r="U6021" i="4"/>
  <c r="T4680" i="4"/>
  <c r="F1269" i="4"/>
  <c r="S2616" i="4"/>
  <c r="E3323" i="4"/>
  <c r="R5872" i="4"/>
  <c r="T5276" i="4"/>
  <c r="O4226" i="4"/>
  <c r="E1528" i="4"/>
  <c r="F5018" i="4"/>
  <c r="U3625" i="4"/>
  <c r="H1228" i="4"/>
  <c r="F2017" i="4"/>
  <c r="P2875" i="4"/>
  <c r="U5127" i="4"/>
  <c r="R4680" i="4"/>
  <c r="S5018" i="4"/>
  <c r="R5276" i="4"/>
  <c r="R928" i="4"/>
  <c r="G1528" i="4"/>
  <c r="O4978" i="4"/>
  <c r="F4979" i="4"/>
  <c r="G4680" i="4"/>
  <c r="F2727" i="4"/>
  <c r="L2727" i="4" s="1"/>
  <c r="Q929" i="4"/>
  <c r="R2576" i="4"/>
  <c r="G5425" i="4"/>
  <c r="H1528" i="4"/>
  <c r="U1077" i="4"/>
  <c r="U6170" i="4"/>
  <c r="K3633" i="4"/>
  <c r="K3626" i="4" s="1"/>
  <c r="K3625" i="4" s="1"/>
  <c r="E3776" i="4"/>
  <c r="P2126" i="4"/>
  <c r="F1078" i="4"/>
  <c r="S6022" i="4"/>
  <c r="F1978" i="4"/>
  <c r="P2277" i="4"/>
  <c r="F1678" i="4"/>
  <c r="J1678" i="4" s="1"/>
  <c r="R630" i="4"/>
  <c r="R3925" i="4"/>
  <c r="F5614" i="4"/>
  <c r="H2126" i="4"/>
  <c r="F4830" i="4"/>
  <c r="F1229" i="4"/>
  <c r="J1229" i="4" s="1"/>
  <c r="R4226" i="4"/>
  <c r="F3777" i="4"/>
  <c r="T1828" i="4"/>
  <c r="R779" i="4"/>
  <c r="H5723" i="4"/>
  <c r="O5872" i="4"/>
  <c r="G5872" i="4"/>
  <c r="T5127" i="4"/>
  <c r="P5425" i="4"/>
  <c r="P2726" i="4"/>
  <c r="T779" i="4"/>
  <c r="H4226" i="4"/>
  <c r="F2577" i="4"/>
  <c r="J2577" i="4" s="1"/>
  <c r="H3024" i="4"/>
  <c r="P4075" i="4"/>
  <c r="I3482" i="4"/>
  <c r="J3482" i="4" s="1"/>
  <c r="Q4378" i="4"/>
  <c r="E928" i="4"/>
  <c r="U1528" i="4"/>
  <c r="T630" i="4"/>
  <c r="U779" i="4"/>
  <c r="H2875" i="4"/>
  <c r="L5025" i="4"/>
  <c r="G1379" i="4"/>
  <c r="V1678" i="4"/>
  <c r="E5425" i="4"/>
  <c r="R5723" i="4"/>
  <c r="P1677" i="4"/>
  <c r="U5723" i="4"/>
  <c r="P6170" i="4"/>
  <c r="S6210" i="4"/>
  <c r="P6021" i="4"/>
  <c r="T3174" i="4"/>
  <c r="P5872" i="4"/>
  <c r="E4680" i="4"/>
  <c r="F4720" i="4"/>
  <c r="R5127" i="4"/>
  <c r="U3925" i="4"/>
  <c r="T1528" i="4"/>
  <c r="S1380" i="4"/>
  <c r="P1528" i="4"/>
  <c r="P2576" i="4"/>
  <c r="E1677" i="4"/>
  <c r="Q5614" i="4"/>
  <c r="E3474" i="4"/>
  <c r="G3024" i="4"/>
  <c r="H4528" i="4"/>
  <c r="U2576" i="4"/>
  <c r="P3024" i="4"/>
  <c r="Q2915" i="4"/>
  <c r="T4528" i="4"/>
  <c r="S1117" i="4"/>
  <c r="F5912" i="4"/>
  <c r="S5316" i="4"/>
  <c r="P3323" i="4"/>
  <c r="T928" i="4"/>
  <c r="F3626" i="4"/>
  <c r="G2576" i="4"/>
  <c r="P5276" i="4"/>
  <c r="V5575" i="4"/>
  <c r="T3625" i="4"/>
  <c r="P5574" i="4"/>
  <c r="H1828" i="4"/>
  <c r="T2875" i="4"/>
  <c r="Q2766" i="4"/>
  <c r="E3925" i="4"/>
  <c r="S6171" i="4"/>
  <c r="V5167" i="4"/>
  <c r="F3175" i="4"/>
  <c r="G2277" i="4"/>
  <c r="G4829" i="4"/>
  <c r="V1269" i="4"/>
  <c r="V6171" i="4"/>
  <c r="I6068" i="4"/>
  <c r="J6068" i="4" s="1"/>
  <c r="E4829" i="4"/>
  <c r="T1677" i="4"/>
  <c r="S2727" i="4"/>
  <c r="S4830" i="4"/>
  <c r="F6210" i="4"/>
  <c r="F6170" i="4" s="1"/>
  <c r="H2576" i="4"/>
  <c r="F2167" i="4"/>
  <c r="I5770" i="4"/>
  <c r="J5770" i="4" s="1"/>
  <c r="F5277" i="4"/>
  <c r="H3925" i="4"/>
  <c r="T6170" i="4"/>
  <c r="F1868" i="4"/>
  <c r="P1077" i="4"/>
  <c r="R2427" i="4"/>
  <c r="I5128" i="4"/>
  <c r="F1718" i="4"/>
  <c r="Q819" i="4"/>
  <c r="V6022" i="4"/>
  <c r="K3776" i="4"/>
  <c r="E5723" i="4"/>
  <c r="Q2167" i="4"/>
  <c r="T1379" i="4"/>
  <c r="T4978" i="4"/>
  <c r="O4829" i="4"/>
  <c r="T5723" i="4"/>
  <c r="R2126" i="4"/>
  <c r="U2427" i="4"/>
  <c r="Q5018" i="4"/>
  <c r="V3965" i="4"/>
  <c r="O4075" i="4"/>
  <c r="V3363" i="4"/>
  <c r="P4528" i="4"/>
  <c r="R3625" i="4"/>
  <c r="Q4266" i="4"/>
  <c r="T3474" i="4"/>
  <c r="V3025" i="4"/>
  <c r="V5465" i="4"/>
  <c r="G5127" i="4"/>
  <c r="G4377" i="4"/>
  <c r="P4226" i="4"/>
  <c r="F4378" i="4"/>
  <c r="R1228" i="4"/>
  <c r="G3776" i="4"/>
  <c r="V1829" i="4"/>
  <c r="F5873" i="4"/>
  <c r="S3816" i="4"/>
  <c r="U4829" i="4"/>
  <c r="E2277" i="4"/>
  <c r="Q2017" i="4"/>
  <c r="V2727" i="4"/>
  <c r="V1419" i="4"/>
  <c r="V5873" i="4"/>
  <c r="Q5128" i="4"/>
  <c r="Q3363" i="4"/>
  <c r="Q5167" i="4"/>
  <c r="V5912" i="4"/>
  <c r="P5723" i="4"/>
  <c r="G928" i="4"/>
  <c r="H2277" i="4"/>
  <c r="H928" i="4"/>
  <c r="F2876" i="4"/>
  <c r="V4569" i="4"/>
  <c r="O6021" i="4"/>
  <c r="K3965" i="4"/>
  <c r="Q3665" i="4"/>
  <c r="V3175" i="4"/>
  <c r="S3064" i="4"/>
  <c r="S1269" i="4"/>
  <c r="T4829" i="4"/>
  <c r="S5465" i="4"/>
  <c r="S3965" i="4"/>
  <c r="S5873" i="4"/>
  <c r="T5574" i="4"/>
  <c r="R5425" i="4"/>
  <c r="G3174" i="4"/>
  <c r="T6021" i="4"/>
  <c r="E4978" i="4"/>
  <c r="S2167" i="4"/>
  <c r="G2126" i="4"/>
  <c r="R1977" i="4"/>
  <c r="V631" i="4"/>
  <c r="P4829" i="4"/>
  <c r="G1677" i="4"/>
  <c r="F3214" i="4"/>
  <c r="G4528" i="4"/>
  <c r="H6021" i="4"/>
  <c r="U2126" i="4"/>
  <c r="G1077" i="4"/>
  <c r="H4978" i="4"/>
  <c r="Q3064" i="4"/>
  <c r="F2915" i="4"/>
  <c r="S1829" i="4"/>
  <c r="Q1229" i="4"/>
  <c r="E2427" i="4"/>
  <c r="V5614" i="4"/>
  <c r="E1228" i="4"/>
  <c r="H5127" i="4"/>
  <c r="K3221" i="4"/>
  <c r="K3214" i="4" s="1"/>
  <c r="O4377" i="4"/>
  <c r="P3776" i="4"/>
  <c r="R2875" i="4"/>
  <c r="Q1978" i="4"/>
  <c r="V1078" i="4"/>
  <c r="R1528" i="4"/>
  <c r="T2576" i="4"/>
  <c r="S1078" i="4"/>
  <c r="S2467" i="4"/>
  <c r="S1419" i="4"/>
  <c r="K975" i="4"/>
  <c r="G6021" i="4"/>
  <c r="P3474" i="4"/>
  <c r="F2428" i="4"/>
  <c r="J2428" i="4" s="1"/>
  <c r="G1228" i="4"/>
  <c r="V2616" i="4"/>
  <c r="F1829" i="4"/>
  <c r="Q1078" i="4"/>
  <c r="V1868" i="4"/>
  <c r="F1117" i="4"/>
  <c r="P928" i="4"/>
  <c r="F5167" i="4"/>
  <c r="U5276" i="4"/>
  <c r="H1077" i="4"/>
  <c r="R1077" i="4"/>
  <c r="E2126" i="4"/>
  <c r="V3475" i="4"/>
  <c r="Q4720" i="4"/>
  <c r="P1379" i="4"/>
  <c r="S780" i="4"/>
  <c r="Q6171" i="4"/>
  <c r="G6170" i="4"/>
  <c r="V5277" i="4"/>
  <c r="R4829" i="4"/>
  <c r="Q6210" i="4"/>
  <c r="V4529" i="4"/>
  <c r="H630" i="4"/>
  <c r="V4830" i="4"/>
  <c r="U3174" i="4"/>
  <c r="H1977" i="4"/>
  <c r="Q5426" i="4"/>
  <c r="F1529" i="4"/>
  <c r="L1529" i="4" s="1"/>
  <c r="F4076" i="4"/>
  <c r="V4979" i="4"/>
  <c r="O928" i="4"/>
  <c r="V2017" i="4"/>
  <c r="Q1117" i="4"/>
  <c r="I677" i="4"/>
  <c r="I670" i="4" s="1"/>
  <c r="I630" i="4" s="1"/>
  <c r="Q1718" i="4"/>
  <c r="G5276" i="4"/>
  <c r="S3665" i="4"/>
  <c r="Q6022" i="4"/>
  <c r="E5276" i="4"/>
  <c r="E5574" i="4"/>
  <c r="H4075" i="4"/>
  <c r="H5425" i="4"/>
  <c r="Q5873" i="4"/>
  <c r="F1380" i="4"/>
  <c r="L1380" i="4" s="1"/>
  <c r="V1568" i="4"/>
  <c r="Q3626" i="4"/>
  <c r="V670" i="4"/>
  <c r="T3925" i="4"/>
  <c r="T4226" i="4"/>
  <c r="Q3514" i="4"/>
  <c r="S3926" i="4"/>
  <c r="H4377" i="4"/>
  <c r="Q4979" i="4"/>
  <c r="S819" i="4"/>
  <c r="F2766" i="4"/>
  <c r="S5912" i="4"/>
  <c r="F631" i="4"/>
  <c r="L631" i="4" s="1"/>
  <c r="G3925" i="4"/>
  <c r="R5574" i="4"/>
  <c r="V4681" i="4"/>
  <c r="S5575" i="4"/>
  <c r="Q3324" i="4"/>
  <c r="V4417" i="4"/>
  <c r="S4076" i="4"/>
  <c r="S3324" i="4"/>
  <c r="V3514" i="4"/>
  <c r="S4266" i="4"/>
  <c r="R1828" i="4"/>
  <c r="Q1868" i="4"/>
  <c r="E1379" i="4"/>
  <c r="Q2428" i="4"/>
  <c r="Q2876" i="4"/>
  <c r="S631" i="4"/>
  <c r="S6061" i="4"/>
  <c r="S4681" i="4"/>
  <c r="E4075" i="4"/>
  <c r="V5724" i="4"/>
  <c r="S5426" i="4"/>
  <c r="F5763" i="4"/>
  <c r="F5723" i="4" s="1"/>
  <c r="V2467" i="4"/>
  <c r="G1828" i="4"/>
  <c r="S2766" i="4"/>
  <c r="J1685" i="4"/>
  <c r="Q4529" i="4"/>
  <c r="T3323" i="4"/>
  <c r="V4869" i="4"/>
  <c r="V3816" i="4"/>
  <c r="F2317" i="4"/>
  <c r="V2766" i="4"/>
  <c r="V1529" i="4"/>
  <c r="S670" i="4"/>
  <c r="L2773" i="4"/>
  <c r="F968" i="4"/>
  <c r="Q631" i="4"/>
  <c r="L5770" i="4"/>
  <c r="V5128" i="4"/>
  <c r="F4681" i="4"/>
  <c r="V6061" i="4"/>
  <c r="S3175" i="4"/>
  <c r="U4226" i="4"/>
  <c r="Q6061" i="4"/>
  <c r="Q5763" i="4"/>
  <c r="V2167" i="4"/>
  <c r="R3174" i="4"/>
  <c r="V2876" i="4"/>
  <c r="V1978" i="4"/>
  <c r="V1380" i="4"/>
  <c r="S4529" i="4"/>
  <c r="F4529" i="4"/>
  <c r="T4075" i="4"/>
  <c r="O3625" i="4"/>
  <c r="Q3175" i="4"/>
  <c r="Q4227" i="4"/>
  <c r="Q4076" i="4"/>
  <c r="S3214" i="4"/>
  <c r="Q3025" i="4"/>
  <c r="Q968" i="4"/>
  <c r="S3777" i="4"/>
  <c r="S2317" i="4"/>
  <c r="Q1678" i="4"/>
  <c r="V819" i="4"/>
  <c r="Q670" i="4"/>
  <c r="H5574" i="4"/>
  <c r="E5127" i="4"/>
  <c r="T4377" i="4"/>
  <c r="K4727" i="4"/>
  <c r="L4727" i="4" s="1"/>
  <c r="P3925" i="4"/>
  <c r="S4979" i="4"/>
  <c r="S3626" i="4"/>
  <c r="Q3965" i="4"/>
  <c r="S2915" i="4"/>
  <c r="V4378" i="4"/>
  <c r="S4115" i="4"/>
  <c r="S968" i="4"/>
  <c r="P779" i="4"/>
  <c r="Q1419" i="4"/>
  <c r="I1085" i="4"/>
  <c r="I1078" i="4" s="1"/>
  <c r="G779" i="4"/>
  <c r="V929" i="4"/>
  <c r="Q5912" i="4"/>
  <c r="O5574" i="4"/>
  <c r="Q5316" i="4"/>
  <c r="G2726" i="4"/>
  <c r="Q5465" i="4"/>
  <c r="P1228" i="4"/>
  <c r="S929" i="4"/>
  <c r="F2467" i="4"/>
  <c r="G4226" i="4"/>
  <c r="R4377" i="4"/>
  <c r="R3776" i="4"/>
  <c r="R3323" i="4"/>
  <c r="V4115" i="4"/>
  <c r="P1828" i="4"/>
  <c r="F2278" i="4"/>
  <c r="V2317" i="4"/>
  <c r="V1229" i="4"/>
  <c r="S1678" i="4"/>
  <c r="O779" i="4"/>
  <c r="F4227" i="4"/>
  <c r="Q3777" i="4"/>
  <c r="U1228" i="4"/>
  <c r="O5276" i="4"/>
  <c r="S2278" i="4"/>
  <c r="F3475" i="4"/>
  <c r="F3474" i="4" s="1"/>
  <c r="F2616" i="4"/>
  <c r="V1718" i="4"/>
  <c r="Q1269" i="4"/>
  <c r="G4075" i="4"/>
  <c r="V4720" i="4"/>
  <c r="R4528" i="4"/>
  <c r="R1677" i="4"/>
  <c r="F2127" i="4"/>
  <c r="J2127" i="4" s="1"/>
  <c r="Q1380" i="4"/>
  <c r="F5316" i="4"/>
  <c r="H6170" i="4"/>
  <c r="Q5575" i="4"/>
  <c r="G630" i="4"/>
  <c r="S1868" i="4"/>
  <c r="E779" i="4"/>
  <c r="S5277" i="4"/>
  <c r="I5472" i="4"/>
  <c r="S5128" i="4"/>
  <c r="U4377" i="4"/>
  <c r="S5614" i="4"/>
  <c r="K2616" i="4"/>
  <c r="S4378" i="4"/>
  <c r="E630" i="4"/>
  <c r="S5724" i="4"/>
  <c r="F670" i="4"/>
  <c r="I3633" i="4"/>
  <c r="S4720" i="4"/>
  <c r="F4569" i="4"/>
  <c r="V3926" i="4"/>
  <c r="V3626" i="4"/>
  <c r="V4076" i="4"/>
  <c r="V3777" i="4"/>
  <c r="K4876" i="4"/>
  <c r="P3174" i="4"/>
  <c r="H3625" i="4"/>
  <c r="I5025" i="4"/>
  <c r="J5025" i="4" s="1"/>
  <c r="T2726" i="4"/>
  <c r="Q2317" i="4"/>
  <c r="K5174" i="4"/>
  <c r="F6061" i="4"/>
  <c r="Q5724" i="4"/>
  <c r="S5167" i="4"/>
  <c r="F780" i="4"/>
  <c r="V3214" i="4"/>
  <c r="V5763" i="4"/>
  <c r="F3965" i="4"/>
  <c r="I4083" i="4"/>
  <c r="I4076" i="4" s="1"/>
  <c r="Q4569" i="4"/>
  <c r="Q4417" i="4"/>
  <c r="V3064" i="4"/>
  <c r="T2427" i="4"/>
  <c r="V1117" i="4"/>
  <c r="E2726" i="4"/>
  <c r="F819" i="4"/>
  <c r="R6170" i="4"/>
  <c r="V5316" i="4"/>
  <c r="I5919" i="4"/>
  <c r="I826" i="4"/>
  <c r="I819" i="4" s="1"/>
  <c r="I779" i="4" s="1"/>
  <c r="F1568" i="4"/>
  <c r="J2174" i="4"/>
  <c r="J2474" i="4"/>
  <c r="J2883" i="4"/>
  <c r="I4273" i="4"/>
  <c r="J4273" i="4" s="1"/>
  <c r="S4417" i="4"/>
  <c r="E3625" i="4"/>
  <c r="R3474" i="4"/>
  <c r="V4227" i="4"/>
  <c r="Q3926" i="4"/>
  <c r="V3324" i="4"/>
  <c r="H2726" i="4"/>
  <c r="Q1568" i="4"/>
  <c r="G2427" i="4"/>
  <c r="S1978" i="4"/>
  <c r="Q1529" i="4"/>
  <c r="Q2727" i="4"/>
  <c r="E2576" i="4"/>
  <c r="I6217" i="4"/>
  <c r="J6217" i="4" s="1"/>
  <c r="V6210" i="4"/>
  <c r="Q5277" i="4"/>
  <c r="O5723" i="4"/>
  <c r="S2017" i="4"/>
  <c r="S1568" i="4"/>
  <c r="L1276" i="4"/>
  <c r="K5018" i="4"/>
  <c r="P4680" i="4"/>
  <c r="T3776" i="4"/>
  <c r="U2875" i="4"/>
  <c r="Q4830" i="4"/>
  <c r="P4377" i="4"/>
  <c r="S4569" i="4"/>
  <c r="S1529" i="4"/>
  <c r="E1077" i="4"/>
  <c r="R1379" i="4"/>
  <c r="V968" i="4"/>
  <c r="U928" i="4"/>
  <c r="L5323" i="4"/>
  <c r="K6068" i="4"/>
  <c r="K6061" i="4" s="1"/>
  <c r="V5426" i="4"/>
  <c r="G3323" i="4"/>
  <c r="F4869" i="4"/>
  <c r="U1379" i="4"/>
  <c r="J2324" i="4"/>
  <c r="I3064" i="4"/>
  <c r="Q3214" i="4"/>
  <c r="S3363" i="4"/>
  <c r="Q4115" i="4"/>
  <c r="Q3816" i="4"/>
  <c r="Q2616" i="4"/>
  <c r="S1718" i="4"/>
  <c r="S5763" i="4"/>
  <c r="H5872" i="4"/>
  <c r="L6217" i="4"/>
  <c r="K6210" i="4"/>
  <c r="L5919" i="4"/>
  <c r="K5912" i="4"/>
  <c r="K5763" i="4"/>
  <c r="K5621" i="4"/>
  <c r="L5472" i="4"/>
  <c r="L5465" i="4" s="1"/>
  <c r="K5472" i="4"/>
  <c r="K5465" i="4" s="1"/>
  <c r="I5323" i="4"/>
  <c r="K5316" i="4"/>
  <c r="I5174" i="4"/>
  <c r="I1875" i="4"/>
  <c r="Q2127" i="4"/>
  <c r="O3776" i="4"/>
  <c r="S2577" i="4"/>
  <c r="P630" i="4"/>
  <c r="F3025" i="4"/>
  <c r="J3025" i="4" s="1"/>
  <c r="Q2278" i="4"/>
  <c r="V2577" i="4"/>
  <c r="G2875" i="4"/>
  <c r="V780" i="4"/>
  <c r="K3064" i="4"/>
  <c r="Q4681" i="4"/>
  <c r="V2915" i="4"/>
  <c r="V5018" i="4"/>
  <c r="S3025" i="4"/>
  <c r="H1677" i="4"/>
  <c r="S2428" i="4"/>
  <c r="I975" i="4"/>
  <c r="V2278" i="4"/>
  <c r="G3625" i="4"/>
  <c r="S2127" i="4"/>
  <c r="U630" i="4"/>
  <c r="K4273" i="4"/>
  <c r="K4266" i="4" s="1"/>
  <c r="E2875" i="4"/>
  <c r="V2428" i="4"/>
  <c r="F929" i="4"/>
  <c r="I2773" i="4"/>
  <c r="J2773" i="4" s="1"/>
  <c r="V3665" i="4"/>
  <c r="O4680" i="4"/>
  <c r="O2278" i="4" s="1"/>
  <c r="O2277" i="4" s="1"/>
  <c r="V4266" i="4"/>
  <c r="U4680" i="4"/>
  <c r="T3024" i="4"/>
  <c r="K3482" i="4"/>
  <c r="L2922" i="4"/>
  <c r="Q4869" i="4"/>
  <c r="S3475" i="4"/>
  <c r="S3474" i="4" s="1"/>
  <c r="Q2467" i="4"/>
  <c r="K1085" i="4"/>
  <c r="Q780" i="4"/>
  <c r="Q3475" i="4"/>
  <c r="S4869" i="4"/>
  <c r="S4227" i="4"/>
  <c r="E3024" i="4"/>
  <c r="Q2577" i="4"/>
  <c r="Q1829" i="4"/>
  <c r="T2126" i="4"/>
  <c r="I3221" i="4"/>
  <c r="E3174" i="4"/>
  <c r="S2876" i="4"/>
  <c r="S1229" i="4"/>
  <c r="V2127" i="4"/>
  <c r="I4876" i="4"/>
  <c r="I4727" i="4"/>
  <c r="K4385" i="4"/>
  <c r="I4385" i="4"/>
  <c r="F4266" i="4"/>
  <c r="L4536" i="4"/>
  <c r="K4529" i="4"/>
  <c r="I4234" i="4"/>
  <c r="I4536" i="4"/>
  <c r="K4083" i="4"/>
  <c r="F3064" i="4"/>
  <c r="J3032" i="4"/>
  <c r="K3032" i="4"/>
  <c r="K3025" i="4" s="1"/>
  <c r="L3032" i="4"/>
  <c r="K2915" i="4"/>
  <c r="K2883" i="4"/>
  <c r="K2876" i="4" s="1"/>
  <c r="L2883" i="4"/>
  <c r="I2922" i="4"/>
  <c r="I2876" i="4"/>
  <c r="K2766" i="4"/>
  <c r="K2474" i="4"/>
  <c r="I2467" i="4"/>
  <c r="J2024" i="4"/>
  <c r="I2017" i="4"/>
  <c r="K2024" i="4"/>
  <c r="K1875" i="4"/>
  <c r="L1725" i="4"/>
  <c r="K1718" i="4"/>
  <c r="L1685" i="4"/>
  <c r="K1678" i="4"/>
  <c r="I1536" i="4"/>
  <c r="K1575" i="4"/>
  <c r="I1575" i="4"/>
  <c r="L1536" i="4"/>
  <c r="K1426" i="4"/>
  <c r="K1236" i="4"/>
  <c r="L677" i="4"/>
  <c r="K670" i="4"/>
  <c r="F6021" i="4" l="1"/>
  <c r="F5127" i="4"/>
  <c r="J2278" i="4"/>
  <c r="J3324" i="4"/>
  <c r="J4830" i="4"/>
  <c r="K5425" i="4"/>
  <c r="F5425" i="4"/>
  <c r="J3345" i="4"/>
  <c r="J2299" i="4"/>
  <c r="J4851" i="4"/>
  <c r="F3625" i="4"/>
  <c r="L3625" i="4" s="1"/>
  <c r="F4377" i="4"/>
  <c r="L5763" i="4"/>
  <c r="F3776" i="4"/>
  <c r="L3776" i="4" s="1"/>
  <c r="J4417" i="4"/>
  <c r="I4115" i="4"/>
  <c r="J4115" i="4" s="1"/>
  <c r="J4122" i="4"/>
  <c r="J1419" i="4"/>
  <c r="K6170" i="4"/>
  <c r="L6170" i="4" s="1"/>
  <c r="L6210" i="4"/>
  <c r="I3024" i="4"/>
  <c r="J3064" i="4"/>
  <c r="J4076" i="4"/>
  <c r="K5167" i="4"/>
  <c r="L5167" i="4" s="1"/>
  <c r="L5174" i="4"/>
  <c r="I5167" i="4"/>
  <c r="I5127" i="4" s="1"/>
  <c r="J5174" i="4"/>
  <c r="I5574" i="4"/>
  <c r="J5614" i="4"/>
  <c r="L4115" i="4"/>
  <c r="L3965" i="4"/>
  <c r="I1529" i="4"/>
  <c r="J1529" i="4" s="1"/>
  <c r="J1536" i="4"/>
  <c r="I3626" i="4"/>
  <c r="J3633" i="4"/>
  <c r="J3777" i="4"/>
  <c r="J631" i="4"/>
  <c r="L2577" i="4"/>
  <c r="L2428" i="4"/>
  <c r="J2727" i="4"/>
  <c r="K630" i="4"/>
  <c r="L670" i="4"/>
  <c r="K2576" i="4"/>
  <c r="L2616" i="4"/>
  <c r="I2427" i="4"/>
  <c r="J2467" i="4"/>
  <c r="L2876" i="4"/>
  <c r="K819" i="4"/>
  <c r="K779" i="4" s="1"/>
  <c r="I2766" i="4"/>
  <c r="O2577" i="4"/>
  <c r="O2576" i="4" s="1"/>
  <c r="O1380" i="4"/>
  <c r="O1379" i="4" s="1"/>
  <c r="O2428" i="4"/>
  <c r="O2427" i="4" s="1"/>
  <c r="O1229" i="4"/>
  <c r="O1228" i="4" s="1"/>
  <c r="O2127" i="4"/>
  <c r="O2126" i="4" s="1"/>
  <c r="O1529" i="4"/>
  <c r="O1528" i="4" s="1"/>
  <c r="O3175" i="4"/>
  <c r="O3174" i="4" s="1"/>
  <c r="O1978" i="4"/>
  <c r="O1977" i="4" s="1"/>
  <c r="O2727" i="4"/>
  <c r="O2726" i="4" s="1"/>
  <c r="O3025" i="4"/>
  <c r="O3024" i="4" s="1"/>
  <c r="O1829" i="4"/>
  <c r="O1828" i="4" s="1"/>
  <c r="O2876" i="4"/>
  <c r="O2875" i="4" s="1"/>
  <c r="O1678" i="4"/>
  <c r="O1677" i="4" s="1"/>
  <c r="O3324" i="4"/>
  <c r="O3323" i="4" s="1"/>
  <c r="J1085" i="4"/>
  <c r="F1977" i="4"/>
  <c r="F3323" i="4"/>
  <c r="L3323" i="4" s="1"/>
  <c r="K4227" i="4"/>
  <c r="L4227" i="4" s="1"/>
  <c r="F4075" i="4"/>
  <c r="V1379" i="4"/>
  <c r="F3925" i="4"/>
  <c r="V2576" i="4"/>
  <c r="J5621" i="4"/>
  <c r="F5574" i="4"/>
  <c r="Q779" i="4"/>
  <c r="S2576" i="4"/>
  <c r="F2576" i="4"/>
  <c r="V1677" i="4"/>
  <c r="S6021" i="4"/>
  <c r="F4528" i="4"/>
  <c r="Q1228" i="4"/>
  <c r="F2726" i="4"/>
  <c r="Q3024" i="4"/>
  <c r="J5575" i="4"/>
  <c r="L3633" i="4"/>
  <c r="L3626" i="4" s="1"/>
  <c r="I4266" i="4"/>
  <c r="J4266" i="4" s="1"/>
  <c r="V928" i="4"/>
  <c r="Q2126" i="4"/>
  <c r="V630" i="4"/>
  <c r="V4978" i="4"/>
  <c r="V3925" i="4"/>
  <c r="S5574" i="4"/>
  <c r="V1228" i="4"/>
  <c r="S1077" i="4"/>
  <c r="Q5574" i="4"/>
  <c r="S4978" i="4"/>
  <c r="F4680" i="4"/>
  <c r="V5574" i="4"/>
  <c r="V5723" i="4"/>
  <c r="Q1677" i="4"/>
  <c r="F1228" i="4"/>
  <c r="V5872" i="4"/>
  <c r="V1828" i="4"/>
  <c r="S928" i="4"/>
  <c r="V4528" i="4"/>
  <c r="S6170" i="4"/>
  <c r="V2126" i="4"/>
  <c r="L5018" i="4"/>
  <c r="S779" i="4"/>
  <c r="F2875" i="4"/>
  <c r="F5872" i="4"/>
  <c r="F3174" i="4"/>
  <c r="Q1077" i="4"/>
  <c r="L2915" i="4"/>
  <c r="S3323" i="4"/>
  <c r="S2875" i="4"/>
  <c r="F4829" i="4"/>
  <c r="S4680" i="4"/>
  <c r="F1077" i="4"/>
  <c r="S2726" i="4"/>
  <c r="S2277" i="4"/>
  <c r="I3475" i="4"/>
  <c r="I3474" i="4" s="1"/>
  <c r="J3474" i="4" s="1"/>
  <c r="F4978" i="4"/>
  <c r="L3221" i="4"/>
  <c r="K4720" i="4"/>
  <c r="L4720" i="4" s="1"/>
  <c r="Q4377" i="4"/>
  <c r="I5763" i="4"/>
  <c r="Q928" i="4"/>
  <c r="L3972" i="4"/>
  <c r="Q2875" i="4"/>
  <c r="F1677" i="4"/>
  <c r="Q3474" i="4"/>
  <c r="F1828" i="4"/>
  <c r="S4829" i="4"/>
  <c r="F2427" i="4"/>
  <c r="S1379" i="4"/>
  <c r="V2277" i="4"/>
  <c r="Q4680" i="4"/>
  <c r="J1078" i="4"/>
  <c r="V1977" i="4"/>
  <c r="V6021" i="4"/>
  <c r="Q3323" i="4"/>
  <c r="S5872" i="4"/>
  <c r="Q2726" i="4"/>
  <c r="K4978" i="4"/>
  <c r="I5018" i="4"/>
  <c r="I4978" i="4" s="1"/>
  <c r="V1077" i="4"/>
  <c r="Q4226" i="4"/>
  <c r="Q2427" i="4"/>
  <c r="I6061" i="4"/>
  <c r="I6021" i="4" s="1"/>
  <c r="V3174" i="4"/>
  <c r="V5127" i="4"/>
  <c r="L1718" i="4"/>
  <c r="V6170" i="4"/>
  <c r="V4680" i="4"/>
  <c r="V1528" i="4"/>
  <c r="Q1379" i="4"/>
  <c r="S3776" i="4"/>
  <c r="V2726" i="4"/>
  <c r="S3024" i="4"/>
  <c r="V3323" i="4"/>
  <c r="S5276" i="4"/>
  <c r="F2126" i="4"/>
  <c r="V4829" i="4"/>
  <c r="J1380" i="4"/>
  <c r="V3474" i="4"/>
  <c r="S5425" i="4"/>
  <c r="Q1977" i="4"/>
  <c r="V2875" i="4"/>
  <c r="S4075" i="4"/>
  <c r="Q5127" i="4"/>
  <c r="S1228" i="4"/>
  <c r="V5425" i="4"/>
  <c r="F5276" i="4"/>
  <c r="S3625" i="4"/>
  <c r="J670" i="4"/>
  <c r="V3625" i="4"/>
  <c r="J819" i="4"/>
  <c r="S5127" i="4"/>
  <c r="S1977" i="4"/>
  <c r="F1528" i="4"/>
  <c r="Q5872" i="4"/>
  <c r="V4377" i="4"/>
  <c r="Q4978" i="4"/>
  <c r="Q3625" i="4"/>
  <c r="V4075" i="4"/>
  <c r="S3925" i="4"/>
  <c r="V3024" i="4"/>
  <c r="S2126" i="4"/>
  <c r="V779" i="4"/>
  <c r="Q5276" i="4"/>
  <c r="S1828" i="4"/>
  <c r="F630" i="4"/>
  <c r="J630" i="4" s="1"/>
  <c r="S630" i="4"/>
  <c r="V3776" i="4"/>
  <c r="V5276" i="4"/>
  <c r="Q4528" i="4"/>
  <c r="J677" i="4"/>
  <c r="Q6170" i="4"/>
  <c r="Q4075" i="4"/>
  <c r="Q5425" i="4"/>
  <c r="S3174" i="4"/>
  <c r="S4528" i="4"/>
  <c r="Q6021" i="4"/>
  <c r="Q630" i="4"/>
  <c r="F928" i="4"/>
  <c r="L4273" i="4"/>
  <c r="F779" i="4"/>
  <c r="J779" i="4" s="1"/>
  <c r="I2317" i="4"/>
  <c r="J2317" i="4" s="1"/>
  <c r="S2427" i="4"/>
  <c r="Q3174" i="4"/>
  <c r="J826" i="4"/>
  <c r="I6210" i="4"/>
  <c r="Q3776" i="4"/>
  <c r="F1379" i="4"/>
  <c r="J1379" i="4" s="1"/>
  <c r="L975" i="4"/>
  <c r="K968" i="4"/>
  <c r="Q5723" i="4"/>
  <c r="Q1828" i="4"/>
  <c r="L6068" i="4"/>
  <c r="J3071" i="4"/>
  <c r="J4083" i="4"/>
  <c r="I2167" i="4"/>
  <c r="I2126" i="4" s="1"/>
  <c r="Q2576" i="4"/>
  <c r="S4226" i="4"/>
  <c r="V4226" i="4"/>
  <c r="V2427" i="4"/>
  <c r="S1677" i="4"/>
  <c r="Q3925" i="4"/>
  <c r="S5723" i="4"/>
  <c r="F2277" i="4"/>
  <c r="J5919" i="4"/>
  <c r="I5912" i="4"/>
  <c r="J5912" i="4" s="1"/>
  <c r="L780" i="4"/>
  <c r="I5465" i="4"/>
  <c r="J5472" i="4"/>
  <c r="J780" i="4"/>
  <c r="S4377" i="4"/>
  <c r="Q4829" i="4"/>
  <c r="K1269" i="4"/>
  <c r="L1269" i="4" s="1"/>
  <c r="I2616" i="4"/>
  <c r="J2623" i="4"/>
  <c r="S1528" i="4"/>
  <c r="L4876" i="4"/>
  <c r="K4869" i="4"/>
  <c r="Q2277" i="4"/>
  <c r="Q1528" i="4"/>
  <c r="L6061" i="4"/>
  <c r="K6021" i="4"/>
  <c r="L5912" i="4"/>
  <c r="K5872" i="4"/>
  <c r="K5723" i="4"/>
  <c r="L5723" i="4" s="1"/>
  <c r="L5621" i="4"/>
  <c r="K5614" i="4"/>
  <c r="L5614" i="4" s="1"/>
  <c r="L5316" i="4"/>
  <c r="K5276" i="4"/>
  <c r="J5323" i="4"/>
  <c r="I5316" i="4"/>
  <c r="J3221" i="4"/>
  <c r="I3214" i="4"/>
  <c r="J975" i="4"/>
  <c r="I968" i="4"/>
  <c r="L3064" i="4"/>
  <c r="I1868" i="4"/>
  <c r="J1875" i="4"/>
  <c r="K1078" i="4"/>
  <c r="L1078" i="4" s="1"/>
  <c r="L1085" i="4"/>
  <c r="L929" i="4"/>
  <c r="J929" i="4"/>
  <c r="L3071" i="4"/>
  <c r="L3482" i="4"/>
  <c r="K3475" i="4"/>
  <c r="J4876" i="4"/>
  <c r="I4869" i="4"/>
  <c r="J4727" i="4"/>
  <c r="I4720" i="4"/>
  <c r="J4720" i="4" s="1"/>
  <c r="L4529" i="4"/>
  <c r="L4576" i="4"/>
  <c r="K4569" i="4"/>
  <c r="L4569" i="4" s="1"/>
  <c r="J4234" i="4"/>
  <c r="I4227" i="4"/>
  <c r="I4378" i="4"/>
  <c r="J4378" i="4" s="1"/>
  <c r="J4385" i="4"/>
  <c r="F4226" i="4"/>
  <c r="L4266" i="4"/>
  <c r="L4385" i="4"/>
  <c r="K4378" i="4"/>
  <c r="J4576" i="4"/>
  <c r="I4569" i="4"/>
  <c r="J4569" i="4" s="1"/>
  <c r="J4536" i="4"/>
  <c r="I4529" i="4"/>
  <c r="J4529" i="4" s="1"/>
  <c r="K4076" i="4"/>
  <c r="L4083" i="4"/>
  <c r="K3925" i="4"/>
  <c r="J3972" i="4"/>
  <c r="I3965" i="4"/>
  <c r="J3965" i="4" s="1"/>
  <c r="L3214" i="4"/>
  <c r="K3174" i="4"/>
  <c r="J2876" i="4"/>
  <c r="K3024" i="4"/>
  <c r="L3025" i="4"/>
  <c r="J2922" i="4"/>
  <c r="I2915" i="4"/>
  <c r="J2915" i="4" s="1"/>
  <c r="F3024" i="4"/>
  <c r="K2875" i="4"/>
  <c r="L2875" i="4" s="1"/>
  <c r="L2766" i="4"/>
  <c r="K2726" i="4"/>
  <c r="K2467" i="4"/>
  <c r="L2474" i="4"/>
  <c r="L2324" i="4"/>
  <c r="K2317" i="4"/>
  <c r="L2317" i="4" s="1"/>
  <c r="L2174" i="4"/>
  <c r="K2167" i="4"/>
  <c r="J2017" i="4"/>
  <c r="I1977" i="4"/>
  <c r="K2017" i="4"/>
  <c r="L2024" i="4"/>
  <c r="K1868" i="4"/>
  <c r="L1875" i="4"/>
  <c r="K1677" i="4"/>
  <c r="L1678" i="4"/>
  <c r="I1718" i="4"/>
  <c r="J1725" i="4"/>
  <c r="I1568" i="4"/>
  <c r="J1568" i="4" s="1"/>
  <c r="J1575" i="4"/>
  <c r="K1568" i="4"/>
  <c r="L1575" i="4"/>
  <c r="K1419" i="4"/>
  <c r="L1426" i="4"/>
  <c r="L1236" i="4"/>
  <c r="K1229" i="4"/>
  <c r="J1276" i="4"/>
  <c r="I1269" i="4"/>
  <c r="K1117" i="4"/>
  <c r="L1124" i="4"/>
  <c r="J1124" i="4"/>
  <c r="I1117" i="4"/>
  <c r="J5127" i="4" l="1"/>
  <c r="L6021" i="4"/>
  <c r="J6021" i="4"/>
  <c r="L5425" i="4"/>
  <c r="K5127" i="4"/>
  <c r="L5127" i="4" s="1"/>
  <c r="J5167" i="4"/>
  <c r="J3776" i="4"/>
  <c r="I4075" i="4"/>
  <c r="J4075" i="4" s="1"/>
  <c r="J5574" i="4"/>
  <c r="J3024" i="4"/>
  <c r="I6170" i="4"/>
  <c r="J6170" i="4" s="1"/>
  <c r="J6210" i="4"/>
  <c r="I5723" i="4"/>
  <c r="J5723" i="4" s="1"/>
  <c r="J5763" i="4"/>
  <c r="I3625" i="4"/>
  <c r="J3625" i="4" s="1"/>
  <c r="J3626" i="4"/>
  <c r="J2427" i="4"/>
  <c r="L2576" i="4"/>
  <c r="I2576" i="4"/>
  <c r="J2576" i="4" s="1"/>
  <c r="J2616" i="4"/>
  <c r="K2427" i="4"/>
  <c r="L2427" i="4" s="1"/>
  <c r="L2467" i="4"/>
  <c r="L819" i="4"/>
  <c r="L2726" i="4"/>
  <c r="J3323" i="4"/>
  <c r="L630" i="4"/>
  <c r="I2726" i="4"/>
  <c r="J2726" i="4" s="1"/>
  <c r="J2766" i="4"/>
  <c r="J1977" i="4"/>
  <c r="K4226" i="4"/>
  <c r="L4226" i="4" s="1"/>
  <c r="L3925" i="4"/>
  <c r="L3174" i="4"/>
  <c r="L4978" i="4"/>
  <c r="J6061" i="4"/>
  <c r="L5276" i="4"/>
  <c r="J4978" i="4"/>
  <c r="L5872" i="4"/>
  <c r="J3475" i="4"/>
  <c r="K4680" i="4"/>
  <c r="L4680" i="4" s="1"/>
  <c r="J5018" i="4"/>
  <c r="L1677" i="4"/>
  <c r="J2126" i="4"/>
  <c r="J2167" i="4"/>
  <c r="I2277" i="4"/>
  <c r="J2277" i="4" s="1"/>
  <c r="I2875" i="4"/>
  <c r="J2875" i="4" s="1"/>
  <c r="L779" i="4"/>
  <c r="K928" i="4"/>
  <c r="L928" i="4" s="1"/>
  <c r="L968" i="4"/>
  <c r="J5465" i="4"/>
  <c r="I5425" i="4"/>
  <c r="J5425" i="4" s="1"/>
  <c r="K4829" i="4"/>
  <c r="L4829" i="4" s="1"/>
  <c r="L4869" i="4"/>
  <c r="I5872" i="4"/>
  <c r="J5872" i="4" s="1"/>
  <c r="K5574" i="4"/>
  <c r="L5574" i="4" s="1"/>
  <c r="J5316" i="4"/>
  <c r="I5276" i="4"/>
  <c r="J5276" i="4" s="1"/>
  <c r="J3214" i="4"/>
  <c r="I3174" i="4"/>
  <c r="J3174" i="4" s="1"/>
  <c r="I928" i="4"/>
  <c r="J928" i="4" s="1"/>
  <c r="J968" i="4"/>
  <c r="K3474" i="4"/>
  <c r="L3474" i="4" s="1"/>
  <c r="L3475" i="4"/>
  <c r="J1868" i="4"/>
  <c r="I1828" i="4"/>
  <c r="J1828" i="4" s="1"/>
  <c r="J4869" i="4"/>
  <c r="I4829" i="4"/>
  <c r="J4829" i="4" s="1"/>
  <c r="I4680" i="4"/>
  <c r="J4680" i="4" s="1"/>
  <c r="I4377" i="4"/>
  <c r="J4377" i="4" s="1"/>
  <c r="K4377" i="4"/>
  <c r="L4377" i="4" s="1"/>
  <c r="L4378" i="4"/>
  <c r="I4226" i="4"/>
  <c r="J4226" i="4" s="1"/>
  <c r="J4227" i="4"/>
  <c r="I4528" i="4"/>
  <c r="J4528" i="4" s="1"/>
  <c r="K4528" i="4"/>
  <c r="L4528" i="4" s="1"/>
  <c r="L4076" i="4"/>
  <c r="K4075" i="4"/>
  <c r="L4075" i="4" s="1"/>
  <c r="I3925" i="4"/>
  <c r="J3925" i="4" s="1"/>
  <c r="L3024" i="4"/>
  <c r="K2277" i="4"/>
  <c r="L2277" i="4" s="1"/>
  <c r="L2167" i="4"/>
  <c r="K2126" i="4"/>
  <c r="L2126" i="4" s="1"/>
  <c r="L2017" i="4"/>
  <c r="K1977" i="4"/>
  <c r="L1977" i="4" s="1"/>
  <c r="L1868" i="4"/>
  <c r="K1828" i="4"/>
  <c r="L1828" i="4" s="1"/>
  <c r="J1718" i="4"/>
  <c r="I1677" i="4"/>
  <c r="J1677" i="4" s="1"/>
  <c r="L1568" i="4"/>
  <c r="K1528" i="4"/>
  <c r="L1528" i="4" s="1"/>
  <c r="I1528" i="4"/>
  <c r="J1528" i="4" s="1"/>
  <c r="L1419" i="4"/>
  <c r="K1379" i="4"/>
  <c r="L1379" i="4" s="1"/>
  <c r="J1269" i="4"/>
  <c r="I1228" i="4"/>
  <c r="J1228" i="4" s="1"/>
  <c r="K1228" i="4"/>
  <c r="L1228" i="4" s="1"/>
  <c r="L1229" i="4"/>
  <c r="J1117" i="4"/>
  <c r="I1077" i="4"/>
  <c r="J1077" i="4" s="1"/>
  <c r="L1117" i="4"/>
  <c r="K1077" i="4"/>
  <c r="L1077" i="4" s="1"/>
  <c r="U580" i="4" l="1"/>
  <c r="T580" i="4"/>
  <c r="R580" i="4"/>
  <c r="P580" i="4"/>
  <c r="O580" i="4"/>
  <c r="V578" i="4"/>
  <c r="S578" i="4"/>
  <c r="Q578" i="4"/>
  <c r="V577" i="4"/>
  <c r="S577" i="4"/>
  <c r="Q577" i="4"/>
  <c r="V576" i="4"/>
  <c r="Q576" i="4"/>
  <c r="V575" i="4"/>
  <c r="S575" i="4"/>
  <c r="Q575" i="4"/>
  <c r="V574" i="4"/>
  <c r="S574" i="4"/>
  <c r="Q574" i="4"/>
  <c r="V573" i="4"/>
  <c r="S573" i="4"/>
  <c r="Q573" i="4"/>
  <c r="V572" i="4"/>
  <c r="Q572" i="4"/>
  <c r="V571" i="4"/>
  <c r="S571" i="4"/>
  <c r="Q571" i="4"/>
  <c r="V570" i="4"/>
  <c r="Q570" i="4"/>
  <c r="V569" i="4"/>
  <c r="S569" i="4"/>
  <c r="Q569" i="4"/>
  <c r="V568" i="4"/>
  <c r="S568" i="4"/>
  <c r="Q568" i="4"/>
  <c r="V567" i="4"/>
  <c r="S567" i="4"/>
  <c r="Q567" i="4"/>
  <c r="V566" i="4"/>
  <c r="S566" i="4"/>
  <c r="Q566" i="4"/>
  <c r="V565" i="4"/>
  <c r="S565" i="4"/>
  <c r="Q565" i="4"/>
  <c r="V564" i="4"/>
  <c r="Q564" i="4"/>
  <c r="V563" i="4"/>
  <c r="Q563" i="4"/>
  <c r="V562" i="4"/>
  <c r="Q562" i="4"/>
  <c r="V561" i="4"/>
  <c r="Q561" i="4"/>
  <c r="V560" i="4"/>
  <c r="S560" i="4"/>
  <c r="Q560" i="4"/>
  <c r="V559" i="4"/>
  <c r="S559" i="4"/>
  <c r="Q559" i="4"/>
  <c r="V558" i="4"/>
  <c r="Q558" i="4"/>
  <c r="V557" i="4"/>
  <c r="Q557" i="4"/>
  <c r="V556" i="4"/>
  <c r="S556" i="4"/>
  <c r="Q556" i="4"/>
  <c r="V555" i="4"/>
  <c r="S555" i="4"/>
  <c r="Q555" i="4"/>
  <c r="V554" i="4"/>
  <c r="S554" i="4"/>
  <c r="Q554" i="4"/>
  <c r="V553" i="4"/>
  <c r="S553" i="4"/>
  <c r="Q553" i="4"/>
  <c r="V552" i="4"/>
  <c r="S552" i="4"/>
  <c r="Q552" i="4"/>
  <c r="V551" i="4"/>
  <c r="S551" i="4"/>
  <c r="Q551" i="4"/>
  <c r="V550" i="4"/>
  <c r="Q550" i="4"/>
  <c r="V549" i="4"/>
  <c r="V548" i="4"/>
  <c r="Q548" i="4"/>
  <c r="V547" i="4"/>
  <c r="Q547" i="4"/>
  <c r="V546" i="4"/>
  <c r="Q546" i="4"/>
  <c r="V545" i="4"/>
  <c r="S545" i="4"/>
  <c r="Q545" i="4"/>
  <c r="V544" i="4"/>
  <c r="Q544" i="4"/>
  <c r="V543" i="4"/>
  <c r="Q543" i="4"/>
  <c r="V542" i="4"/>
  <c r="Q542" i="4"/>
  <c r="V541" i="4"/>
  <c r="Q541" i="4"/>
  <c r="V540" i="4"/>
  <c r="Q540" i="4"/>
  <c r="V539" i="4"/>
  <c r="Q539" i="4"/>
  <c r="V538" i="4"/>
  <c r="S538" i="4"/>
  <c r="Q538" i="4"/>
  <c r="V537" i="4"/>
  <c r="Q537" i="4"/>
  <c r="V536" i="4"/>
  <c r="S536" i="4"/>
  <c r="Q536" i="4"/>
  <c r="V535" i="4"/>
  <c r="Q535" i="4"/>
  <c r="V534" i="4"/>
  <c r="S534" i="4"/>
  <c r="Q534" i="4"/>
  <c r="V533" i="4"/>
  <c r="Q533" i="4"/>
  <c r="V532" i="4"/>
  <c r="S532" i="4"/>
  <c r="Q532" i="4"/>
  <c r="V531" i="4"/>
  <c r="S531" i="4"/>
  <c r="Q531" i="4"/>
  <c r="V530" i="4"/>
  <c r="S530" i="4"/>
  <c r="Q530" i="4"/>
  <c r="V529" i="4"/>
  <c r="S529" i="4"/>
  <c r="Q529" i="4"/>
  <c r="V528" i="4"/>
  <c r="S528" i="4"/>
  <c r="Q528" i="4"/>
  <c r="Q527" i="4"/>
  <c r="V526" i="4"/>
  <c r="Q526" i="4"/>
  <c r="V524" i="4"/>
  <c r="Q524" i="4"/>
  <c r="V523" i="4"/>
  <c r="S523" i="4"/>
  <c r="S57" i="4" s="1"/>
  <c r="Q523" i="4"/>
  <c r="V522" i="4"/>
  <c r="S522" i="4"/>
  <c r="Q522" i="4"/>
  <c r="V521" i="4"/>
  <c r="S521" i="4"/>
  <c r="Q521" i="4"/>
  <c r="V520" i="4"/>
  <c r="Q520" i="4"/>
  <c r="U519" i="4"/>
  <c r="T519" i="4"/>
  <c r="R519" i="4"/>
  <c r="P519" i="4"/>
  <c r="O519" i="4"/>
  <c r="L519" i="4"/>
  <c r="K519" i="4"/>
  <c r="I519" i="4"/>
  <c r="H519" i="4"/>
  <c r="G519" i="4"/>
  <c r="E519" i="4"/>
  <c r="U499" i="4"/>
  <c r="T499" i="4"/>
  <c r="R499" i="4"/>
  <c r="P499" i="4"/>
  <c r="O499" i="4"/>
  <c r="I499" i="4"/>
  <c r="H499" i="4"/>
  <c r="G499" i="4"/>
  <c r="E499" i="4"/>
  <c r="V498" i="4"/>
  <c r="S498" i="4"/>
  <c r="Q498" i="4"/>
  <c r="V497" i="4"/>
  <c r="Q497" i="4"/>
  <c r="V496" i="4"/>
  <c r="S496" i="4"/>
  <c r="Q496" i="4"/>
  <c r="V495" i="4"/>
  <c r="Q495" i="4"/>
  <c r="V494" i="4"/>
  <c r="Q494" i="4"/>
  <c r="V493" i="4"/>
  <c r="S493" i="4"/>
  <c r="Q493" i="4"/>
  <c r="V492" i="4"/>
  <c r="S492" i="4"/>
  <c r="Q492" i="4"/>
  <c r="V491" i="4"/>
  <c r="S491" i="4"/>
  <c r="Q491" i="4"/>
  <c r="V490" i="4"/>
  <c r="Q490" i="4"/>
  <c r="V489" i="4"/>
  <c r="Q489" i="4"/>
  <c r="V488" i="4"/>
  <c r="S488" i="4"/>
  <c r="Q488" i="4"/>
  <c r="V487" i="4"/>
  <c r="S487" i="4"/>
  <c r="Q487" i="4"/>
  <c r="V486" i="4"/>
  <c r="Q486" i="4"/>
  <c r="U485" i="4"/>
  <c r="T485" i="4"/>
  <c r="R485" i="4"/>
  <c r="P485" i="4"/>
  <c r="O485" i="4"/>
  <c r="H485" i="4"/>
  <c r="G485" i="4"/>
  <c r="E485" i="4"/>
  <c r="V484" i="4"/>
  <c r="S484" i="4"/>
  <c r="Q484" i="4"/>
  <c r="V483" i="4"/>
  <c r="S483" i="4"/>
  <c r="Q483" i="4"/>
  <c r="V482" i="4"/>
  <c r="S482" i="4"/>
  <c r="Q482" i="4"/>
  <c r="V481" i="4"/>
  <c r="S481" i="4"/>
  <c r="Q481" i="4"/>
  <c r="V480" i="4"/>
  <c r="Q480" i="4"/>
  <c r="U479" i="4"/>
  <c r="T479" i="4"/>
  <c r="R479" i="4"/>
  <c r="P479" i="4"/>
  <c r="L479" i="4"/>
  <c r="K479" i="4"/>
  <c r="I479" i="4"/>
  <c r="H479" i="4"/>
  <c r="G479" i="4"/>
  <c r="E479" i="4"/>
  <c r="M477" i="4"/>
  <c r="V424" i="4"/>
  <c r="S424" i="4"/>
  <c r="Q424" i="4"/>
  <c r="V423" i="4"/>
  <c r="S423" i="4"/>
  <c r="Q423" i="4"/>
  <c r="V422" i="4"/>
  <c r="Q422" i="4"/>
  <c r="V421" i="4"/>
  <c r="S421" i="4"/>
  <c r="Q421" i="4"/>
  <c r="V420" i="4"/>
  <c r="S420" i="4"/>
  <c r="Q420" i="4"/>
  <c r="V419" i="4"/>
  <c r="S419" i="4"/>
  <c r="Q419" i="4"/>
  <c r="V418" i="4"/>
  <c r="S418" i="4"/>
  <c r="Q418" i="4"/>
  <c r="V417" i="4"/>
  <c r="Q417" i="4"/>
  <c r="V416" i="4"/>
  <c r="Q416" i="4"/>
  <c r="V415" i="4"/>
  <c r="Q415" i="4"/>
  <c r="V414" i="4"/>
  <c r="S414" i="4"/>
  <c r="Q414" i="4"/>
  <c r="V413" i="4"/>
  <c r="S413" i="4"/>
  <c r="Q413" i="4"/>
  <c r="V412" i="4"/>
  <c r="Q412" i="4"/>
  <c r="V411" i="4"/>
  <c r="S411" i="4"/>
  <c r="Q411" i="4"/>
  <c r="V410" i="4"/>
  <c r="S410" i="4"/>
  <c r="Q410" i="4"/>
  <c r="V409" i="4"/>
  <c r="Q409" i="4"/>
  <c r="V408" i="4"/>
  <c r="Q408" i="4"/>
  <c r="V407" i="4"/>
  <c r="S407" i="4"/>
  <c r="Q407" i="4"/>
  <c r="V406" i="4"/>
  <c r="S406" i="4"/>
  <c r="Q406" i="4"/>
  <c r="V405" i="4"/>
  <c r="Q405" i="4"/>
  <c r="V404" i="4"/>
  <c r="S404" i="4"/>
  <c r="Q404" i="4"/>
  <c r="V403" i="4"/>
  <c r="S403" i="4"/>
  <c r="Q403" i="4"/>
  <c r="V402" i="4"/>
  <c r="S402" i="4"/>
  <c r="Q402" i="4"/>
  <c r="V401" i="4"/>
  <c r="S401" i="4"/>
  <c r="Q401" i="4"/>
  <c r="V400" i="4"/>
  <c r="Q400" i="4"/>
  <c r="V399" i="4"/>
  <c r="Q399" i="4"/>
  <c r="V398" i="4"/>
  <c r="S398" i="4"/>
  <c r="Q398" i="4"/>
  <c r="V397" i="4"/>
  <c r="S397" i="4"/>
  <c r="Q397" i="4"/>
  <c r="V396" i="4"/>
  <c r="S396" i="4"/>
  <c r="Q396" i="4"/>
  <c r="V395" i="4"/>
  <c r="S395" i="4"/>
  <c r="Q395" i="4"/>
  <c r="V394" i="4"/>
  <c r="S394" i="4"/>
  <c r="Q394" i="4"/>
  <c r="V393" i="4"/>
  <c r="S393" i="4"/>
  <c r="Q393" i="4"/>
  <c r="V392" i="4"/>
  <c r="Q392" i="4"/>
  <c r="V391" i="4"/>
  <c r="S391" i="4"/>
  <c r="Q391" i="4"/>
  <c r="V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S381" i="4"/>
  <c r="Q381" i="4"/>
  <c r="V380" i="4"/>
  <c r="S380" i="4"/>
  <c r="Q380" i="4"/>
  <c r="V379" i="4"/>
  <c r="S379" i="4"/>
  <c r="Q379" i="4"/>
  <c r="V378" i="4"/>
  <c r="Q378" i="4"/>
  <c r="V377" i="4"/>
  <c r="Q377" i="4"/>
  <c r="V376" i="4"/>
  <c r="S376" i="4"/>
  <c r="Q376" i="4"/>
  <c r="V375" i="4"/>
  <c r="S375" i="4"/>
  <c r="Q375" i="4"/>
  <c r="V374" i="4"/>
  <c r="S374" i="4"/>
  <c r="Q374" i="4"/>
  <c r="V373" i="4"/>
  <c r="Q373" i="4"/>
  <c r="V372" i="4"/>
  <c r="Q372" i="4"/>
  <c r="V370" i="4"/>
  <c r="Q370" i="4"/>
  <c r="V369" i="4"/>
  <c r="Q369" i="4"/>
  <c r="V368" i="4"/>
  <c r="S368" i="4"/>
  <c r="Q368" i="4"/>
  <c r="V367" i="4"/>
  <c r="S367" i="4"/>
  <c r="Q367" i="4"/>
  <c r="V366" i="4"/>
  <c r="Q366" i="4"/>
  <c r="U365" i="4"/>
  <c r="T365" i="4"/>
  <c r="R365" i="4"/>
  <c r="P365" i="4"/>
  <c r="O365" i="4"/>
  <c r="L365" i="4"/>
  <c r="K365" i="4"/>
  <c r="I365" i="4"/>
  <c r="H365" i="4"/>
  <c r="E365" i="4"/>
  <c r="U345" i="4"/>
  <c r="T345" i="4"/>
  <c r="R345" i="4"/>
  <c r="P345" i="4"/>
  <c r="O345" i="4"/>
  <c r="I345" i="4"/>
  <c r="J345" i="4" s="1"/>
  <c r="H345" i="4"/>
  <c r="E345" i="4"/>
  <c r="V344" i="4"/>
  <c r="S344" i="4"/>
  <c r="Q344" i="4"/>
  <c r="V343" i="4"/>
  <c r="S343" i="4"/>
  <c r="Q343" i="4"/>
  <c r="V342" i="4"/>
  <c r="S342" i="4"/>
  <c r="Q342" i="4"/>
  <c r="V341" i="4"/>
  <c r="Q341" i="4"/>
  <c r="V340" i="4"/>
  <c r="Q340" i="4"/>
  <c r="V339" i="4"/>
  <c r="S339" i="4"/>
  <c r="Q339" i="4"/>
  <c r="V338" i="4"/>
  <c r="S338" i="4"/>
  <c r="Q338" i="4"/>
  <c r="V337" i="4"/>
  <c r="S337" i="4"/>
  <c r="Q337" i="4"/>
  <c r="V336" i="4"/>
  <c r="S336" i="4"/>
  <c r="Q336" i="4"/>
  <c r="V335" i="4"/>
  <c r="Q335" i="4"/>
  <c r="V334" i="4"/>
  <c r="S334" i="4"/>
  <c r="Q334" i="4"/>
  <c r="V333" i="4"/>
  <c r="S333" i="4"/>
  <c r="Q333" i="4"/>
  <c r="V332" i="4"/>
  <c r="Q332" i="4"/>
  <c r="U331" i="4"/>
  <c r="T331" i="4"/>
  <c r="R331" i="4"/>
  <c r="P331" i="4"/>
  <c r="O331" i="4"/>
  <c r="H331" i="4"/>
  <c r="E331" i="4"/>
  <c r="V330" i="4"/>
  <c r="S330" i="4"/>
  <c r="Q330" i="4"/>
  <c r="V329" i="4"/>
  <c r="S329" i="4"/>
  <c r="Q329" i="4"/>
  <c r="V328" i="4"/>
  <c r="S328" i="4"/>
  <c r="Q328" i="4"/>
  <c r="V327" i="4"/>
  <c r="S327" i="4"/>
  <c r="Q327" i="4"/>
  <c r="V326" i="4"/>
  <c r="Q326" i="4"/>
  <c r="U325" i="4"/>
  <c r="T325" i="4"/>
  <c r="R325" i="4"/>
  <c r="P325" i="4"/>
  <c r="L325" i="4"/>
  <c r="K325" i="4"/>
  <c r="I325" i="4"/>
  <c r="J325" i="4" s="1"/>
  <c r="H325" i="4"/>
  <c r="E325" i="4"/>
  <c r="M323" i="4"/>
  <c r="V318" i="4"/>
  <c r="S318" i="4"/>
  <c r="Q318" i="4"/>
  <c r="F318" i="4"/>
  <c r="F159" i="4" s="1"/>
  <c r="V315" i="4"/>
  <c r="S315" i="4"/>
  <c r="Q315" i="4"/>
  <c r="V314" i="4"/>
  <c r="S314" i="4"/>
  <c r="Q314" i="4"/>
  <c r="V313" i="4"/>
  <c r="S313" i="4"/>
  <c r="Q313" i="4"/>
  <c r="F313" i="4"/>
  <c r="F154" i="4" s="1"/>
  <c r="L154" i="4" s="1"/>
  <c r="V312" i="4"/>
  <c r="S312" i="4"/>
  <c r="Q312" i="4"/>
  <c r="V311" i="4"/>
  <c r="S311" i="4"/>
  <c r="Q311" i="4"/>
  <c r="V310" i="4"/>
  <c r="S310" i="4"/>
  <c r="Q310" i="4"/>
  <c r="F310" i="4"/>
  <c r="F151" i="4" s="1"/>
  <c r="V309" i="4"/>
  <c r="S309" i="4"/>
  <c r="Q309" i="4"/>
  <c r="F309" i="4"/>
  <c r="F150" i="4" s="1"/>
  <c r="V308" i="4"/>
  <c r="S308" i="4"/>
  <c r="Q308" i="4"/>
  <c r="F308" i="4"/>
  <c r="F149" i="4" s="1"/>
  <c r="V307" i="4"/>
  <c r="S307" i="4"/>
  <c r="Q307" i="4"/>
  <c r="F307" i="4"/>
  <c r="F148" i="4" s="1"/>
  <c r="V306" i="4"/>
  <c r="S306" i="4"/>
  <c r="Q306" i="4"/>
  <c r="V305" i="4"/>
  <c r="S305" i="4"/>
  <c r="Q305" i="4"/>
  <c r="F305" i="4"/>
  <c r="F146" i="4" s="1"/>
  <c r="V304" i="4"/>
  <c r="S304" i="4"/>
  <c r="Q304" i="4"/>
  <c r="V303" i="4"/>
  <c r="S303" i="4"/>
  <c r="Q303" i="4"/>
  <c r="F303" i="4"/>
  <c r="F144" i="4" s="1"/>
  <c r="V302" i="4"/>
  <c r="S302" i="4"/>
  <c r="Q302" i="4"/>
  <c r="V301" i="4"/>
  <c r="S301" i="4"/>
  <c r="Q301" i="4"/>
  <c r="V300" i="4"/>
  <c r="S300" i="4"/>
  <c r="Q300" i="4"/>
  <c r="V299" i="4"/>
  <c r="S299" i="4"/>
  <c r="Q299" i="4"/>
  <c r="F299" i="4"/>
  <c r="F140" i="4" s="1"/>
  <c r="V298" i="4"/>
  <c r="S298" i="4"/>
  <c r="Q298" i="4"/>
  <c r="V297" i="4"/>
  <c r="S297" i="4"/>
  <c r="Q297" i="4"/>
  <c r="F297" i="4"/>
  <c r="F138" i="4" s="1"/>
  <c r="V296" i="4"/>
  <c r="S296" i="4"/>
  <c r="Q296" i="4"/>
  <c r="V295" i="4"/>
  <c r="S295" i="4"/>
  <c r="Q295" i="4"/>
  <c r="F295" i="4"/>
  <c r="F136" i="4" s="1"/>
  <c r="V294" i="4"/>
  <c r="S294" i="4"/>
  <c r="Q294" i="4"/>
  <c r="F294" i="4"/>
  <c r="F135" i="4" s="1"/>
  <c r="V293" i="4"/>
  <c r="S293" i="4"/>
  <c r="Q293" i="4"/>
  <c r="F293" i="4"/>
  <c r="F134" i="4" s="1"/>
  <c r="V292" i="4"/>
  <c r="S292" i="4"/>
  <c r="Q292" i="4"/>
  <c r="V291" i="4"/>
  <c r="S291" i="4"/>
  <c r="Q291" i="4"/>
  <c r="F291" i="4"/>
  <c r="F132" i="4" s="1"/>
  <c r="V290" i="4"/>
  <c r="S290" i="4"/>
  <c r="Q290" i="4"/>
  <c r="F290" i="4"/>
  <c r="F131" i="4" s="1"/>
  <c r="V289" i="4"/>
  <c r="S289" i="4"/>
  <c r="Q289" i="4"/>
  <c r="V288" i="4"/>
  <c r="S288" i="4"/>
  <c r="Q288" i="4"/>
  <c r="F288" i="4"/>
  <c r="F129" i="4" s="1"/>
  <c r="V287" i="4"/>
  <c r="S287" i="4"/>
  <c r="Q287" i="4"/>
  <c r="V286" i="4"/>
  <c r="S286" i="4"/>
  <c r="Q286" i="4"/>
  <c r="V285" i="4"/>
  <c r="S285" i="4"/>
  <c r="Q285" i="4"/>
  <c r="F285" i="4"/>
  <c r="F126" i="4" s="1"/>
  <c r="V284" i="4"/>
  <c r="S284" i="4"/>
  <c r="Q284" i="4"/>
  <c r="F284" i="4"/>
  <c r="F125" i="4" s="1"/>
  <c r="V283" i="4"/>
  <c r="S283" i="4"/>
  <c r="Q283" i="4"/>
  <c r="V282" i="4"/>
  <c r="S282" i="4"/>
  <c r="Q282" i="4"/>
  <c r="V281" i="4"/>
  <c r="S281" i="4"/>
  <c r="Q281" i="4"/>
  <c r="V280" i="4"/>
  <c r="Q280" i="4"/>
  <c r="V279" i="4"/>
  <c r="S279" i="4"/>
  <c r="Q279" i="4"/>
  <c r="V278" i="4"/>
  <c r="S278" i="4"/>
  <c r="Q278" i="4"/>
  <c r="V274" i="4"/>
  <c r="S274" i="4"/>
  <c r="Q274" i="4"/>
  <c r="V271" i="4"/>
  <c r="Q271" i="4"/>
  <c r="F112" i="4"/>
  <c r="V270" i="4"/>
  <c r="Q270" i="4"/>
  <c r="V269" i="4"/>
  <c r="S269" i="4"/>
  <c r="S110" i="4" s="1"/>
  <c r="Q269" i="4"/>
  <c r="V268" i="4"/>
  <c r="S268" i="4"/>
  <c r="Q268" i="4"/>
  <c r="V267" i="4"/>
  <c r="Q267" i="4"/>
  <c r="V266" i="4"/>
  <c r="S266" i="4"/>
  <c r="Q266" i="4"/>
  <c r="V265" i="4"/>
  <c r="S265" i="4"/>
  <c r="Q265" i="4"/>
  <c r="V264" i="4"/>
  <c r="S264" i="4"/>
  <c r="Q264" i="4"/>
  <c r="V263" i="4"/>
  <c r="S263" i="4"/>
  <c r="S105" i="4" s="1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Q257" i="4"/>
  <c r="V256" i="4"/>
  <c r="S256" i="4"/>
  <c r="S99" i="4" s="1"/>
  <c r="Q256" i="4"/>
  <c r="V255" i="4"/>
  <c r="S255" i="4"/>
  <c r="S98" i="4" s="1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Q240" i="4"/>
  <c r="V239" i="4"/>
  <c r="S239" i="4"/>
  <c r="S81" i="4" s="1"/>
  <c r="Q239" i="4"/>
  <c r="V238" i="4"/>
  <c r="S238" i="4"/>
  <c r="Q238" i="4"/>
  <c r="V237" i="4"/>
  <c r="S237" i="4"/>
  <c r="S79" i="4" s="1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S224" i="4"/>
  <c r="Q224" i="4"/>
  <c r="V223" i="4"/>
  <c r="Q223" i="4"/>
  <c r="V222" i="4"/>
  <c r="S222" i="4"/>
  <c r="Q222" i="4"/>
  <c r="V221" i="4"/>
  <c r="Q221" i="4"/>
  <c r="V220" i="4"/>
  <c r="S220" i="4"/>
  <c r="S62" i="4" s="1"/>
  <c r="Q220" i="4"/>
  <c r="V219" i="4"/>
  <c r="S219" i="4"/>
  <c r="S61" i="4" s="1"/>
  <c r="Q219" i="4"/>
  <c r="V217" i="4"/>
  <c r="S217" i="4"/>
  <c r="S58" i="4" s="1"/>
  <c r="Q217" i="4"/>
  <c r="V216" i="4"/>
  <c r="Q216" i="4"/>
  <c r="V215" i="4"/>
  <c r="Q215" i="4"/>
  <c r="V214" i="4"/>
  <c r="S214" i="4"/>
  <c r="Q214" i="4"/>
  <c r="V213" i="4"/>
  <c r="Q213" i="4"/>
  <c r="U212" i="4"/>
  <c r="T212" i="4"/>
  <c r="R212" i="4"/>
  <c r="P212" i="4"/>
  <c r="O212" i="4"/>
  <c r="L212" i="4"/>
  <c r="K212" i="4"/>
  <c r="I212" i="4"/>
  <c r="H212" i="4"/>
  <c r="G212" i="4"/>
  <c r="E212" i="4"/>
  <c r="V208" i="4"/>
  <c r="S208" i="4"/>
  <c r="Q208" i="4"/>
  <c r="V207" i="4"/>
  <c r="S207" i="4"/>
  <c r="Q207" i="4"/>
  <c r="V206" i="4"/>
  <c r="V46" i="4" s="1"/>
  <c r="S206" i="4"/>
  <c r="S46" i="4" s="1"/>
  <c r="Q206" i="4"/>
  <c r="V205" i="4"/>
  <c r="V45" i="4" s="1"/>
  <c r="S205" i="4"/>
  <c r="S45" i="4" s="1"/>
  <c r="Q205" i="4"/>
  <c r="V204" i="4"/>
  <c r="V44" i="4" s="1"/>
  <c r="S204" i="4"/>
  <c r="S44" i="4" s="1"/>
  <c r="Q204" i="4"/>
  <c r="V203" i="4"/>
  <c r="V43" i="4" s="1"/>
  <c r="S203" i="4"/>
  <c r="S43" i="4" s="1"/>
  <c r="Q203" i="4"/>
  <c r="V202" i="4"/>
  <c r="V42" i="4" s="1"/>
  <c r="S202" i="4"/>
  <c r="S42" i="4" s="1"/>
  <c r="Q202" i="4"/>
  <c r="V201" i="4"/>
  <c r="V40" i="4" s="1"/>
  <c r="S201" i="4"/>
  <c r="S40" i="4" s="1"/>
  <c r="Q201" i="4"/>
  <c r="V200" i="4"/>
  <c r="Q200" i="4"/>
  <c r="V199" i="4"/>
  <c r="V38" i="4" s="1"/>
  <c r="Q199" i="4"/>
  <c r="V198" i="4"/>
  <c r="V37" i="4" s="1"/>
  <c r="S198" i="4"/>
  <c r="S37" i="4" s="1"/>
  <c r="Q198" i="4"/>
  <c r="V197" i="4"/>
  <c r="V36" i="4" s="1"/>
  <c r="S197" i="4"/>
  <c r="S36" i="4" s="1"/>
  <c r="Q197" i="4"/>
  <c r="V196" i="4"/>
  <c r="V35" i="4" s="1"/>
  <c r="Q196" i="4"/>
  <c r="J35" i="4"/>
  <c r="V195" i="4"/>
  <c r="V34" i="4" s="1"/>
  <c r="S195" i="4"/>
  <c r="S34" i="4" s="1"/>
  <c r="Q195" i="4"/>
  <c r="V194" i="4"/>
  <c r="V33" i="4" s="1"/>
  <c r="S194" i="4"/>
  <c r="S33" i="4" s="1"/>
  <c r="Q194" i="4"/>
  <c r="U193" i="4"/>
  <c r="T193" i="4"/>
  <c r="R193" i="4"/>
  <c r="P193" i="4"/>
  <c r="O193" i="4"/>
  <c r="K193" i="4"/>
  <c r="I193" i="4"/>
  <c r="H193" i="4"/>
  <c r="G193" i="4"/>
  <c r="E193" i="4"/>
  <c r="V192" i="4"/>
  <c r="S192" i="4"/>
  <c r="Q192" i="4"/>
  <c r="V191" i="4"/>
  <c r="S191" i="4"/>
  <c r="Q191" i="4"/>
  <c r="V190" i="4"/>
  <c r="Q190" i="4"/>
  <c r="V189" i="4"/>
  <c r="S189" i="4"/>
  <c r="S28" i="4" s="1"/>
  <c r="Q189" i="4"/>
  <c r="V188" i="4"/>
  <c r="S188" i="4"/>
  <c r="S27" i="4" s="1"/>
  <c r="Q188" i="4"/>
  <c r="V187" i="4"/>
  <c r="S187" i="4"/>
  <c r="Q187" i="4"/>
  <c r="V186" i="4"/>
  <c r="S186" i="4"/>
  <c r="Q186" i="4"/>
  <c r="V185" i="4"/>
  <c r="S185" i="4"/>
  <c r="Q185" i="4"/>
  <c r="V184" i="4"/>
  <c r="S184" i="4"/>
  <c r="Q184" i="4"/>
  <c r="V183" i="4"/>
  <c r="S183" i="4"/>
  <c r="S22" i="4" s="1"/>
  <c r="Q183" i="4"/>
  <c r="V182" i="4"/>
  <c r="S182" i="4"/>
  <c r="Q182" i="4"/>
  <c r="V181" i="4"/>
  <c r="S181" i="4"/>
  <c r="Q181" i="4"/>
  <c r="V180" i="4"/>
  <c r="S180" i="4"/>
  <c r="S19" i="4" s="1"/>
  <c r="Q180" i="4"/>
  <c r="U179" i="4"/>
  <c r="T179" i="4"/>
  <c r="R179" i="4"/>
  <c r="P179" i="4"/>
  <c r="O179" i="4"/>
  <c r="H179" i="4"/>
  <c r="G179" i="4"/>
  <c r="E179" i="4"/>
  <c r="V178" i="4"/>
  <c r="Q178" i="4"/>
  <c r="V177" i="4"/>
  <c r="Q177" i="4"/>
  <c r="V176" i="4"/>
  <c r="S176" i="4"/>
  <c r="Q176" i="4"/>
  <c r="V175" i="4"/>
  <c r="S175" i="4"/>
  <c r="Q175" i="4"/>
  <c r="V174" i="4"/>
  <c r="Q174" i="4"/>
  <c r="U173" i="4"/>
  <c r="T173" i="4"/>
  <c r="R173" i="4"/>
  <c r="P173" i="4"/>
  <c r="L173" i="4"/>
  <c r="K173" i="4"/>
  <c r="J173" i="4"/>
  <c r="I173" i="4"/>
  <c r="H173" i="4"/>
  <c r="G173" i="4"/>
  <c r="E173" i="4"/>
  <c r="M171" i="4"/>
  <c r="S97" i="4" l="1"/>
  <c r="S88" i="4"/>
  <c r="S95" i="4"/>
  <c r="V22" i="4"/>
  <c r="V57" i="4"/>
  <c r="S70" i="4"/>
  <c r="S63" i="4"/>
  <c r="V75" i="4"/>
  <c r="S89" i="4"/>
  <c r="V14" i="4"/>
  <c r="V61" i="4"/>
  <c r="V25" i="4"/>
  <c r="V64" i="4"/>
  <c r="S25" i="4"/>
  <c r="V55" i="4"/>
  <c r="S84" i="4"/>
  <c r="V89" i="4"/>
  <c r="V58" i="4"/>
  <c r="S64" i="4"/>
  <c r="S67" i="4"/>
  <c r="V72" i="4"/>
  <c r="S75" i="4"/>
  <c r="V80" i="4"/>
  <c r="V97" i="4"/>
  <c r="S29" i="4"/>
  <c r="V70" i="4"/>
  <c r="S93" i="4"/>
  <c r="V84" i="4"/>
  <c r="S87" i="4"/>
  <c r="V83" i="4"/>
  <c r="V28" i="4"/>
  <c r="V31" i="4"/>
  <c r="S55" i="4"/>
  <c r="V63" i="4"/>
  <c r="V66" i="4"/>
  <c r="S14" i="4"/>
  <c r="V19" i="4"/>
  <c r="V69" i="4"/>
  <c r="S72" i="4"/>
  <c r="S100" i="4"/>
  <c r="V93" i="4"/>
  <c r="V96" i="4"/>
  <c r="S31" i="4"/>
  <c r="S108" i="4"/>
  <c r="V110" i="4"/>
  <c r="V104" i="4"/>
  <c r="V16" i="4"/>
  <c r="S96" i="4"/>
  <c r="S111" i="4"/>
  <c r="V109" i="4"/>
  <c r="S73" i="4"/>
  <c r="V105" i="4"/>
  <c r="S66" i="4"/>
  <c r="S90" i="4"/>
  <c r="S106" i="4"/>
  <c r="V77" i="4"/>
  <c r="V68" i="4"/>
  <c r="V12" i="4"/>
  <c r="V20" i="4"/>
  <c r="V95" i="4"/>
  <c r="V23" i="4"/>
  <c r="S26" i="4"/>
  <c r="S68" i="4"/>
  <c r="V73" i="4"/>
  <c r="S76" i="4"/>
  <c r="S101" i="4"/>
  <c r="V76" i="4"/>
  <c r="V79" i="4"/>
  <c r="S82" i="4"/>
  <c r="V87" i="4"/>
  <c r="V29" i="4"/>
  <c r="V82" i="4"/>
  <c r="S85" i="4"/>
  <c r="V106" i="4"/>
  <c r="V108" i="4"/>
  <c r="V111" i="4"/>
  <c r="V94" i="4"/>
  <c r="S104" i="4"/>
  <c r="S56" i="4"/>
  <c r="V90" i="4"/>
  <c r="S94" i="4"/>
  <c r="V88" i="4"/>
  <c r="S91" i="4"/>
  <c r="S107" i="4"/>
  <c r="S109" i="4"/>
  <c r="V67" i="4"/>
  <c r="V100" i="4"/>
  <c r="V107" i="4"/>
  <c r="V65" i="4"/>
  <c r="V81" i="4"/>
  <c r="V98" i="4"/>
  <c r="V101" i="4"/>
  <c r="V71" i="4"/>
  <c r="S74" i="4"/>
  <c r="S102" i="4"/>
  <c r="V85" i="4"/>
  <c r="V99" i="4"/>
  <c r="V102" i="4"/>
  <c r="S23" i="4"/>
  <c r="Q93" i="4"/>
  <c r="S20" i="4"/>
  <c r="V78" i="4"/>
  <c r="V86" i="4"/>
  <c r="V62" i="4"/>
  <c r="S71" i="4"/>
  <c r="V74" i="4"/>
  <c r="S77" i="4"/>
  <c r="S80" i="4"/>
  <c r="S69" i="4"/>
  <c r="S83" i="4"/>
  <c r="S78" i="4"/>
  <c r="S86" i="4"/>
  <c r="V91" i="4"/>
  <c r="S65" i="4"/>
  <c r="V26" i="4"/>
  <c r="V56" i="4"/>
  <c r="V54" i="4"/>
  <c r="S21" i="4"/>
  <c r="S30" i="4"/>
  <c r="V15" i="4"/>
  <c r="S16" i="4"/>
  <c r="S15" i="4"/>
  <c r="S13" i="4"/>
  <c r="V13" i="4"/>
  <c r="V21" i="4"/>
  <c r="S24" i="4"/>
  <c r="V24" i="4"/>
  <c r="V27" i="4"/>
  <c r="V30" i="4"/>
  <c r="S525" i="4"/>
  <c r="Q525" i="4"/>
  <c r="V525" i="4"/>
  <c r="S371" i="4"/>
  <c r="V371" i="4"/>
  <c r="O59" i="4"/>
  <c r="V218" i="4"/>
  <c r="Q218" i="4"/>
  <c r="S218" i="4"/>
  <c r="L36" i="4"/>
  <c r="J36" i="4"/>
  <c r="J41" i="4"/>
  <c r="L41" i="4"/>
  <c r="L46" i="4"/>
  <c r="J46" i="4"/>
  <c r="L44" i="4"/>
  <c r="J44" i="4"/>
  <c r="L35" i="4"/>
  <c r="O17" i="4"/>
  <c r="F580" i="4"/>
  <c r="L580" i="4" s="1"/>
  <c r="P59" i="4"/>
  <c r="P17" i="4"/>
  <c r="P114" i="4"/>
  <c r="P11" i="4"/>
  <c r="Q86" i="4"/>
  <c r="Q111" i="4"/>
  <c r="I115" i="4"/>
  <c r="Q273" i="4"/>
  <c r="S273" i="4"/>
  <c r="V273" i="4"/>
  <c r="Q56" i="4"/>
  <c r="Q65" i="4"/>
  <c r="Q77" i="4"/>
  <c r="S48" i="4"/>
  <c r="G172" i="4"/>
  <c r="O53" i="4"/>
  <c r="Q61" i="4"/>
  <c r="Q106" i="4"/>
  <c r="Q75" i="4"/>
  <c r="Q70" i="4"/>
  <c r="Q78" i="4"/>
  <c r="Q87" i="4"/>
  <c r="Q96" i="4"/>
  <c r="Q74" i="4"/>
  <c r="Q102" i="4"/>
  <c r="Q73" i="4"/>
  <c r="Q89" i="4"/>
  <c r="Q98" i="4"/>
  <c r="S103" i="4"/>
  <c r="Q63" i="4"/>
  <c r="Q68" i="4"/>
  <c r="Q76" i="4"/>
  <c r="Q84" i="4"/>
  <c r="Q101" i="4"/>
  <c r="V103" i="4"/>
  <c r="Q82" i="4"/>
  <c r="P53" i="4"/>
  <c r="Q69" i="4"/>
  <c r="Q85" i="4"/>
  <c r="Q94" i="4"/>
  <c r="S112" i="4"/>
  <c r="Q64" i="4"/>
  <c r="Q72" i="4"/>
  <c r="Q80" i="4"/>
  <c r="Q104" i="4"/>
  <c r="Q108" i="4"/>
  <c r="V112" i="4"/>
  <c r="S119" i="4"/>
  <c r="Q90" i="4"/>
  <c r="Q110" i="4"/>
  <c r="Q67" i="4"/>
  <c r="Q83" i="4"/>
  <c r="Q100" i="4"/>
  <c r="Q107" i="4"/>
  <c r="V119" i="4"/>
  <c r="P32" i="4"/>
  <c r="Q58" i="4"/>
  <c r="Q95" i="4"/>
  <c r="Q103" i="4"/>
  <c r="L98" i="4"/>
  <c r="Q81" i="4"/>
  <c r="Q105" i="4"/>
  <c r="Q109" i="4"/>
  <c r="N323" i="4"/>
  <c r="Q71" i="4"/>
  <c r="Q79" i="4"/>
  <c r="N52" i="4"/>
  <c r="Q66" i="4"/>
  <c r="Q99" i="4"/>
  <c r="Q112" i="4"/>
  <c r="Q62" i="4"/>
  <c r="Q88" i="4"/>
  <c r="Q97" i="4"/>
  <c r="Q91" i="4"/>
  <c r="V47" i="4"/>
  <c r="Q55" i="4"/>
  <c r="O11" i="4"/>
  <c r="O32" i="4"/>
  <c r="H172" i="4"/>
  <c r="Q57" i="4"/>
  <c r="Q54" i="4"/>
  <c r="L33" i="4"/>
  <c r="S47" i="4"/>
  <c r="V48" i="4"/>
  <c r="S39" i="4"/>
  <c r="V39" i="4"/>
  <c r="E172" i="4"/>
  <c r="N477" i="4"/>
  <c r="E478" i="4"/>
  <c r="S479" i="4"/>
  <c r="E518" i="4"/>
  <c r="P518" i="4"/>
  <c r="E211" i="4"/>
  <c r="E324" i="4"/>
  <c r="N171" i="4"/>
  <c r="G478" i="4"/>
  <c r="R478" i="4"/>
  <c r="U364" i="4"/>
  <c r="V365" i="4"/>
  <c r="H324" i="4"/>
  <c r="O518" i="4"/>
  <c r="Q325" i="4"/>
  <c r="O324" i="4"/>
  <c r="Q499" i="4"/>
  <c r="V325" i="4"/>
  <c r="P324" i="4"/>
  <c r="P364" i="4"/>
  <c r="R518" i="4"/>
  <c r="H478" i="4"/>
  <c r="R364" i="4"/>
  <c r="T478" i="4"/>
  <c r="V485" i="4"/>
  <c r="U478" i="4"/>
  <c r="F519" i="4"/>
  <c r="J519" i="4" s="1"/>
  <c r="U518" i="4"/>
  <c r="O478" i="4"/>
  <c r="Q519" i="4"/>
  <c r="R172" i="4"/>
  <c r="V479" i="4"/>
  <c r="Q485" i="4"/>
  <c r="G518" i="4"/>
  <c r="T324" i="4"/>
  <c r="Q371" i="4"/>
  <c r="Q479" i="4"/>
  <c r="V173" i="4"/>
  <c r="H211" i="4"/>
  <c r="P211" i="4"/>
  <c r="S325" i="4"/>
  <c r="S365" i="4"/>
  <c r="P478" i="4"/>
  <c r="S499" i="4"/>
  <c r="V499" i="4"/>
  <c r="H518" i="4"/>
  <c r="T518" i="4"/>
  <c r="S580" i="4"/>
  <c r="Q580" i="4"/>
  <c r="F173" i="4"/>
  <c r="R211" i="4"/>
  <c r="S193" i="4"/>
  <c r="S331" i="4"/>
  <c r="R324" i="4"/>
  <c r="Q345" i="4"/>
  <c r="F479" i="4"/>
  <c r="J479" i="4" s="1"/>
  <c r="S212" i="4"/>
  <c r="Q331" i="4"/>
  <c r="V345" i="4"/>
  <c r="Q365" i="4"/>
  <c r="V426" i="4"/>
  <c r="V580" i="4"/>
  <c r="P172" i="4"/>
  <c r="V519" i="4"/>
  <c r="V331" i="4"/>
  <c r="F499" i="4"/>
  <c r="J499" i="4" s="1"/>
  <c r="S173" i="4"/>
  <c r="T172" i="4"/>
  <c r="U324" i="4"/>
  <c r="S345" i="4"/>
  <c r="T364" i="4"/>
  <c r="S485" i="4"/>
  <c r="S519" i="4"/>
  <c r="L499" i="4"/>
  <c r="K499" i="4"/>
  <c r="F485" i="4"/>
  <c r="Q173" i="4"/>
  <c r="F179" i="4"/>
  <c r="Q179" i="4"/>
  <c r="V179" i="4"/>
  <c r="V212" i="4"/>
  <c r="F212" i="4"/>
  <c r="J212" i="4" s="1"/>
  <c r="T211" i="4"/>
  <c r="S179" i="4"/>
  <c r="V193" i="4"/>
  <c r="F193" i="4"/>
  <c r="J193" i="4" s="1"/>
  <c r="Q212" i="4"/>
  <c r="G211" i="4"/>
  <c r="U211" i="4"/>
  <c r="Q193" i="4"/>
  <c r="U172" i="4"/>
  <c r="O172" i="4"/>
  <c r="O211" i="4"/>
  <c r="V59" i="4" l="1"/>
  <c r="I273" i="4"/>
  <c r="L193" i="4"/>
  <c r="S59" i="4"/>
  <c r="F59" i="4"/>
  <c r="L158" i="4"/>
  <c r="J158" i="4"/>
  <c r="J122" i="4"/>
  <c r="J153" i="4"/>
  <c r="L153" i="4"/>
  <c r="J152" i="4"/>
  <c r="L152" i="4"/>
  <c r="L136" i="4"/>
  <c r="J136" i="4"/>
  <c r="L151" i="4"/>
  <c r="J151" i="4"/>
  <c r="J150" i="4"/>
  <c r="L150" i="4"/>
  <c r="L134" i="4"/>
  <c r="J134" i="4"/>
  <c r="L155" i="4"/>
  <c r="J155" i="4"/>
  <c r="L37" i="4"/>
  <c r="J37" i="4"/>
  <c r="L129" i="4"/>
  <c r="J129" i="4"/>
  <c r="J133" i="4"/>
  <c r="L133" i="4"/>
  <c r="J149" i="4"/>
  <c r="L149" i="4"/>
  <c r="J120" i="4"/>
  <c r="L120" i="4"/>
  <c r="J160" i="4"/>
  <c r="L160" i="4"/>
  <c r="J127" i="4"/>
  <c r="L127" i="4"/>
  <c r="J131" i="4"/>
  <c r="L131" i="4"/>
  <c r="L147" i="4"/>
  <c r="J147" i="4"/>
  <c r="L146" i="4"/>
  <c r="J146" i="4"/>
  <c r="J144" i="4"/>
  <c r="L144" i="4"/>
  <c r="L128" i="4"/>
  <c r="J128" i="4"/>
  <c r="L125" i="4"/>
  <c r="J125" i="4"/>
  <c r="L45" i="4"/>
  <c r="J45" i="4"/>
  <c r="J49" i="4"/>
  <c r="L49" i="4"/>
  <c r="L42" i="4"/>
  <c r="J42" i="4"/>
  <c r="L137" i="4"/>
  <c r="J137" i="4"/>
  <c r="L143" i="4"/>
  <c r="J143" i="4"/>
  <c r="L142" i="4"/>
  <c r="J142" i="4"/>
  <c r="J126" i="4"/>
  <c r="L126" i="4"/>
  <c r="L34" i="4"/>
  <c r="J34" i="4"/>
  <c r="L145" i="4"/>
  <c r="J145" i="4"/>
  <c r="J159" i="4"/>
  <c r="L159" i="4"/>
  <c r="L141" i="4"/>
  <c r="J141" i="4"/>
  <c r="J140" i="4"/>
  <c r="L140" i="4"/>
  <c r="L124" i="4"/>
  <c r="J124" i="4"/>
  <c r="L48" i="4"/>
  <c r="J48" i="4"/>
  <c r="J33" i="4"/>
  <c r="J580" i="4"/>
  <c r="Q59" i="4"/>
  <c r="Q17" i="4"/>
  <c r="Q114" i="4"/>
  <c r="O10" i="4"/>
  <c r="P10" i="4"/>
  <c r="N9" i="4"/>
  <c r="G171" i="4"/>
  <c r="V114" i="4"/>
  <c r="H171" i="4"/>
  <c r="S114" i="4"/>
  <c r="Q53" i="4"/>
  <c r="J100" i="4"/>
  <c r="Q32" i="4"/>
  <c r="F17" i="4"/>
  <c r="S17" i="4"/>
  <c r="V17" i="4"/>
  <c r="L345" i="4"/>
  <c r="K345" i="4"/>
  <c r="Q11" i="4"/>
  <c r="F32" i="4"/>
  <c r="K179" i="4"/>
  <c r="I179" i="4"/>
  <c r="J179" i="4" s="1"/>
  <c r="E171" i="4"/>
  <c r="U323" i="4"/>
  <c r="T477" i="4"/>
  <c r="V364" i="4"/>
  <c r="Q324" i="4"/>
  <c r="G477" i="4"/>
  <c r="G364" i="4" s="1"/>
  <c r="G323" i="4" s="1"/>
  <c r="Q518" i="4"/>
  <c r="U477" i="4"/>
  <c r="P477" i="4"/>
  <c r="V324" i="4"/>
  <c r="R477" i="4"/>
  <c r="J218" i="4"/>
  <c r="E477" i="4"/>
  <c r="E364" i="4" s="1"/>
  <c r="E323" i="4" s="1"/>
  <c r="S364" i="4"/>
  <c r="H477" i="4"/>
  <c r="H364" i="4" s="1"/>
  <c r="H323" i="4" s="1"/>
  <c r="S478" i="4"/>
  <c r="F478" i="4"/>
  <c r="R171" i="4"/>
  <c r="O477" i="4"/>
  <c r="S211" i="4"/>
  <c r="V478" i="4"/>
  <c r="T171" i="4"/>
  <c r="U171" i="4"/>
  <c r="T323" i="4"/>
  <c r="V518" i="4"/>
  <c r="S324" i="4"/>
  <c r="R323" i="4"/>
  <c r="S172" i="4"/>
  <c r="V172" i="4"/>
  <c r="F518" i="4"/>
  <c r="Q478" i="4"/>
  <c r="P323" i="4"/>
  <c r="P171" i="4"/>
  <c r="S518" i="4"/>
  <c r="V211" i="4"/>
  <c r="F172" i="4"/>
  <c r="Q364" i="4"/>
  <c r="I485" i="4"/>
  <c r="K485" i="4"/>
  <c r="K331" i="4"/>
  <c r="I331" i="4"/>
  <c r="Q172" i="4"/>
  <c r="O171" i="4"/>
  <c r="Q211" i="4"/>
  <c r="L218" i="4"/>
  <c r="O114" i="4" l="1"/>
  <c r="O52" i="4" s="1"/>
  <c r="O9" i="4" s="1"/>
  <c r="O364" i="4"/>
  <c r="O323" i="4" s="1"/>
  <c r="K172" i="4"/>
  <c r="L172" i="4" s="1"/>
  <c r="L179" i="4"/>
  <c r="I59" i="4"/>
  <c r="K59" i="4"/>
  <c r="L59" i="4" s="1"/>
  <c r="V171" i="4"/>
  <c r="I32" i="4"/>
  <c r="I17" i="4"/>
  <c r="K17" i="4"/>
  <c r="I172" i="4"/>
  <c r="J172" i="4" s="1"/>
  <c r="I211" i="4"/>
  <c r="Q323" i="4"/>
  <c r="V323" i="4"/>
  <c r="K211" i="4"/>
  <c r="Q477" i="4"/>
  <c r="S171" i="4"/>
  <c r="S477" i="4"/>
  <c r="S323" i="4"/>
  <c r="F477" i="4"/>
  <c r="F364" i="4" s="1"/>
  <c r="F323" i="4" s="1"/>
  <c r="V477" i="4"/>
  <c r="K518" i="4"/>
  <c r="L518" i="4" s="1"/>
  <c r="L525" i="4"/>
  <c r="L485" i="4"/>
  <c r="L478" i="4" s="1"/>
  <c r="K478" i="4"/>
  <c r="J485" i="4"/>
  <c r="I478" i="4"/>
  <c r="J478" i="4" s="1"/>
  <c r="I518" i="4"/>
  <c r="J518" i="4" s="1"/>
  <c r="J525" i="4"/>
  <c r="L331" i="4"/>
  <c r="K324" i="4"/>
  <c r="J371" i="4"/>
  <c r="L371" i="4"/>
  <c r="J331" i="4"/>
  <c r="I324" i="4"/>
  <c r="Q171" i="4"/>
  <c r="J59" i="4" l="1"/>
  <c r="I171" i="4"/>
  <c r="K171" i="4"/>
  <c r="K477" i="4"/>
  <c r="I477" i="4"/>
  <c r="J324" i="4"/>
  <c r="L324" i="4"/>
  <c r="J477" i="4" l="1"/>
  <c r="L477" i="4"/>
  <c r="W114" i="4"/>
  <c r="W59" i="4" s="1"/>
  <c r="L110" i="4"/>
  <c r="J107" i="4"/>
  <c r="L96" i="4"/>
  <c r="J74" i="4"/>
  <c r="J70" i="4"/>
  <c r="J69" i="4"/>
  <c r="L67" i="4"/>
  <c r="W53" i="4"/>
  <c r="W32" i="4"/>
  <c r="W17" i="4" s="1"/>
  <c r="T11" i="4"/>
  <c r="G11" i="4"/>
  <c r="W11" i="4"/>
  <c r="L426" i="4" l="1"/>
  <c r="K364" i="4"/>
  <c r="J426" i="4"/>
  <c r="I364" i="4"/>
  <c r="W10" i="4"/>
  <c r="P52" i="4"/>
  <c r="Q52" i="4"/>
  <c r="W52" i="4"/>
  <c r="Q10" i="4"/>
  <c r="J76" i="4"/>
  <c r="J83" i="4"/>
  <c r="L15" i="4"/>
  <c r="L88" i="4"/>
  <c r="L84" i="4"/>
  <c r="L80" i="4"/>
  <c r="L26" i="4"/>
  <c r="L99" i="4"/>
  <c r="J15" i="4"/>
  <c r="L69" i="4"/>
  <c r="J82" i="4"/>
  <c r="J106" i="4"/>
  <c r="J28" i="4"/>
  <c r="J93" i="4"/>
  <c r="J67" i="4"/>
  <c r="L76" i="4"/>
  <c r="L104" i="4"/>
  <c r="L105" i="4"/>
  <c r="L83" i="4"/>
  <c r="J95" i="4"/>
  <c r="L103" i="4"/>
  <c r="H11" i="4"/>
  <c r="U11" i="4"/>
  <c r="L72" i="4"/>
  <c r="J84" i="4"/>
  <c r="J88" i="4"/>
  <c r="J99" i="4"/>
  <c r="L109" i="4"/>
  <c r="R11" i="4"/>
  <c r="L77" i="4"/>
  <c r="L78" i="4"/>
  <c r="L31" i="4"/>
  <c r="L79" i="4"/>
  <c r="L74" i="4"/>
  <c r="L93" i="4"/>
  <c r="L97" i="4"/>
  <c r="L21" i="4"/>
  <c r="J98" i="4"/>
  <c r="G53" i="4"/>
  <c r="G52" i="4" s="1"/>
  <c r="J22" i="4"/>
  <c r="T53" i="4"/>
  <c r="J12" i="4"/>
  <c r="J72" i="4"/>
  <c r="L81" i="4"/>
  <c r="L30" i="4"/>
  <c r="T32" i="4"/>
  <c r="T10" i="4" s="1"/>
  <c r="L70" i="4"/>
  <c r="L68" i="4"/>
  <c r="J81" i="4"/>
  <c r="J103" i="4"/>
  <c r="J104" i="4"/>
  <c r="R32" i="4"/>
  <c r="L89" i="4"/>
  <c r="J110" i="4"/>
  <c r="L107" i="4"/>
  <c r="J14" i="4"/>
  <c r="J29" i="4"/>
  <c r="J111" i="4"/>
  <c r="L364" i="4" l="1"/>
  <c r="K323" i="4"/>
  <c r="L323" i="4" s="1"/>
  <c r="J364" i="4"/>
  <c r="I323" i="4"/>
  <c r="J323" i="4" s="1"/>
  <c r="Q9" i="4"/>
  <c r="P9" i="4"/>
  <c r="R10" i="4"/>
  <c r="T52" i="4"/>
  <c r="T9" i="4" s="1"/>
  <c r="G10" i="4"/>
  <c r="L29" i="4"/>
  <c r="L12" i="4"/>
  <c r="H53" i="4"/>
  <c r="H52" i="4" s="1"/>
  <c r="E53" i="4"/>
  <c r="E52" i="4" s="1"/>
  <c r="L65" i="4"/>
  <c r="L27" i="4"/>
  <c r="L82" i="4"/>
  <c r="J105" i="4"/>
  <c r="J80" i="4"/>
  <c r="J31" i="4"/>
  <c r="J79" i="4"/>
  <c r="L28" i="4"/>
  <c r="J96" i="4"/>
  <c r="J86" i="4"/>
  <c r="L100" i="4"/>
  <c r="J94" i="4"/>
  <c r="J101" i="4"/>
  <c r="J66" i="4"/>
  <c r="L75" i="4"/>
  <c r="L106" i="4"/>
  <c r="L102" i="4"/>
  <c r="J65" i="4"/>
  <c r="J78" i="4"/>
  <c r="J68" i="4"/>
  <c r="J87" i="4"/>
  <c r="L14" i="4"/>
  <c r="L58" i="4"/>
  <c r="L22" i="4"/>
  <c r="J85" i="4"/>
  <c r="J23" i="4"/>
  <c r="L86" i="4"/>
  <c r="J24" i="4"/>
  <c r="J77" i="4"/>
  <c r="J73" i="4"/>
  <c r="L94" i="4"/>
  <c r="L87" i="4"/>
  <c r="L66" i="4"/>
  <c r="J27" i="4"/>
  <c r="L71" i="4"/>
  <c r="J16" i="4"/>
  <c r="L16" i="4"/>
  <c r="L85" i="4"/>
  <c r="L23" i="4"/>
  <c r="L24" i="4"/>
  <c r="J102" i="4"/>
  <c r="L73" i="4"/>
  <c r="J58" i="4"/>
  <c r="F11" i="4"/>
  <c r="L111" i="4"/>
  <c r="V11" i="4"/>
  <c r="J89" i="4"/>
  <c r="J26" i="4"/>
  <c r="J30" i="4"/>
  <c r="L95" i="4"/>
  <c r="J109" i="4"/>
  <c r="J71" i="4"/>
  <c r="U32" i="4"/>
  <c r="U10" i="4" s="1"/>
  <c r="S32" i="4"/>
  <c r="J25" i="4"/>
  <c r="L108" i="4"/>
  <c r="J108" i="4"/>
  <c r="L25" i="4"/>
  <c r="L101" i="4"/>
  <c r="V32" i="4"/>
  <c r="J21" i="4"/>
  <c r="J97" i="4"/>
  <c r="L57" i="4"/>
  <c r="J75" i="4"/>
  <c r="R9" i="4" l="1"/>
  <c r="G9" i="4"/>
  <c r="V10" i="4"/>
  <c r="S11" i="4"/>
  <c r="U53" i="4"/>
  <c r="U52" i="4" s="1"/>
  <c r="U9" i="4" s="1"/>
  <c r="J62" i="4"/>
  <c r="L61" i="4"/>
  <c r="J56" i="4"/>
  <c r="L20" i="4"/>
  <c r="L56" i="4"/>
  <c r="J57" i="4"/>
  <c r="L115" i="4"/>
  <c r="F10" i="4"/>
  <c r="L55" i="4"/>
  <c r="J115" i="4"/>
  <c r="F53" i="4"/>
  <c r="S53" i="4"/>
  <c r="V53" i="4"/>
  <c r="J19" i="4"/>
  <c r="L62" i="4"/>
  <c r="J61" i="4"/>
  <c r="L19" i="4"/>
  <c r="E9" i="4" l="1"/>
  <c r="S10" i="4"/>
  <c r="S52" i="4"/>
  <c r="V52" i="4"/>
  <c r="V9" i="4" s="1"/>
  <c r="J20" i="4"/>
  <c r="L13" i="4"/>
  <c r="K11" i="4"/>
  <c r="J13" i="4"/>
  <c r="I11" i="4"/>
  <c r="J55" i="4"/>
  <c r="L54" i="4"/>
  <c r="K53" i="4"/>
  <c r="L53" i="4" l="1"/>
  <c r="I10" i="4"/>
  <c r="S9" i="4"/>
  <c r="I53" i="4"/>
  <c r="J53" i="4" s="1"/>
  <c r="J54" i="4"/>
  <c r="J11" i="4"/>
  <c r="K32" i="4"/>
  <c r="L11" i="4"/>
  <c r="K10" i="4" l="1"/>
  <c r="J32" i="4"/>
  <c r="L32" i="4"/>
  <c r="L17" i="4" l="1"/>
  <c r="J17" i="4"/>
  <c r="J10" i="4" l="1"/>
  <c r="L10" i="4"/>
  <c r="H49" i="4"/>
  <c r="H32" i="4" s="1"/>
  <c r="H10" i="4" s="1"/>
  <c r="H9" i="4" s="1"/>
  <c r="H3798" i="4"/>
  <c r="H3777" i="4" s="1"/>
  <c r="H3776" i="4" s="1"/>
  <c r="F273" i="4" l="1"/>
  <c r="L273" i="4" s="1"/>
  <c r="F168" i="4"/>
  <c r="I168" i="4" l="1"/>
  <c r="J168" i="4" s="1"/>
  <c r="J273" i="4"/>
  <c r="F114" i="4"/>
  <c r="K168" i="4"/>
  <c r="F211" i="4"/>
  <c r="I114" i="4" l="1"/>
  <c r="J114" i="4" s="1"/>
  <c r="F52" i="4"/>
  <c r="F9" i="4" s="1"/>
  <c r="F171" i="4"/>
  <c r="L211" i="4"/>
  <c r="J211" i="4"/>
  <c r="K114" i="4"/>
  <c r="L168" i="4"/>
  <c r="I52" i="4" l="1"/>
  <c r="I9" i="4" s="1"/>
  <c r="J9" i="4" s="1"/>
  <c r="J171" i="4"/>
  <c r="L171" i="4"/>
  <c r="K52" i="4"/>
  <c r="L114" i="4"/>
  <c r="J52" i="4" l="1"/>
  <c r="K9" i="4"/>
  <c r="L9" i="4" s="1"/>
  <c r="L52" i="4"/>
</calcChain>
</file>

<file path=xl/sharedStrings.xml><?xml version="1.0" encoding="utf-8"?>
<sst xmlns="http://schemas.openxmlformats.org/spreadsheetml/2006/main" count="25737" uniqueCount="418">
  <si>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</si>
  <si>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</si>
  <si>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</si>
  <si>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</si>
  <si>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</si>
  <si>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</si>
  <si>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</si>
  <si>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</si>
  <si>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</si>
  <si>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</si>
  <si>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</si>
  <si>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</si>
  <si>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</si>
  <si>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</si>
  <si>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</si>
  <si>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</si>
  <si>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</si>
  <si>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</si>
  <si>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</si>
  <si>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</si>
  <si>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</si>
  <si>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</si>
  <si>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</si>
  <si>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</si>
  <si>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</si>
  <si>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</si>
  <si>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</si>
  <si>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</si>
  <si>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</si>
  <si>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</si>
  <si>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</si>
  <si>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</si>
  <si>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</si>
  <si>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</si>
  <si>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</si>
  <si>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</si>
  <si>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</si>
  <si>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</si>
  <si>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</si>
  <si>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</si>
  <si>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</si>
  <si>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</si>
  <si>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</si>
  <si>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</si>
  <si>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</si>
  <si>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</si>
  <si>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</si>
  <si>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</si>
  <si>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</si>
  <si>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</si>
  <si>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</si>
  <si>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</si>
  <si>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</si>
  <si>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</si>
  <si>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</si>
  <si>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</si>
  <si>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</si>
  <si>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</si>
  <si>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</si>
  <si>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</si>
  <si>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</si>
  <si>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</si>
  <si>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</si>
  <si>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</si>
  <si>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</si>
  <si>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</si>
  <si>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</si>
  <si>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</si>
  <si>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</si>
  <si>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</si>
  <si>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</si>
  <si>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</si>
  <si>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</si>
  <si>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</si>
  <si>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</si>
  <si>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</si>
  <si>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</si>
  <si>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</si>
  <si>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</si>
  <si>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</si>
  <si>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</si>
  <si>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</si>
  <si>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</si>
  <si>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</si>
  <si>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</si>
  <si>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</si>
  <si>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</si>
  <si>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</si>
  <si>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</si>
  <si>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</si>
  <si>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</si>
  <si>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</si>
  <si>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</si>
  <si>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</si>
  <si>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</si>
  <si>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</si>
  <si>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</si>
  <si>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</si>
  <si>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</si>
  <si>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</si>
  <si>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</si>
  <si>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</si>
  <si>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</si>
  <si>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</si>
  <si>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</si>
  <si>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</si>
  <si>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</si>
  <si>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</si>
  <si>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</si>
  <si>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</si>
  <si>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</si>
  <si>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</si>
  <si>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</si>
  <si>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</si>
  <si>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</si>
  <si>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</si>
  <si>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</si>
  <si>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</si>
  <si>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</si>
  <si>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</si>
  <si>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</si>
  <si>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</si>
  <si>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</si>
  <si>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</si>
  <si>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</si>
  <si>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</si>
  <si>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</si>
  <si>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</si>
  <si>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</si>
  <si>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</si>
  <si>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</si>
  <si>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</si>
  <si>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</si>
  <si>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</si>
  <si>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</si>
  <si>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</si>
  <si>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</si>
  <si>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</si>
  <si>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</si>
  <si>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</si>
  <si>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</si>
  <si>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</si>
  <si>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</si>
  <si>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</si>
  <si>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</si>
  <si>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</si>
  <si>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</si>
  <si>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</si>
  <si>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</si>
  <si>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</si>
  <si>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</si>
  <si>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</si>
  <si>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</si>
  <si>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</si>
  <si>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</si>
  <si>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</si>
  <si>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</si>
  <si>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</si>
  <si>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</si>
  <si>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</si>
  <si>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</si>
  <si>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</si>
  <si>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</si>
  <si>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</si>
  <si>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</si>
  <si>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</si>
  <si>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</si>
  <si>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</si>
  <si>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</si>
  <si>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</si>
  <si>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</si>
  <si>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</si>
  <si>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</si>
  <si>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</si>
  <si>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</si>
  <si>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</si>
  <si>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</si>
  <si>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</si>
  <si>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</si>
  <si>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</si>
  <si>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</si>
  <si>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</si>
  <si>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</si>
  <si>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</si>
  <si>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</si>
  <si>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</si>
  <si>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</si>
  <si>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</si>
  <si>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</si>
  <si>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</si>
  <si>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</si>
  <si>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</si>
  <si>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</si>
  <si>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</si>
  <si>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</si>
  <si>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</si>
  <si>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</si>
  <si>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</si>
  <si>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</si>
  <si>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</si>
  <si>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</si>
  <si>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</si>
  <si>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</si>
  <si>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</si>
  <si>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</si>
  <si>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</si>
  <si>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</si>
  <si>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</si>
  <si>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</si>
  <si>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</si>
  <si>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</si>
  <si>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</si>
  <si>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</si>
  <si>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</si>
  <si>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</si>
  <si>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</si>
  <si>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</si>
  <si>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</si>
  <si>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</si>
  <si>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</si>
  <si>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</si>
  <si>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</si>
  <si>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</si>
  <si>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</si>
  <si>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</si>
  <si>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</si>
  <si>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</si>
  <si>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</si>
  <si>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</si>
  <si>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</si>
  <si>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</si>
  <si>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</si>
  <si>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</si>
  <si>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</si>
  <si>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</si>
  <si>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</si>
  <si>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</si>
  <si>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</si>
  <si>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</si>
  <si>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</si>
  <si>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</si>
  <si>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</si>
  <si>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</si>
  <si>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</si>
  <si>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</si>
  <si>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</si>
  <si>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</si>
  <si>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</si>
  <si>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</si>
  <si>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</si>
  <si>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</si>
  <si>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</si>
  <si>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</si>
  <si>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</si>
  <si>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</si>
  <si>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</si>
  <si>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</si>
  <si>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</si>
  <si>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</si>
  <si>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</si>
  <si>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</si>
  <si>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</si>
  <si>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</si>
  <si>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</si>
  <si>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</si>
  <si>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</si>
  <si>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</si>
  <si>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</si>
  <si>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</si>
  <si>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</si>
  <si>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</si>
  <si>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</si>
  <si>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</si>
  <si>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</si>
  <si>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</si>
  <si>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</si>
  <si>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</si>
  <si>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</si>
  <si>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</si>
  <si>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</si>
  <si>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</si>
  <si>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</si>
  <si>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</si>
  <si>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</si>
  <si>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</si>
  <si>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</si>
  <si>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</si>
  <si>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</si>
  <si>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</si>
  <si>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</si>
  <si>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</si>
  <si>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</si>
  <si>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</si>
  <si>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</si>
  <si>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</si>
  <si>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</si>
  <si>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</si>
  <si>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</si>
  <si>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</si>
  <si>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</si>
  <si>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</si>
  <si>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</si>
  <si>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</si>
  <si>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</si>
  <si>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</si>
  <si>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</si>
  <si>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</si>
  <si>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</si>
  <si>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</si>
  <si>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</si>
  <si>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</si>
  <si>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</si>
  <si>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</si>
  <si>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</si>
  <si>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</si>
  <si>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</si>
  <si>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</si>
  <si>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</si>
  <si>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</si>
  <si>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</si>
  <si>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</si>
  <si>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</si>
  <si>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</si>
  <si>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</si>
  <si>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</si>
  <si>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</si>
  <si>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</si>
  <si>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</si>
  <si>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</si>
  <si>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</si>
  <si>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</si>
  <si>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</si>
  <si>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</si>
  <si>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</si>
  <si>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</si>
  <si>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</si>
  <si>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</si>
  <si>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</si>
  <si>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</si>
  <si>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</si>
  <si>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</si>
  <si>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</si>
  <si>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</si>
  <si>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</si>
  <si>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</si>
  <si>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</si>
  <si>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</si>
  <si>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</si>
  <si>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</si>
  <si>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</si>
  <si>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</si>
  <si>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</si>
  <si>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</si>
  <si>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</si>
  <si>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</si>
  <si>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</si>
  <si>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</si>
  <si>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</si>
  <si>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</si>
  <si>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</si>
  <si>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</si>
  <si>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</si>
  <si>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</si>
  <si>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</si>
  <si>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</si>
  <si>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</si>
  <si>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 xml:space="preserve">Piemaksa par jaundzimušo skrīningu 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</si>
  <si>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</si>
  <si>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</si>
  <si>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</si>
  <si>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</si>
  <si>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</si>
  <si>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</si>
  <si>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</si>
  <si>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</si>
  <si>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</si>
  <si>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</si>
  <si>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</si>
  <si>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</si>
  <si>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</si>
  <si>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</si>
  <si>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</si>
  <si>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</si>
  <si>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</si>
  <si>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</si>
  <si>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</si>
  <si>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</si>
  <si>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PN301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</si>
  <si>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</si>
  <si>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</si>
  <si>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</si>
  <si>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</si>
  <si>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</si>
  <si>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</si>
  <si>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</si>
  <si>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</si>
  <si>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</si>
  <si>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</si>
  <si>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 xml:space="preserve"> Piemaksa par ķīmijterapijas zāļu izlietojumu***</t>
  </si>
  <si>
    <t xml:space="preserve">COVID-19 vakcinācija  </t>
  </si>
  <si>
    <t xml:space="preserve">Piemaksa par Covid-19 medikamentiem 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</si>
  <si>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</si>
  <si>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</si>
  <si>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</si>
  <si>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2025.gada janvāris - februāris</t>
    </r>
  </si>
  <si>
    <t>janvāris - februāris</t>
  </si>
  <si>
    <t xml:space="preserve">Piemaksa pie gultas dienas par Covid - 19 pacientu ārstēšanu </t>
  </si>
  <si>
    <t>Pakalpojumi, kas sniegti ilgstoši slimojošām personām darbspējīgā vecumā, ar mērķi novērst iespējamas invaliditātes iestāšanos (no 01.09.2024)</t>
  </si>
  <si>
    <t>COVID diagnostika (no 33.15.00)</t>
  </si>
  <si>
    <t>PN176</t>
  </si>
  <si>
    <t>Piemaksa par baklofēna sūkņa nomaiņu</t>
  </si>
  <si>
    <t>Pārstrādes segšanai</t>
  </si>
  <si>
    <t xml:space="preserve">2.4.Citi </t>
  </si>
  <si>
    <t>t.sk.  korekcija pēc 1 mēnešu izpildes</t>
  </si>
  <si>
    <t>DRG fiksētais maksājums - Krūšu rekonstrukcija*</t>
  </si>
  <si>
    <t>** Virs līguma summas noteiktajām piemaksām (izņemot PN172, PN122)  plānotais finansējums periodam un  faktiskā  izpilde   par periodu janvāris - februāris, faktiskā izpilde līguma ietvaros janvāris - janvāris (rēķinos tiek iekļauts ar aktu par iepriekšējo mēnesi)</t>
  </si>
  <si>
    <t>1.3. Virs līguma summas pakalpojuma apmaksa atbilstoši līguma nosacījumiem**</t>
  </si>
  <si>
    <t>2.3. Virs līguma summas pakalpojuma apmaksa atbilstoši līguma nosacījumie**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</si>
</sst>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6" fillId="3" borderId="0" xfId="0" applyFont="1" applyFill="1"/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3" fillId="0" borderId="0" xfId="0" applyNumberFormat="1" applyFont="1"/>
    <xf numFmtId="3" fontId="7" fillId="2" borderId="13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3" fontId="12" fillId="2" borderId="24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wrapText="1"/>
    </xf>
    <xf numFmtId="0" fontId="7" fillId="6" borderId="13" xfId="0" applyFont="1" applyFill="1" applyBorder="1"/>
    <xf numFmtId="4" fontId="7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/>
    <xf numFmtId="3" fontId="5" fillId="0" borderId="13" xfId="0" applyNumberFormat="1" applyFont="1" applyBorder="1"/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X6474"/>
  <sheetViews>
    <sheetView tabSelected="1" topLeftCell="A2" zoomScale="90" zoomScaleNormal="90" workbookViewId="0">
      <pane xSplit="4" ySplit="8" topLeftCell="E67" activePane="bottomRight" state="frozen"/>
      <selection activeCell="A2" sqref="A2"/>
      <selection pane="topRight" activeCell="E2" sqref="E2"/>
      <selection pane="bottomLeft" activeCell="A11" sqref="A11"/>
      <selection pane="bottomRight" activeCell="H3" sqref="H3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customWidth="1"/>
    <col min="7" max="7" width="12.85546875" style="6" customWidth="1"/>
    <col min="8" max="8" width="13.7109375" style="6" customWidth="1"/>
    <col min="9" max="9" width="13" style="6" customWidth="1"/>
    <col min="10" max="10" width="10.5703125" style="6" customWidth="1"/>
    <col min="11" max="11" width="13.7109375" style="8" customWidth="1"/>
    <col min="12" max="12" width="11.28515625" style="6" customWidth="1"/>
    <col min="13" max="13" width="14" style="6" customWidth="1"/>
    <col min="14" max="14" width="10.5703125" style="6" customWidth="1"/>
    <col min="15" max="15" width="13" style="6" customWidth="1"/>
    <col min="16" max="16" width="11.7109375" style="6" customWidth="1"/>
    <col min="17" max="17" width="11.85546875" style="6" customWidth="1"/>
    <col min="18" max="18" width="10.7109375" style="6" customWidth="1"/>
    <col min="19" max="19" width="10.42578125" style="6" customWidth="1"/>
    <col min="20" max="20" width="11.28515625" style="6" hidden="1" customWidth="1"/>
    <col min="21" max="21" width="11.85546875" style="6" customWidth="1"/>
    <col min="22" max="22" width="10.85546875" style="6" customWidth="1"/>
    <col min="23" max="23" width="12.28515625" style="7" customWidth="1"/>
    <col min="24" max="24" width="10" style="6" customWidth="1"/>
    <col min="25" max="205" width="9.140625" style="6"/>
    <col min="206" max="206" width="17.7109375" style="6" customWidth="1"/>
    <col min="207" max="207" width="0" style="6" hidden="1" customWidth="1"/>
    <col min="208" max="208" width="8" style="6" customWidth="1"/>
    <col min="209" max="209" width="45.85546875" style="6" customWidth="1"/>
    <col min="210" max="213" width="13.7109375" style="6" customWidth="1"/>
    <col min="214" max="214" width="12.7109375" style="6" customWidth="1"/>
    <col min="215" max="215" width="9.42578125" style="6" customWidth="1"/>
    <col min="216" max="216" width="13.140625" style="6" customWidth="1"/>
    <col min="217" max="217" width="10.140625" style="6" customWidth="1"/>
    <col min="218" max="218" width="13.7109375" style="6" customWidth="1"/>
    <col min="219" max="220" width="0" style="6" hidden="1" customWidth="1"/>
    <col min="221" max="221" width="13.7109375" style="6" customWidth="1"/>
    <col min="222" max="222" width="14.42578125" style="6" customWidth="1"/>
    <col min="223" max="223" width="13.42578125" style="6" customWidth="1"/>
    <col min="224" max="225" width="0" style="6" hidden="1" customWidth="1"/>
    <col min="226" max="226" width="13.42578125" style="6" customWidth="1"/>
    <col min="227" max="227" width="14.140625" style="6" customWidth="1"/>
    <col min="228" max="228" width="11.7109375" style="6" customWidth="1"/>
    <col min="229" max="229" width="11.5703125" style="6" customWidth="1"/>
    <col min="230" max="230" width="13.85546875" style="6" customWidth="1"/>
    <col min="231" max="461" width="9.140625" style="6"/>
    <col min="462" max="462" width="17.7109375" style="6" customWidth="1"/>
    <col min="463" max="463" width="0" style="6" hidden="1" customWidth="1"/>
    <col min="464" max="464" width="8" style="6" customWidth="1"/>
    <col min="465" max="465" width="45.85546875" style="6" customWidth="1"/>
    <col min="466" max="469" width="13.7109375" style="6" customWidth="1"/>
    <col min="470" max="470" width="12.7109375" style="6" customWidth="1"/>
    <col min="471" max="471" width="9.42578125" style="6" customWidth="1"/>
    <col min="472" max="472" width="13.140625" style="6" customWidth="1"/>
    <col min="473" max="473" width="10.140625" style="6" customWidth="1"/>
    <col min="474" max="474" width="13.7109375" style="6" customWidth="1"/>
    <col min="475" max="476" width="0" style="6" hidden="1" customWidth="1"/>
    <col min="477" max="477" width="13.7109375" style="6" customWidth="1"/>
    <col min="478" max="478" width="14.42578125" style="6" customWidth="1"/>
    <col min="479" max="479" width="13.42578125" style="6" customWidth="1"/>
    <col min="480" max="481" width="0" style="6" hidden="1" customWidth="1"/>
    <col min="482" max="482" width="13.42578125" style="6" customWidth="1"/>
    <col min="483" max="483" width="14.140625" style="6" customWidth="1"/>
    <col min="484" max="484" width="11.7109375" style="6" customWidth="1"/>
    <col min="485" max="485" width="11.5703125" style="6" customWidth="1"/>
    <col min="486" max="486" width="13.85546875" style="6" customWidth="1"/>
    <col min="487" max="717" width="9.140625" style="6"/>
    <col min="718" max="718" width="17.7109375" style="6" customWidth="1"/>
    <col min="719" max="719" width="0" style="6" hidden="1" customWidth="1"/>
    <col min="720" max="720" width="8" style="6" customWidth="1"/>
    <col min="721" max="721" width="45.85546875" style="6" customWidth="1"/>
    <col min="722" max="725" width="13.7109375" style="6" customWidth="1"/>
    <col min="726" max="726" width="12.7109375" style="6" customWidth="1"/>
    <col min="727" max="727" width="9.42578125" style="6" customWidth="1"/>
    <col min="728" max="728" width="13.140625" style="6" customWidth="1"/>
    <col min="729" max="729" width="10.140625" style="6" customWidth="1"/>
    <col min="730" max="730" width="13.7109375" style="6" customWidth="1"/>
    <col min="731" max="732" width="0" style="6" hidden="1" customWidth="1"/>
    <col min="733" max="733" width="13.7109375" style="6" customWidth="1"/>
    <col min="734" max="734" width="14.42578125" style="6" customWidth="1"/>
    <col min="735" max="735" width="13.42578125" style="6" customWidth="1"/>
    <col min="736" max="737" width="0" style="6" hidden="1" customWidth="1"/>
    <col min="738" max="738" width="13.42578125" style="6" customWidth="1"/>
    <col min="739" max="739" width="14.140625" style="6" customWidth="1"/>
    <col min="740" max="740" width="11.7109375" style="6" customWidth="1"/>
    <col min="741" max="741" width="11.5703125" style="6" customWidth="1"/>
    <col min="742" max="742" width="13.85546875" style="6" customWidth="1"/>
    <col min="743" max="973" width="9.140625" style="6"/>
    <col min="974" max="974" width="17.7109375" style="6" customWidth="1"/>
    <col min="975" max="975" width="0" style="6" hidden="1" customWidth="1"/>
    <col min="976" max="976" width="8" style="6" customWidth="1"/>
    <col min="977" max="977" width="45.85546875" style="6" customWidth="1"/>
    <col min="978" max="981" width="13.7109375" style="6" customWidth="1"/>
    <col min="982" max="982" width="12.7109375" style="6" customWidth="1"/>
    <col min="983" max="983" width="9.42578125" style="6" customWidth="1"/>
    <col min="984" max="984" width="13.140625" style="6" customWidth="1"/>
    <col min="985" max="985" width="10.140625" style="6" customWidth="1"/>
    <col min="986" max="986" width="13.7109375" style="6" customWidth="1"/>
    <col min="987" max="988" width="0" style="6" hidden="1" customWidth="1"/>
    <col min="989" max="989" width="13.7109375" style="6" customWidth="1"/>
    <col min="990" max="990" width="14.42578125" style="6" customWidth="1"/>
    <col min="991" max="991" width="13.42578125" style="6" customWidth="1"/>
    <col min="992" max="993" width="0" style="6" hidden="1" customWidth="1"/>
    <col min="994" max="994" width="13.42578125" style="6" customWidth="1"/>
    <col min="995" max="995" width="14.140625" style="6" customWidth="1"/>
    <col min="996" max="996" width="11.7109375" style="6" customWidth="1"/>
    <col min="997" max="997" width="11.5703125" style="6" customWidth="1"/>
    <col min="998" max="998" width="13.85546875" style="6" customWidth="1"/>
    <col min="999" max="1229" width="9.140625" style="6"/>
    <col min="1230" max="1230" width="17.7109375" style="6" customWidth="1"/>
    <col min="1231" max="1231" width="0" style="6" hidden="1" customWidth="1"/>
    <col min="1232" max="1232" width="8" style="6" customWidth="1"/>
    <col min="1233" max="1233" width="45.85546875" style="6" customWidth="1"/>
    <col min="1234" max="1237" width="13.7109375" style="6" customWidth="1"/>
    <col min="1238" max="1238" width="12.7109375" style="6" customWidth="1"/>
    <col min="1239" max="1239" width="9.42578125" style="6" customWidth="1"/>
    <col min="1240" max="1240" width="13.140625" style="6" customWidth="1"/>
    <col min="1241" max="1241" width="10.140625" style="6" customWidth="1"/>
    <col min="1242" max="1242" width="13.7109375" style="6" customWidth="1"/>
    <col min="1243" max="1244" width="0" style="6" hidden="1" customWidth="1"/>
    <col min="1245" max="1245" width="13.7109375" style="6" customWidth="1"/>
    <col min="1246" max="1246" width="14.42578125" style="6" customWidth="1"/>
    <col min="1247" max="1247" width="13.42578125" style="6" customWidth="1"/>
    <col min="1248" max="1249" width="0" style="6" hidden="1" customWidth="1"/>
    <col min="1250" max="1250" width="13.42578125" style="6" customWidth="1"/>
    <col min="1251" max="1251" width="14.140625" style="6" customWidth="1"/>
    <col min="1252" max="1252" width="11.7109375" style="6" customWidth="1"/>
    <col min="1253" max="1253" width="11.5703125" style="6" customWidth="1"/>
    <col min="1254" max="1254" width="13.85546875" style="6" customWidth="1"/>
    <col min="1255" max="1485" width="9.140625" style="6"/>
    <col min="1486" max="1486" width="17.7109375" style="6" customWidth="1"/>
    <col min="1487" max="1487" width="0" style="6" hidden="1" customWidth="1"/>
    <col min="1488" max="1488" width="8" style="6" customWidth="1"/>
    <col min="1489" max="1489" width="45.85546875" style="6" customWidth="1"/>
    <col min="1490" max="1493" width="13.7109375" style="6" customWidth="1"/>
    <col min="1494" max="1494" width="12.7109375" style="6" customWidth="1"/>
    <col min="1495" max="1495" width="9.42578125" style="6" customWidth="1"/>
    <col min="1496" max="1496" width="13.140625" style="6" customWidth="1"/>
    <col min="1497" max="1497" width="10.140625" style="6" customWidth="1"/>
    <col min="1498" max="1498" width="13.7109375" style="6" customWidth="1"/>
    <col min="1499" max="1500" width="0" style="6" hidden="1" customWidth="1"/>
    <col min="1501" max="1501" width="13.7109375" style="6" customWidth="1"/>
    <col min="1502" max="1502" width="14.42578125" style="6" customWidth="1"/>
    <col min="1503" max="1503" width="13.42578125" style="6" customWidth="1"/>
    <col min="1504" max="1505" width="0" style="6" hidden="1" customWidth="1"/>
    <col min="1506" max="1506" width="13.42578125" style="6" customWidth="1"/>
    <col min="1507" max="1507" width="14.140625" style="6" customWidth="1"/>
    <col min="1508" max="1508" width="11.7109375" style="6" customWidth="1"/>
    <col min="1509" max="1509" width="11.5703125" style="6" customWidth="1"/>
    <col min="1510" max="1510" width="13.85546875" style="6" customWidth="1"/>
    <col min="1511" max="1741" width="9.140625" style="6"/>
    <col min="1742" max="1742" width="17.7109375" style="6" customWidth="1"/>
    <col min="1743" max="1743" width="0" style="6" hidden="1" customWidth="1"/>
    <col min="1744" max="1744" width="8" style="6" customWidth="1"/>
    <col min="1745" max="1745" width="45.85546875" style="6" customWidth="1"/>
    <col min="1746" max="1749" width="13.7109375" style="6" customWidth="1"/>
    <col min="1750" max="1750" width="12.7109375" style="6" customWidth="1"/>
    <col min="1751" max="1751" width="9.42578125" style="6" customWidth="1"/>
    <col min="1752" max="1752" width="13.140625" style="6" customWidth="1"/>
    <col min="1753" max="1753" width="10.140625" style="6" customWidth="1"/>
    <col min="1754" max="1754" width="13.7109375" style="6" customWidth="1"/>
    <col min="1755" max="1756" width="0" style="6" hidden="1" customWidth="1"/>
    <col min="1757" max="1757" width="13.7109375" style="6" customWidth="1"/>
    <col min="1758" max="1758" width="14.42578125" style="6" customWidth="1"/>
    <col min="1759" max="1759" width="13.42578125" style="6" customWidth="1"/>
    <col min="1760" max="1761" width="0" style="6" hidden="1" customWidth="1"/>
    <col min="1762" max="1762" width="13.42578125" style="6" customWidth="1"/>
    <col min="1763" max="1763" width="14.140625" style="6" customWidth="1"/>
    <col min="1764" max="1764" width="11.7109375" style="6" customWidth="1"/>
    <col min="1765" max="1765" width="11.5703125" style="6" customWidth="1"/>
    <col min="1766" max="1766" width="13.85546875" style="6" customWidth="1"/>
    <col min="1767" max="1997" width="9.140625" style="6"/>
    <col min="1998" max="1998" width="17.7109375" style="6" customWidth="1"/>
    <col min="1999" max="1999" width="0" style="6" hidden="1" customWidth="1"/>
    <col min="2000" max="2000" width="8" style="6" customWidth="1"/>
    <col min="2001" max="2001" width="45.85546875" style="6" customWidth="1"/>
    <col min="2002" max="2005" width="13.7109375" style="6" customWidth="1"/>
    <col min="2006" max="2006" width="12.7109375" style="6" customWidth="1"/>
    <col min="2007" max="2007" width="9.42578125" style="6" customWidth="1"/>
    <col min="2008" max="2008" width="13.140625" style="6" customWidth="1"/>
    <col min="2009" max="2009" width="10.140625" style="6" customWidth="1"/>
    <col min="2010" max="2010" width="13.7109375" style="6" customWidth="1"/>
    <col min="2011" max="2012" width="0" style="6" hidden="1" customWidth="1"/>
    <col min="2013" max="2013" width="13.7109375" style="6" customWidth="1"/>
    <col min="2014" max="2014" width="14.42578125" style="6" customWidth="1"/>
    <col min="2015" max="2015" width="13.42578125" style="6" customWidth="1"/>
    <col min="2016" max="2017" width="0" style="6" hidden="1" customWidth="1"/>
    <col min="2018" max="2018" width="13.42578125" style="6" customWidth="1"/>
    <col min="2019" max="2019" width="14.140625" style="6" customWidth="1"/>
    <col min="2020" max="2020" width="11.7109375" style="6" customWidth="1"/>
    <col min="2021" max="2021" width="11.5703125" style="6" customWidth="1"/>
    <col min="2022" max="2022" width="13.85546875" style="6" customWidth="1"/>
    <col min="2023" max="2253" width="9.140625" style="6"/>
    <col min="2254" max="2254" width="17.7109375" style="6" customWidth="1"/>
    <col min="2255" max="2255" width="0" style="6" hidden="1" customWidth="1"/>
    <col min="2256" max="2256" width="8" style="6" customWidth="1"/>
    <col min="2257" max="2257" width="45.85546875" style="6" customWidth="1"/>
    <col min="2258" max="2261" width="13.7109375" style="6" customWidth="1"/>
    <col min="2262" max="2262" width="12.7109375" style="6" customWidth="1"/>
    <col min="2263" max="2263" width="9.42578125" style="6" customWidth="1"/>
    <col min="2264" max="2264" width="13.140625" style="6" customWidth="1"/>
    <col min="2265" max="2265" width="10.140625" style="6" customWidth="1"/>
    <col min="2266" max="2266" width="13.7109375" style="6" customWidth="1"/>
    <col min="2267" max="2268" width="0" style="6" hidden="1" customWidth="1"/>
    <col min="2269" max="2269" width="13.7109375" style="6" customWidth="1"/>
    <col min="2270" max="2270" width="14.42578125" style="6" customWidth="1"/>
    <col min="2271" max="2271" width="13.42578125" style="6" customWidth="1"/>
    <col min="2272" max="2273" width="0" style="6" hidden="1" customWidth="1"/>
    <col min="2274" max="2274" width="13.42578125" style="6" customWidth="1"/>
    <col min="2275" max="2275" width="14.140625" style="6" customWidth="1"/>
    <col min="2276" max="2276" width="11.7109375" style="6" customWidth="1"/>
    <col min="2277" max="2277" width="11.5703125" style="6" customWidth="1"/>
    <col min="2278" max="2278" width="13.85546875" style="6" customWidth="1"/>
    <col min="2279" max="2509" width="9.140625" style="6"/>
    <col min="2510" max="2510" width="17.7109375" style="6" customWidth="1"/>
    <col min="2511" max="2511" width="0" style="6" hidden="1" customWidth="1"/>
    <col min="2512" max="2512" width="8" style="6" customWidth="1"/>
    <col min="2513" max="2513" width="45.85546875" style="6" customWidth="1"/>
    <col min="2514" max="2517" width="13.7109375" style="6" customWidth="1"/>
    <col min="2518" max="2518" width="12.7109375" style="6" customWidth="1"/>
    <col min="2519" max="2519" width="9.42578125" style="6" customWidth="1"/>
    <col min="2520" max="2520" width="13.140625" style="6" customWidth="1"/>
    <col min="2521" max="2521" width="10.140625" style="6" customWidth="1"/>
    <col min="2522" max="2522" width="13.7109375" style="6" customWidth="1"/>
    <col min="2523" max="2524" width="0" style="6" hidden="1" customWidth="1"/>
    <col min="2525" max="2525" width="13.7109375" style="6" customWidth="1"/>
    <col min="2526" max="2526" width="14.42578125" style="6" customWidth="1"/>
    <col min="2527" max="2527" width="13.42578125" style="6" customWidth="1"/>
    <col min="2528" max="2529" width="0" style="6" hidden="1" customWidth="1"/>
    <col min="2530" max="2530" width="13.42578125" style="6" customWidth="1"/>
    <col min="2531" max="2531" width="14.140625" style="6" customWidth="1"/>
    <col min="2532" max="2532" width="11.7109375" style="6" customWidth="1"/>
    <col min="2533" max="2533" width="11.5703125" style="6" customWidth="1"/>
    <col min="2534" max="2534" width="13.85546875" style="6" customWidth="1"/>
    <col min="2535" max="2765" width="9.140625" style="6"/>
    <col min="2766" max="2766" width="17.7109375" style="6" customWidth="1"/>
    <col min="2767" max="2767" width="0" style="6" hidden="1" customWidth="1"/>
    <col min="2768" max="2768" width="8" style="6" customWidth="1"/>
    <col min="2769" max="2769" width="45.85546875" style="6" customWidth="1"/>
    <col min="2770" max="2773" width="13.7109375" style="6" customWidth="1"/>
    <col min="2774" max="2774" width="12.7109375" style="6" customWidth="1"/>
    <col min="2775" max="2775" width="9.42578125" style="6" customWidth="1"/>
    <col min="2776" max="2776" width="13.140625" style="6" customWidth="1"/>
    <col min="2777" max="2777" width="10.140625" style="6" customWidth="1"/>
    <col min="2778" max="2778" width="13.7109375" style="6" customWidth="1"/>
    <col min="2779" max="2780" width="0" style="6" hidden="1" customWidth="1"/>
    <col min="2781" max="2781" width="13.7109375" style="6" customWidth="1"/>
    <col min="2782" max="2782" width="14.42578125" style="6" customWidth="1"/>
    <col min="2783" max="2783" width="13.42578125" style="6" customWidth="1"/>
    <col min="2784" max="2785" width="0" style="6" hidden="1" customWidth="1"/>
    <col min="2786" max="2786" width="13.42578125" style="6" customWidth="1"/>
    <col min="2787" max="2787" width="14.140625" style="6" customWidth="1"/>
    <col min="2788" max="2788" width="11.7109375" style="6" customWidth="1"/>
    <col min="2789" max="2789" width="11.5703125" style="6" customWidth="1"/>
    <col min="2790" max="2790" width="13.85546875" style="6" customWidth="1"/>
    <col min="2791" max="3021" width="9.140625" style="6"/>
    <col min="3022" max="3022" width="17.7109375" style="6" customWidth="1"/>
    <col min="3023" max="3023" width="0" style="6" hidden="1" customWidth="1"/>
    <col min="3024" max="3024" width="8" style="6" customWidth="1"/>
    <col min="3025" max="3025" width="45.85546875" style="6" customWidth="1"/>
    <col min="3026" max="3029" width="13.7109375" style="6" customWidth="1"/>
    <col min="3030" max="3030" width="12.7109375" style="6" customWidth="1"/>
    <col min="3031" max="3031" width="9.42578125" style="6" customWidth="1"/>
    <col min="3032" max="3032" width="13.140625" style="6" customWidth="1"/>
    <col min="3033" max="3033" width="10.140625" style="6" customWidth="1"/>
    <col min="3034" max="3034" width="13.7109375" style="6" customWidth="1"/>
    <col min="3035" max="3036" width="0" style="6" hidden="1" customWidth="1"/>
    <col min="3037" max="3037" width="13.7109375" style="6" customWidth="1"/>
    <col min="3038" max="3038" width="14.42578125" style="6" customWidth="1"/>
    <col min="3039" max="3039" width="13.42578125" style="6" customWidth="1"/>
    <col min="3040" max="3041" width="0" style="6" hidden="1" customWidth="1"/>
    <col min="3042" max="3042" width="13.42578125" style="6" customWidth="1"/>
    <col min="3043" max="3043" width="14.140625" style="6" customWidth="1"/>
    <col min="3044" max="3044" width="11.7109375" style="6" customWidth="1"/>
    <col min="3045" max="3045" width="11.5703125" style="6" customWidth="1"/>
    <col min="3046" max="3046" width="13.85546875" style="6" customWidth="1"/>
    <col min="3047" max="3277" width="9.140625" style="6"/>
    <col min="3278" max="3278" width="17.7109375" style="6" customWidth="1"/>
    <col min="3279" max="3279" width="0" style="6" hidden="1" customWidth="1"/>
    <col min="3280" max="3280" width="8" style="6" customWidth="1"/>
    <col min="3281" max="3281" width="45.85546875" style="6" customWidth="1"/>
    <col min="3282" max="3285" width="13.7109375" style="6" customWidth="1"/>
    <col min="3286" max="3286" width="12.7109375" style="6" customWidth="1"/>
    <col min="3287" max="3287" width="9.42578125" style="6" customWidth="1"/>
    <col min="3288" max="3288" width="13.140625" style="6" customWidth="1"/>
    <col min="3289" max="3289" width="10.140625" style="6" customWidth="1"/>
    <col min="3290" max="3290" width="13.7109375" style="6" customWidth="1"/>
    <col min="3291" max="3292" width="0" style="6" hidden="1" customWidth="1"/>
    <col min="3293" max="3293" width="13.7109375" style="6" customWidth="1"/>
    <col min="3294" max="3294" width="14.42578125" style="6" customWidth="1"/>
    <col min="3295" max="3295" width="13.42578125" style="6" customWidth="1"/>
    <col min="3296" max="3297" width="0" style="6" hidden="1" customWidth="1"/>
    <col min="3298" max="3298" width="13.42578125" style="6" customWidth="1"/>
    <col min="3299" max="3299" width="14.140625" style="6" customWidth="1"/>
    <col min="3300" max="3300" width="11.7109375" style="6" customWidth="1"/>
    <col min="3301" max="3301" width="11.5703125" style="6" customWidth="1"/>
    <col min="3302" max="3302" width="13.85546875" style="6" customWidth="1"/>
    <col min="3303" max="3533" width="9.140625" style="6"/>
    <col min="3534" max="3534" width="17.7109375" style="6" customWidth="1"/>
    <col min="3535" max="3535" width="0" style="6" hidden="1" customWidth="1"/>
    <col min="3536" max="3536" width="8" style="6" customWidth="1"/>
    <col min="3537" max="3537" width="45.85546875" style="6" customWidth="1"/>
    <col min="3538" max="3541" width="13.7109375" style="6" customWidth="1"/>
    <col min="3542" max="3542" width="12.7109375" style="6" customWidth="1"/>
    <col min="3543" max="3543" width="9.42578125" style="6" customWidth="1"/>
    <col min="3544" max="3544" width="13.140625" style="6" customWidth="1"/>
    <col min="3545" max="3545" width="10.140625" style="6" customWidth="1"/>
    <col min="3546" max="3546" width="13.7109375" style="6" customWidth="1"/>
    <col min="3547" max="3548" width="0" style="6" hidden="1" customWidth="1"/>
    <col min="3549" max="3549" width="13.7109375" style="6" customWidth="1"/>
    <col min="3550" max="3550" width="14.42578125" style="6" customWidth="1"/>
    <col min="3551" max="3551" width="13.42578125" style="6" customWidth="1"/>
    <col min="3552" max="3553" width="0" style="6" hidden="1" customWidth="1"/>
    <col min="3554" max="3554" width="13.42578125" style="6" customWidth="1"/>
    <col min="3555" max="3555" width="14.140625" style="6" customWidth="1"/>
    <col min="3556" max="3556" width="11.7109375" style="6" customWidth="1"/>
    <col min="3557" max="3557" width="11.5703125" style="6" customWidth="1"/>
    <col min="3558" max="3558" width="13.85546875" style="6" customWidth="1"/>
    <col min="3559" max="3789" width="9.140625" style="6"/>
    <col min="3790" max="3790" width="17.7109375" style="6" customWidth="1"/>
    <col min="3791" max="3791" width="0" style="6" hidden="1" customWidth="1"/>
    <col min="3792" max="3792" width="8" style="6" customWidth="1"/>
    <col min="3793" max="3793" width="45.85546875" style="6" customWidth="1"/>
    <col min="3794" max="3797" width="13.7109375" style="6" customWidth="1"/>
    <col min="3798" max="3798" width="12.7109375" style="6" customWidth="1"/>
    <col min="3799" max="3799" width="9.42578125" style="6" customWidth="1"/>
    <col min="3800" max="3800" width="13.140625" style="6" customWidth="1"/>
    <col min="3801" max="3801" width="10.140625" style="6" customWidth="1"/>
    <col min="3802" max="3802" width="13.7109375" style="6" customWidth="1"/>
    <col min="3803" max="3804" width="0" style="6" hidden="1" customWidth="1"/>
    <col min="3805" max="3805" width="13.7109375" style="6" customWidth="1"/>
    <col min="3806" max="3806" width="14.42578125" style="6" customWidth="1"/>
    <col min="3807" max="3807" width="13.42578125" style="6" customWidth="1"/>
    <col min="3808" max="3809" width="0" style="6" hidden="1" customWidth="1"/>
    <col min="3810" max="3810" width="13.42578125" style="6" customWidth="1"/>
    <col min="3811" max="3811" width="14.140625" style="6" customWidth="1"/>
    <col min="3812" max="3812" width="11.7109375" style="6" customWidth="1"/>
    <col min="3813" max="3813" width="11.5703125" style="6" customWidth="1"/>
    <col min="3814" max="3814" width="13.85546875" style="6" customWidth="1"/>
    <col min="3815" max="4045" width="9.140625" style="6"/>
    <col min="4046" max="4046" width="17.7109375" style="6" customWidth="1"/>
    <col min="4047" max="4047" width="0" style="6" hidden="1" customWidth="1"/>
    <col min="4048" max="4048" width="8" style="6" customWidth="1"/>
    <col min="4049" max="4049" width="45.85546875" style="6" customWidth="1"/>
    <col min="4050" max="4053" width="13.7109375" style="6" customWidth="1"/>
    <col min="4054" max="4054" width="12.7109375" style="6" customWidth="1"/>
    <col min="4055" max="4055" width="9.42578125" style="6" customWidth="1"/>
    <col min="4056" max="4056" width="13.140625" style="6" customWidth="1"/>
    <col min="4057" max="4057" width="10.140625" style="6" customWidth="1"/>
    <col min="4058" max="4058" width="13.7109375" style="6" customWidth="1"/>
    <col min="4059" max="4060" width="0" style="6" hidden="1" customWidth="1"/>
    <col min="4061" max="4061" width="13.7109375" style="6" customWidth="1"/>
    <col min="4062" max="4062" width="14.42578125" style="6" customWidth="1"/>
    <col min="4063" max="4063" width="13.42578125" style="6" customWidth="1"/>
    <col min="4064" max="4065" width="0" style="6" hidden="1" customWidth="1"/>
    <col min="4066" max="4066" width="13.42578125" style="6" customWidth="1"/>
    <col min="4067" max="4067" width="14.140625" style="6" customWidth="1"/>
    <col min="4068" max="4068" width="11.7109375" style="6" customWidth="1"/>
    <col min="4069" max="4069" width="11.5703125" style="6" customWidth="1"/>
    <col min="4070" max="4070" width="13.85546875" style="6" customWidth="1"/>
    <col min="4071" max="4301" width="9.140625" style="6"/>
    <col min="4302" max="4302" width="17.7109375" style="6" customWidth="1"/>
    <col min="4303" max="4303" width="0" style="6" hidden="1" customWidth="1"/>
    <col min="4304" max="4304" width="8" style="6" customWidth="1"/>
    <col min="4305" max="4305" width="45.85546875" style="6" customWidth="1"/>
    <col min="4306" max="4309" width="13.7109375" style="6" customWidth="1"/>
    <col min="4310" max="4310" width="12.7109375" style="6" customWidth="1"/>
    <col min="4311" max="4311" width="9.42578125" style="6" customWidth="1"/>
    <col min="4312" max="4312" width="13.140625" style="6" customWidth="1"/>
    <col min="4313" max="4313" width="10.140625" style="6" customWidth="1"/>
    <col min="4314" max="4314" width="13.7109375" style="6" customWidth="1"/>
    <col min="4315" max="4316" width="0" style="6" hidden="1" customWidth="1"/>
    <col min="4317" max="4317" width="13.7109375" style="6" customWidth="1"/>
    <col min="4318" max="4318" width="14.42578125" style="6" customWidth="1"/>
    <col min="4319" max="4319" width="13.42578125" style="6" customWidth="1"/>
    <col min="4320" max="4321" width="0" style="6" hidden="1" customWidth="1"/>
    <col min="4322" max="4322" width="13.42578125" style="6" customWidth="1"/>
    <col min="4323" max="4323" width="14.140625" style="6" customWidth="1"/>
    <col min="4324" max="4324" width="11.7109375" style="6" customWidth="1"/>
    <col min="4325" max="4325" width="11.5703125" style="6" customWidth="1"/>
    <col min="4326" max="4326" width="13.85546875" style="6" customWidth="1"/>
    <col min="4327" max="4557" width="9.140625" style="6"/>
    <col min="4558" max="4558" width="17.7109375" style="6" customWidth="1"/>
    <col min="4559" max="4559" width="0" style="6" hidden="1" customWidth="1"/>
    <col min="4560" max="4560" width="8" style="6" customWidth="1"/>
    <col min="4561" max="4561" width="45.85546875" style="6" customWidth="1"/>
    <col min="4562" max="4565" width="13.7109375" style="6" customWidth="1"/>
    <col min="4566" max="4566" width="12.7109375" style="6" customWidth="1"/>
    <col min="4567" max="4567" width="9.42578125" style="6" customWidth="1"/>
    <col min="4568" max="4568" width="13.140625" style="6" customWidth="1"/>
    <col min="4569" max="4569" width="10.140625" style="6" customWidth="1"/>
    <col min="4570" max="4570" width="13.7109375" style="6" customWidth="1"/>
    <col min="4571" max="4572" width="0" style="6" hidden="1" customWidth="1"/>
    <col min="4573" max="4573" width="13.7109375" style="6" customWidth="1"/>
    <col min="4574" max="4574" width="14.42578125" style="6" customWidth="1"/>
    <col min="4575" max="4575" width="13.42578125" style="6" customWidth="1"/>
    <col min="4576" max="4577" width="0" style="6" hidden="1" customWidth="1"/>
    <col min="4578" max="4578" width="13.42578125" style="6" customWidth="1"/>
    <col min="4579" max="4579" width="14.140625" style="6" customWidth="1"/>
    <col min="4580" max="4580" width="11.7109375" style="6" customWidth="1"/>
    <col min="4581" max="4581" width="11.5703125" style="6" customWidth="1"/>
    <col min="4582" max="4582" width="13.85546875" style="6" customWidth="1"/>
    <col min="4583" max="4813" width="9.140625" style="6"/>
    <col min="4814" max="4814" width="17.7109375" style="6" customWidth="1"/>
    <col min="4815" max="4815" width="0" style="6" hidden="1" customWidth="1"/>
    <col min="4816" max="4816" width="8" style="6" customWidth="1"/>
    <col min="4817" max="4817" width="45.85546875" style="6" customWidth="1"/>
    <col min="4818" max="4821" width="13.7109375" style="6" customWidth="1"/>
    <col min="4822" max="4822" width="12.7109375" style="6" customWidth="1"/>
    <col min="4823" max="4823" width="9.42578125" style="6" customWidth="1"/>
    <col min="4824" max="4824" width="13.140625" style="6" customWidth="1"/>
    <col min="4825" max="4825" width="10.140625" style="6" customWidth="1"/>
    <col min="4826" max="4826" width="13.7109375" style="6" customWidth="1"/>
    <col min="4827" max="4828" width="0" style="6" hidden="1" customWidth="1"/>
    <col min="4829" max="4829" width="13.7109375" style="6" customWidth="1"/>
    <col min="4830" max="4830" width="14.42578125" style="6" customWidth="1"/>
    <col min="4831" max="4831" width="13.42578125" style="6" customWidth="1"/>
    <col min="4832" max="4833" width="0" style="6" hidden="1" customWidth="1"/>
    <col min="4834" max="4834" width="13.42578125" style="6" customWidth="1"/>
    <col min="4835" max="4835" width="14.140625" style="6" customWidth="1"/>
    <col min="4836" max="4836" width="11.7109375" style="6" customWidth="1"/>
    <col min="4837" max="4837" width="11.5703125" style="6" customWidth="1"/>
    <col min="4838" max="4838" width="13.85546875" style="6" customWidth="1"/>
    <col min="4839" max="5069" width="9.140625" style="6"/>
    <col min="5070" max="5070" width="17.7109375" style="6" customWidth="1"/>
    <col min="5071" max="5071" width="0" style="6" hidden="1" customWidth="1"/>
    <col min="5072" max="5072" width="8" style="6" customWidth="1"/>
    <col min="5073" max="5073" width="45.85546875" style="6" customWidth="1"/>
    <col min="5074" max="5077" width="13.7109375" style="6" customWidth="1"/>
    <col min="5078" max="5078" width="12.7109375" style="6" customWidth="1"/>
    <col min="5079" max="5079" width="9.42578125" style="6" customWidth="1"/>
    <col min="5080" max="5080" width="13.140625" style="6" customWidth="1"/>
    <col min="5081" max="5081" width="10.140625" style="6" customWidth="1"/>
    <col min="5082" max="5082" width="13.7109375" style="6" customWidth="1"/>
    <col min="5083" max="5084" width="0" style="6" hidden="1" customWidth="1"/>
    <col min="5085" max="5085" width="13.7109375" style="6" customWidth="1"/>
    <col min="5086" max="5086" width="14.42578125" style="6" customWidth="1"/>
    <col min="5087" max="5087" width="13.42578125" style="6" customWidth="1"/>
    <col min="5088" max="5089" width="0" style="6" hidden="1" customWidth="1"/>
    <col min="5090" max="5090" width="13.42578125" style="6" customWidth="1"/>
    <col min="5091" max="5091" width="14.140625" style="6" customWidth="1"/>
    <col min="5092" max="5092" width="11.7109375" style="6" customWidth="1"/>
    <col min="5093" max="5093" width="11.5703125" style="6" customWidth="1"/>
    <col min="5094" max="5094" width="13.85546875" style="6" customWidth="1"/>
    <col min="5095" max="5325" width="9.140625" style="6"/>
    <col min="5326" max="5326" width="17.7109375" style="6" customWidth="1"/>
    <col min="5327" max="5327" width="0" style="6" hidden="1" customWidth="1"/>
    <col min="5328" max="5328" width="8" style="6" customWidth="1"/>
    <col min="5329" max="5329" width="45.85546875" style="6" customWidth="1"/>
    <col min="5330" max="5333" width="13.7109375" style="6" customWidth="1"/>
    <col min="5334" max="5334" width="12.7109375" style="6" customWidth="1"/>
    <col min="5335" max="5335" width="9.42578125" style="6" customWidth="1"/>
    <col min="5336" max="5336" width="13.140625" style="6" customWidth="1"/>
    <col min="5337" max="5337" width="10.140625" style="6" customWidth="1"/>
    <col min="5338" max="5338" width="13.7109375" style="6" customWidth="1"/>
    <col min="5339" max="5340" width="0" style="6" hidden="1" customWidth="1"/>
    <col min="5341" max="5341" width="13.7109375" style="6" customWidth="1"/>
    <col min="5342" max="5342" width="14.42578125" style="6" customWidth="1"/>
    <col min="5343" max="5343" width="13.42578125" style="6" customWidth="1"/>
    <col min="5344" max="5345" width="0" style="6" hidden="1" customWidth="1"/>
    <col min="5346" max="5346" width="13.42578125" style="6" customWidth="1"/>
    <col min="5347" max="5347" width="14.140625" style="6" customWidth="1"/>
    <col min="5348" max="5348" width="11.7109375" style="6" customWidth="1"/>
    <col min="5349" max="5349" width="11.5703125" style="6" customWidth="1"/>
    <col min="5350" max="5350" width="13.85546875" style="6" customWidth="1"/>
    <col min="5351" max="5581" width="9.140625" style="6"/>
    <col min="5582" max="5582" width="17.7109375" style="6" customWidth="1"/>
    <col min="5583" max="5583" width="0" style="6" hidden="1" customWidth="1"/>
    <col min="5584" max="5584" width="8" style="6" customWidth="1"/>
    <col min="5585" max="5585" width="45.85546875" style="6" customWidth="1"/>
    <col min="5586" max="5589" width="13.7109375" style="6" customWidth="1"/>
    <col min="5590" max="5590" width="12.7109375" style="6" customWidth="1"/>
    <col min="5591" max="5591" width="9.42578125" style="6" customWidth="1"/>
    <col min="5592" max="5592" width="13.140625" style="6" customWidth="1"/>
    <col min="5593" max="5593" width="10.140625" style="6" customWidth="1"/>
    <col min="5594" max="5594" width="13.7109375" style="6" customWidth="1"/>
    <col min="5595" max="5596" width="0" style="6" hidden="1" customWidth="1"/>
    <col min="5597" max="5597" width="13.7109375" style="6" customWidth="1"/>
    <col min="5598" max="5598" width="14.42578125" style="6" customWidth="1"/>
    <col min="5599" max="5599" width="13.42578125" style="6" customWidth="1"/>
    <col min="5600" max="5601" width="0" style="6" hidden="1" customWidth="1"/>
    <col min="5602" max="5602" width="13.42578125" style="6" customWidth="1"/>
    <col min="5603" max="5603" width="14.140625" style="6" customWidth="1"/>
    <col min="5604" max="5604" width="11.7109375" style="6" customWidth="1"/>
    <col min="5605" max="5605" width="11.5703125" style="6" customWidth="1"/>
    <col min="5606" max="5606" width="13.85546875" style="6" customWidth="1"/>
    <col min="5607" max="5837" width="9.140625" style="6"/>
    <col min="5838" max="5838" width="17.7109375" style="6" customWidth="1"/>
    <col min="5839" max="5839" width="0" style="6" hidden="1" customWidth="1"/>
    <col min="5840" max="5840" width="8" style="6" customWidth="1"/>
    <col min="5841" max="5841" width="45.85546875" style="6" customWidth="1"/>
    <col min="5842" max="5845" width="13.7109375" style="6" customWidth="1"/>
    <col min="5846" max="5846" width="12.7109375" style="6" customWidth="1"/>
    <col min="5847" max="5847" width="9.42578125" style="6" customWidth="1"/>
    <col min="5848" max="5848" width="13.140625" style="6" customWidth="1"/>
    <col min="5849" max="5849" width="10.140625" style="6" customWidth="1"/>
    <col min="5850" max="5850" width="13.7109375" style="6" customWidth="1"/>
    <col min="5851" max="5852" width="0" style="6" hidden="1" customWidth="1"/>
    <col min="5853" max="5853" width="13.7109375" style="6" customWidth="1"/>
    <col min="5854" max="5854" width="14.42578125" style="6" customWidth="1"/>
    <col min="5855" max="5855" width="13.42578125" style="6" customWidth="1"/>
    <col min="5856" max="5857" width="0" style="6" hidden="1" customWidth="1"/>
    <col min="5858" max="5858" width="13.42578125" style="6" customWidth="1"/>
    <col min="5859" max="5859" width="14.140625" style="6" customWidth="1"/>
    <col min="5860" max="5860" width="11.7109375" style="6" customWidth="1"/>
    <col min="5861" max="5861" width="11.5703125" style="6" customWidth="1"/>
    <col min="5862" max="5862" width="13.85546875" style="6" customWidth="1"/>
    <col min="5863" max="6093" width="9.140625" style="6"/>
    <col min="6094" max="6094" width="17.7109375" style="6" customWidth="1"/>
    <col min="6095" max="6095" width="0" style="6" hidden="1" customWidth="1"/>
    <col min="6096" max="6096" width="8" style="6" customWidth="1"/>
    <col min="6097" max="6097" width="45.85546875" style="6" customWidth="1"/>
    <col min="6098" max="6101" width="13.7109375" style="6" customWidth="1"/>
    <col min="6102" max="6102" width="12.7109375" style="6" customWidth="1"/>
    <col min="6103" max="6103" width="9.42578125" style="6" customWidth="1"/>
    <col min="6104" max="6104" width="13.140625" style="6" customWidth="1"/>
    <col min="6105" max="6105" width="10.140625" style="6" customWidth="1"/>
    <col min="6106" max="6106" width="13.7109375" style="6" customWidth="1"/>
    <col min="6107" max="6108" width="0" style="6" hidden="1" customWidth="1"/>
    <col min="6109" max="6109" width="13.7109375" style="6" customWidth="1"/>
    <col min="6110" max="6110" width="14.42578125" style="6" customWidth="1"/>
    <col min="6111" max="6111" width="13.42578125" style="6" customWidth="1"/>
    <col min="6112" max="6113" width="0" style="6" hidden="1" customWidth="1"/>
    <col min="6114" max="6114" width="13.42578125" style="6" customWidth="1"/>
    <col min="6115" max="6115" width="14.140625" style="6" customWidth="1"/>
    <col min="6116" max="6116" width="11.7109375" style="6" customWidth="1"/>
    <col min="6117" max="6117" width="11.5703125" style="6" customWidth="1"/>
    <col min="6118" max="6118" width="13.85546875" style="6" customWidth="1"/>
    <col min="6119" max="6349" width="9.140625" style="6"/>
    <col min="6350" max="6350" width="17.7109375" style="6" customWidth="1"/>
    <col min="6351" max="6351" width="0" style="6" hidden="1" customWidth="1"/>
    <col min="6352" max="6352" width="8" style="6" customWidth="1"/>
    <col min="6353" max="6353" width="45.85546875" style="6" customWidth="1"/>
    <col min="6354" max="6357" width="13.7109375" style="6" customWidth="1"/>
    <col min="6358" max="6358" width="12.7109375" style="6" customWidth="1"/>
    <col min="6359" max="6359" width="9.42578125" style="6" customWidth="1"/>
    <col min="6360" max="6360" width="13.140625" style="6" customWidth="1"/>
    <col min="6361" max="6361" width="10.140625" style="6" customWidth="1"/>
    <col min="6362" max="6362" width="13.7109375" style="6" customWidth="1"/>
    <col min="6363" max="6364" width="0" style="6" hidden="1" customWidth="1"/>
    <col min="6365" max="6365" width="13.7109375" style="6" customWidth="1"/>
    <col min="6366" max="6366" width="14.42578125" style="6" customWidth="1"/>
    <col min="6367" max="6367" width="13.42578125" style="6" customWidth="1"/>
    <col min="6368" max="6369" width="0" style="6" hidden="1" customWidth="1"/>
    <col min="6370" max="6370" width="13.42578125" style="6" customWidth="1"/>
    <col min="6371" max="6371" width="14.140625" style="6" customWidth="1"/>
    <col min="6372" max="6372" width="11.7109375" style="6" customWidth="1"/>
    <col min="6373" max="6373" width="11.5703125" style="6" customWidth="1"/>
    <col min="6374" max="6374" width="13.85546875" style="6" customWidth="1"/>
    <col min="6375" max="6605" width="9.140625" style="6"/>
    <col min="6606" max="6606" width="17.7109375" style="6" customWidth="1"/>
    <col min="6607" max="6607" width="0" style="6" hidden="1" customWidth="1"/>
    <col min="6608" max="6608" width="8" style="6" customWidth="1"/>
    <col min="6609" max="6609" width="45.85546875" style="6" customWidth="1"/>
    <col min="6610" max="6613" width="13.7109375" style="6" customWidth="1"/>
    <col min="6614" max="6614" width="12.7109375" style="6" customWidth="1"/>
    <col min="6615" max="6615" width="9.42578125" style="6" customWidth="1"/>
    <col min="6616" max="6616" width="13.140625" style="6" customWidth="1"/>
    <col min="6617" max="6617" width="10.140625" style="6" customWidth="1"/>
    <col min="6618" max="6618" width="13.7109375" style="6" customWidth="1"/>
    <col min="6619" max="6620" width="0" style="6" hidden="1" customWidth="1"/>
    <col min="6621" max="6621" width="13.7109375" style="6" customWidth="1"/>
    <col min="6622" max="6622" width="14.42578125" style="6" customWidth="1"/>
    <col min="6623" max="6623" width="13.42578125" style="6" customWidth="1"/>
    <col min="6624" max="6625" width="0" style="6" hidden="1" customWidth="1"/>
    <col min="6626" max="6626" width="13.42578125" style="6" customWidth="1"/>
    <col min="6627" max="6627" width="14.140625" style="6" customWidth="1"/>
    <col min="6628" max="6628" width="11.7109375" style="6" customWidth="1"/>
    <col min="6629" max="6629" width="11.5703125" style="6" customWidth="1"/>
    <col min="6630" max="6630" width="13.85546875" style="6" customWidth="1"/>
    <col min="6631" max="6861" width="9.140625" style="6"/>
    <col min="6862" max="6862" width="17.7109375" style="6" customWidth="1"/>
    <col min="6863" max="6863" width="0" style="6" hidden="1" customWidth="1"/>
    <col min="6864" max="6864" width="8" style="6" customWidth="1"/>
    <col min="6865" max="6865" width="45.85546875" style="6" customWidth="1"/>
    <col min="6866" max="6869" width="13.7109375" style="6" customWidth="1"/>
    <col min="6870" max="6870" width="12.7109375" style="6" customWidth="1"/>
    <col min="6871" max="6871" width="9.42578125" style="6" customWidth="1"/>
    <col min="6872" max="6872" width="13.140625" style="6" customWidth="1"/>
    <col min="6873" max="6873" width="10.140625" style="6" customWidth="1"/>
    <col min="6874" max="6874" width="13.7109375" style="6" customWidth="1"/>
    <col min="6875" max="6876" width="0" style="6" hidden="1" customWidth="1"/>
    <col min="6877" max="6877" width="13.7109375" style="6" customWidth="1"/>
    <col min="6878" max="6878" width="14.42578125" style="6" customWidth="1"/>
    <col min="6879" max="6879" width="13.42578125" style="6" customWidth="1"/>
    <col min="6880" max="6881" width="0" style="6" hidden="1" customWidth="1"/>
    <col min="6882" max="6882" width="13.42578125" style="6" customWidth="1"/>
    <col min="6883" max="6883" width="14.140625" style="6" customWidth="1"/>
    <col min="6884" max="6884" width="11.7109375" style="6" customWidth="1"/>
    <col min="6885" max="6885" width="11.5703125" style="6" customWidth="1"/>
    <col min="6886" max="6886" width="13.85546875" style="6" customWidth="1"/>
    <col min="6887" max="7117" width="9.140625" style="6"/>
    <col min="7118" max="7118" width="17.7109375" style="6" customWidth="1"/>
    <col min="7119" max="7119" width="0" style="6" hidden="1" customWidth="1"/>
    <col min="7120" max="7120" width="8" style="6" customWidth="1"/>
    <col min="7121" max="7121" width="45.85546875" style="6" customWidth="1"/>
    <col min="7122" max="7125" width="13.7109375" style="6" customWidth="1"/>
    <col min="7126" max="7126" width="12.7109375" style="6" customWidth="1"/>
    <col min="7127" max="7127" width="9.42578125" style="6" customWidth="1"/>
    <col min="7128" max="7128" width="13.140625" style="6" customWidth="1"/>
    <col min="7129" max="7129" width="10.140625" style="6" customWidth="1"/>
    <col min="7130" max="7130" width="13.7109375" style="6" customWidth="1"/>
    <col min="7131" max="7132" width="0" style="6" hidden="1" customWidth="1"/>
    <col min="7133" max="7133" width="13.7109375" style="6" customWidth="1"/>
    <col min="7134" max="7134" width="14.42578125" style="6" customWidth="1"/>
    <col min="7135" max="7135" width="13.42578125" style="6" customWidth="1"/>
    <col min="7136" max="7137" width="0" style="6" hidden="1" customWidth="1"/>
    <col min="7138" max="7138" width="13.42578125" style="6" customWidth="1"/>
    <col min="7139" max="7139" width="14.140625" style="6" customWidth="1"/>
    <col min="7140" max="7140" width="11.7109375" style="6" customWidth="1"/>
    <col min="7141" max="7141" width="11.5703125" style="6" customWidth="1"/>
    <col min="7142" max="7142" width="13.85546875" style="6" customWidth="1"/>
    <col min="7143" max="7373" width="9.140625" style="6"/>
    <col min="7374" max="7374" width="17.7109375" style="6" customWidth="1"/>
    <col min="7375" max="7375" width="0" style="6" hidden="1" customWidth="1"/>
    <col min="7376" max="7376" width="8" style="6" customWidth="1"/>
    <col min="7377" max="7377" width="45.85546875" style="6" customWidth="1"/>
    <col min="7378" max="7381" width="13.7109375" style="6" customWidth="1"/>
    <col min="7382" max="7382" width="12.7109375" style="6" customWidth="1"/>
    <col min="7383" max="7383" width="9.42578125" style="6" customWidth="1"/>
    <col min="7384" max="7384" width="13.140625" style="6" customWidth="1"/>
    <col min="7385" max="7385" width="10.140625" style="6" customWidth="1"/>
    <col min="7386" max="7386" width="13.7109375" style="6" customWidth="1"/>
    <col min="7387" max="7388" width="0" style="6" hidden="1" customWidth="1"/>
    <col min="7389" max="7389" width="13.7109375" style="6" customWidth="1"/>
    <col min="7390" max="7390" width="14.42578125" style="6" customWidth="1"/>
    <col min="7391" max="7391" width="13.42578125" style="6" customWidth="1"/>
    <col min="7392" max="7393" width="0" style="6" hidden="1" customWidth="1"/>
    <col min="7394" max="7394" width="13.42578125" style="6" customWidth="1"/>
    <col min="7395" max="7395" width="14.140625" style="6" customWidth="1"/>
    <col min="7396" max="7396" width="11.7109375" style="6" customWidth="1"/>
    <col min="7397" max="7397" width="11.5703125" style="6" customWidth="1"/>
    <col min="7398" max="7398" width="13.85546875" style="6" customWidth="1"/>
    <col min="7399" max="7629" width="9.140625" style="6"/>
    <col min="7630" max="7630" width="17.7109375" style="6" customWidth="1"/>
    <col min="7631" max="7631" width="0" style="6" hidden="1" customWidth="1"/>
    <col min="7632" max="7632" width="8" style="6" customWidth="1"/>
    <col min="7633" max="7633" width="45.85546875" style="6" customWidth="1"/>
    <col min="7634" max="7637" width="13.7109375" style="6" customWidth="1"/>
    <col min="7638" max="7638" width="12.7109375" style="6" customWidth="1"/>
    <col min="7639" max="7639" width="9.42578125" style="6" customWidth="1"/>
    <col min="7640" max="7640" width="13.140625" style="6" customWidth="1"/>
    <col min="7641" max="7641" width="10.140625" style="6" customWidth="1"/>
    <col min="7642" max="7642" width="13.7109375" style="6" customWidth="1"/>
    <col min="7643" max="7644" width="0" style="6" hidden="1" customWidth="1"/>
    <col min="7645" max="7645" width="13.7109375" style="6" customWidth="1"/>
    <col min="7646" max="7646" width="14.42578125" style="6" customWidth="1"/>
    <col min="7647" max="7647" width="13.42578125" style="6" customWidth="1"/>
    <col min="7648" max="7649" width="0" style="6" hidden="1" customWidth="1"/>
    <col min="7650" max="7650" width="13.42578125" style="6" customWidth="1"/>
    <col min="7651" max="7651" width="14.140625" style="6" customWidth="1"/>
    <col min="7652" max="7652" width="11.7109375" style="6" customWidth="1"/>
    <col min="7653" max="7653" width="11.5703125" style="6" customWidth="1"/>
    <col min="7654" max="7654" width="13.85546875" style="6" customWidth="1"/>
    <col min="7655" max="7885" width="9.140625" style="6"/>
    <col min="7886" max="7886" width="17.7109375" style="6" customWidth="1"/>
    <col min="7887" max="7887" width="0" style="6" hidden="1" customWidth="1"/>
    <col min="7888" max="7888" width="8" style="6" customWidth="1"/>
    <col min="7889" max="7889" width="45.85546875" style="6" customWidth="1"/>
    <col min="7890" max="7893" width="13.7109375" style="6" customWidth="1"/>
    <col min="7894" max="7894" width="12.7109375" style="6" customWidth="1"/>
    <col min="7895" max="7895" width="9.42578125" style="6" customWidth="1"/>
    <col min="7896" max="7896" width="13.140625" style="6" customWidth="1"/>
    <col min="7897" max="7897" width="10.140625" style="6" customWidth="1"/>
    <col min="7898" max="7898" width="13.7109375" style="6" customWidth="1"/>
    <col min="7899" max="7900" width="0" style="6" hidden="1" customWidth="1"/>
    <col min="7901" max="7901" width="13.7109375" style="6" customWidth="1"/>
    <col min="7902" max="7902" width="14.42578125" style="6" customWidth="1"/>
    <col min="7903" max="7903" width="13.42578125" style="6" customWidth="1"/>
    <col min="7904" max="7905" width="0" style="6" hidden="1" customWidth="1"/>
    <col min="7906" max="7906" width="13.42578125" style="6" customWidth="1"/>
    <col min="7907" max="7907" width="14.140625" style="6" customWidth="1"/>
    <col min="7908" max="7908" width="11.7109375" style="6" customWidth="1"/>
    <col min="7909" max="7909" width="11.5703125" style="6" customWidth="1"/>
    <col min="7910" max="7910" width="13.85546875" style="6" customWidth="1"/>
    <col min="7911" max="8141" width="9.140625" style="6"/>
    <col min="8142" max="8142" width="17.7109375" style="6" customWidth="1"/>
    <col min="8143" max="8143" width="0" style="6" hidden="1" customWidth="1"/>
    <col min="8144" max="8144" width="8" style="6" customWidth="1"/>
    <col min="8145" max="8145" width="45.85546875" style="6" customWidth="1"/>
    <col min="8146" max="8149" width="13.7109375" style="6" customWidth="1"/>
    <col min="8150" max="8150" width="12.7109375" style="6" customWidth="1"/>
    <col min="8151" max="8151" width="9.42578125" style="6" customWidth="1"/>
    <col min="8152" max="8152" width="13.140625" style="6" customWidth="1"/>
    <col min="8153" max="8153" width="10.140625" style="6" customWidth="1"/>
    <col min="8154" max="8154" width="13.7109375" style="6" customWidth="1"/>
    <col min="8155" max="8156" width="0" style="6" hidden="1" customWidth="1"/>
    <col min="8157" max="8157" width="13.7109375" style="6" customWidth="1"/>
    <col min="8158" max="8158" width="14.42578125" style="6" customWidth="1"/>
    <col min="8159" max="8159" width="13.42578125" style="6" customWidth="1"/>
    <col min="8160" max="8161" width="0" style="6" hidden="1" customWidth="1"/>
    <col min="8162" max="8162" width="13.42578125" style="6" customWidth="1"/>
    <col min="8163" max="8163" width="14.140625" style="6" customWidth="1"/>
    <col min="8164" max="8164" width="11.7109375" style="6" customWidth="1"/>
    <col min="8165" max="8165" width="11.5703125" style="6" customWidth="1"/>
    <col min="8166" max="8166" width="13.85546875" style="6" customWidth="1"/>
    <col min="8167" max="8397" width="9.140625" style="6"/>
    <col min="8398" max="8398" width="17.7109375" style="6" customWidth="1"/>
    <col min="8399" max="8399" width="0" style="6" hidden="1" customWidth="1"/>
    <col min="8400" max="8400" width="8" style="6" customWidth="1"/>
    <col min="8401" max="8401" width="45.85546875" style="6" customWidth="1"/>
    <col min="8402" max="8405" width="13.7109375" style="6" customWidth="1"/>
    <col min="8406" max="8406" width="12.7109375" style="6" customWidth="1"/>
    <col min="8407" max="8407" width="9.42578125" style="6" customWidth="1"/>
    <col min="8408" max="8408" width="13.140625" style="6" customWidth="1"/>
    <col min="8409" max="8409" width="10.140625" style="6" customWidth="1"/>
    <col min="8410" max="8410" width="13.7109375" style="6" customWidth="1"/>
    <col min="8411" max="8412" width="0" style="6" hidden="1" customWidth="1"/>
    <col min="8413" max="8413" width="13.7109375" style="6" customWidth="1"/>
    <col min="8414" max="8414" width="14.42578125" style="6" customWidth="1"/>
    <col min="8415" max="8415" width="13.42578125" style="6" customWidth="1"/>
    <col min="8416" max="8417" width="0" style="6" hidden="1" customWidth="1"/>
    <col min="8418" max="8418" width="13.42578125" style="6" customWidth="1"/>
    <col min="8419" max="8419" width="14.140625" style="6" customWidth="1"/>
    <col min="8420" max="8420" width="11.7109375" style="6" customWidth="1"/>
    <col min="8421" max="8421" width="11.5703125" style="6" customWidth="1"/>
    <col min="8422" max="8422" width="13.85546875" style="6" customWidth="1"/>
    <col min="8423" max="8653" width="9.140625" style="6"/>
    <col min="8654" max="8654" width="17.7109375" style="6" customWidth="1"/>
    <col min="8655" max="8655" width="0" style="6" hidden="1" customWidth="1"/>
    <col min="8656" max="8656" width="8" style="6" customWidth="1"/>
    <col min="8657" max="8657" width="45.85546875" style="6" customWidth="1"/>
    <col min="8658" max="8661" width="13.7109375" style="6" customWidth="1"/>
    <col min="8662" max="8662" width="12.7109375" style="6" customWidth="1"/>
    <col min="8663" max="8663" width="9.42578125" style="6" customWidth="1"/>
    <col min="8664" max="8664" width="13.140625" style="6" customWidth="1"/>
    <col min="8665" max="8665" width="10.140625" style="6" customWidth="1"/>
    <col min="8666" max="8666" width="13.7109375" style="6" customWidth="1"/>
    <col min="8667" max="8668" width="0" style="6" hidden="1" customWidth="1"/>
    <col min="8669" max="8669" width="13.7109375" style="6" customWidth="1"/>
    <col min="8670" max="8670" width="14.42578125" style="6" customWidth="1"/>
    <col min="8671" max="8671" width="13.42578125" style="6" customWidth="1"/>
    <col min="8672" max="8673" width="0" style="6" hidden="1" customWidth="1"/>
    <col min="8674" max="8674" width="13.42578125" style="6" customWidth="1"/>
    <col min="8675" max="8675" width="14.140625" style="6" customWidth="1"/>
    <col min="8676" max="8676" width="11.7109375" style="6" customWidth="1"/>
    <col min="8677" max="8677" width="11.5703125" style="6" customWidth="1"/>
    <col min="8678" max="8678" width="13.85546875" style="6" customWidth="1"/>
    <col min="8679" max="8909" width="9.140625" style="6"/>
    <col min="8910" max="8910" width="17.7109375" style="6" customWidth="1"/>
    <col min="8911" max="8911" width="0" style="6" hidden="1" customWidth="1"/>
    <col min="8912" max="8912" width="8" style="6" customWidth="1"/>
    <col min="8913" max="8913" width="45.85546875" style="6" customWidth="1"/>
    <col min="8914" max="8917" width="13.7109375" style="6" customWidth="1"/>
    <col min="8918" max="8918" width="12.7109375" style="6" customWidth="1"/>
    <col min="8919" max="8919" width="9.42578125" style="6" customWidth="1"/>
    <col min="8920" max="8920" width="13.140625" style="6" customWidth="1"/>
    <col min="8921" max="8921" width="10.140625" style="6" customWidth="1"/>
    <col min="8922" max="8922" width="13.7109375" style="6" customWidth="1"/>
    <col min="8923" max="8924" width="0" style="6" hidden="1" customWidth="1"/>
    <col min="8925" max="8925" width="13.7109375" style="6" customWidth="1"/>
    <col min="8926" max="8926" width="14.42578125" style="6" customWidth="1"/>
    <col min="8927" max="8927" width="13.42578125" style="6" customWidth="1"/>
    <col min="8928" max="8929" width="0" style="6" hidden="1" customWidth="1"/>
    <col min="8930" max="8930" width="13.42578125" style="6" customWidth="1"/>
    <col min="8931" max="8931" width="14.140625" style="6" customWidth="1"/>
    <col min="8932" max="8932" width="11.7109375" style="6" customWidth="1"/>
    <col min="8933" max="8933" width="11.5703125" style="6" customWidth="1"/>
    <col min="8934" max="8934" width="13.85546875" style="6" customWidth="1"/>
    <col min="8935" max="9165" width="9.140625" style="6"/>
    <col min="9166" max="9166" width="17.7109375" style="6" customWidth="1"/>
    <col min="9167" max="9167" width="0" style="6" hidden="1" customWidth="1"/>
    <col min="9168" max="9168" width="8" style="6" customWidth="1"/>
    <col min="9169" max="9169" width="45.85546875" style="6" customWidth="1"/>
    <col min="9170" max="9173" width="13.7109375" style="6" customWidth="1"/>
    <col min="9174" max="9174" width="12.7109375" style="6" customWidth="1"/>
    <col min="9175" max="9175" width="9.42578125" style="6" customWidth="1"/>
    <col min="9176" max="9176" width="13.140625" style="6" customWidth="1"/>
    <col min="9177" max="9177" width="10.140625" style="6" customWidth="1"/>
    <col min="9178" max="9178" width="13.7109375" style="6" customWidth="1"/>
    <col min="9179" max="9180" width="0" style="6" hidden="1" customWidth="1"/>
    <col min="9181" max="9181" width="13.7109375" style="6" customWidth="1"/>
    <col min="9182" max="9182" width="14.42578125" style="6" customWidth="1"/>
    <col min="9183" max="9183" width="13.42578125" style="6" customWidth="1"/>
    <col min="9184" max="9185" width="0" style="6" hidden="1" customWidth="1"/>
    <col min="9186" max="9186" width="13.42578125" style="6" customWidth="1"/>
    <col min="9187" max="9187" width="14.140625" style="6" customWidth="1"/>
    <col min="9188" max="9188" width="11.7109375" style="6" customWidth="1"/>
    <col min="9189" max="9189" width="11.5703125" style="6" customWidth="1"/>
    <col min="9190" max="9190" width="13.85546875" style="6" customWidth="1"/>
    <col min="9191" max="9421" width="9.140625" style="6"/>
    <col min="9422" max="9422" width="17.7109375" style="6" customWidth="1"/>
    <col min="9423" max="9423" width="0" style="6" hidden="1" customWidth="1"/>
    <col min="9424" max="9424" width="8" style="6" customWidth="1"/>
    <col min="9425" max="9425" width="45.85546875" style="6" customWidth="1"/>
    <col min="9426" max="9429" width="13.7109375" style="6" customWidth="1"/>
    <col min="9430" max="9430" width="12.7109375" style="6" customWidth="1"/>
    <col min="9431" max="9431" width="9.42578125" style="6" customWidth="1"/>
    <col min="9432" max="9432" width="13.140625" style="6" customWidth="1"/>
    <col min="9433" max="9433" width="10.140625" style="6" customWidth="1"/>
    <col min="9434" max="9434" width="13.7109375" style="6" customWidth="1"/>
    <col min="9435" max="9436" width="0" style="6" hidden="1" customWidth="1"/>
    <col min="9437" max="9437" width="13.7109375" style="6" customWidth="1"/>
    <col min="9438" max="9438" width="14.42578125" style="6" customWidth="1"/>
    <col min="9439" max="9439" width="13.42578125" style="6" customWidth="1"/>
    <col min="9440" max="9441" width="0" style="6" hidden="1" customWidth="1"/>
    <col min="9442" max="9442" width="13.42578125" style="6" customWidth="1"/>
    <col min="9443" max="9443" width="14.140625" style="6" customWidth="1"/>
    <col min="9444" max="9444" width="11.7109375" style="6" customWidth="1"/>
    <col min="9445" max="9445" width="11.5703125" style="6" customWidth="1"/>
    <col min="9446" max="9446" width="13.85546875" style="6" customWidth="1"/>
    <col min="9447" max="9677" width="9.140625" style="6"/>
    <col min="9678" max="9678" width="17.7109375" style="6" customWidth="1"/>
    <col min="9679" max="9679" width="0" style="6" hidden="1" customWidth="1"/>
    <col min="9680" max="9680" width="8" style="6" customWidth="1"/>
    <col min="9681" max="9681" width="45.85546875" style="6" customWidth="1"/>
    <col min="9682" max="9685" width="13.7109375" style="6" customWidth="1"/>
    <col min="9686" max="9686" width="12.7109375" style="6" customWidth="1"/>
    <col min="9687" max="9687" width="9.42578125" style="6" customWidth="1"/>
    <col min="9688" max="9688" width="13.140625" style="6" customWidth="1"/>
    <col min="9689" max="9689" width="10.140625" style="6" customWidth="1"/>
    <col min="9690" max="9690" width="13.7109375" style="6" customWidth="1"/>
    <col min="9691" max="9692" width="0" style="6" hidden="1" customWidth="1"/>
    <col min="9693" max="9693" width="13.7109375" style="6" customWidth="1"/>
    <col min="9694" max="9694" width="14.42578125" style="6" customWidth="1"/>
    <col min="9695" max="9695" width="13.42578125" style="6" customWidth="1"/>
    <col min="9696" max="9697" width="0" style="6" hidden="1" customWidth="1"/>
    <col min="9698" max="9698" width="13.42578125" style="6" customWidth="1"/>
    <col min="9699" max="9699" width="14.140625" style="6" customWidth="1"/>
    <col min="9700" max="9700" width="11.7109375" style="6" customWidth="1"/>
    <col min="9701" max="9701" width="11.5703125" style="6" customWidth="1"/>
    <col min="9702" max="9702" width="13.85546875" style="6" customWidth="1"/>
    <col min="9703" max="9933" width="9.140625" style="6"/>
    <col min="9934" max="9934" width="17.7109375" style="6" customWidth="1"/>
    <col min="9935" max="9935" width="0" style="6" hidden="1" customWidth="1"/>
    <col min="9936" max="9936" width="8" style="6" customWidth="1"/>
    <col min="9937" max="9937" width="45.85546875" style="6" customWidth="1"/>
    <col min="9938" max="9941" width="13.7109375" style="6" customWidth="1"/>
    <col min="9942" max="9942" width="12.7109375" style="6" customWidth="1"/>
    <col min="9943" max="9943" width="9.42578125" style="6" customWidth="1"/>
    <col min="9944" max="9944" width="13.140625" style="6" customWidth="1"/>
    <col min="9945" max="9945" width="10.140625" style="6" customWidth="1"/>
    <col min="9946" max="9946" width="13.7109375" style="6" customWidth="1"/>
    <col min="9947" max="9948" width="0" style="6" hidden="1" customWidth="1"/>
    <col min="9949" max="9949" width="13.7109375" style="6" customWidth="1"/>
    <col min="9950" max="9950" width="14.42578125" style="6" customWidth="1"/>
    <col min="9951" max="9951" width="13.42578125" style="6" customWidth="1"/>
    <col min="9952" max="9953" width="0" style="6" hidden="1" customWidth="1"/>
    <col min="9954" max="9954" width="13.42578125" style="6" customWidth="1"/>
    <col min="9955" max="9955" width="14.140625" style="6" customWidth="1"/>
    <col min="9956" max="9956" width="11.7109375" style="6" customWidth="1"/>
    <col min="9957" max="9957" width="11.5703125" style="6" customWidth="1"/>
    <col min="9958" max="9958" width="13.85546875" style="6" customWidth="1"/>
    <col min="9959" max="10189" width="9.140625" style="6"/>
    <col min="10190" max="10190" width="17.7109375" style="6" customWidth="1"/>
    <col min="10191" max="10191" width="0" style="6" hidden="1" customWidth="1"/>
    <col min="10192" max="10192" width="8" style="6" customWidth="1"/>
    <col min="10193" max="10193" width="45.85546875" style="6" customWidth="1"/>
    <col min="10194" max="10197" width="13.7109375" style="6" customWidth="1"/>
    <col min="10198" max="10198" width="12.7109375" style="6" customWidth="1"/>
    <col min="10199" max="10199" width="9.42578125" style="6" customWidth="1"/>
    <col min="10200" max="10200" width="13.140625" style="6" customWidth="1"/>
    <col min="10201" max="10201" width="10.140625" style="6" customWidth="1"/>
    <col min="10202" max="10202" width="13.7109375" style="6" customWidth="1"/>
    <col min="10203" max="10204" width="0" style="6" hidden="1" customWidth="1"/>
    <col min="10205" max="10205" width="13.7109375" style="6" customWidth="1"/>
    <col min="10206" max="10206" width="14.42578125" style="6" customWidth="1"/>
    <col min="10207" max="10207" width="13.42578125" style="6" customWidth="1"/>
    <col min="10208" max="10209" width="0" style="6" hidden="1" customWidth="1"/>
    <col min="10210" max="10210" width="13.42578125" style="6" customWidth="1"/>
    <col min="10211" max="10211" width="14.140625" style="6" customWidth="1"/>
    <col min="10212" max="10212" width="11.7109375" style="6" customWidth="1"/>
    <col min="10213" max="10213" width="11.5703125" style="6" customWidth="1"/>
    <col min="10214" max="10214" width="13.85546875" style="6" customWidth="1"/>
    <col min="10215" max="10445" width="9.140625" style="6"/>
    <col min="10446" max="10446" width="17.7109375" style="6" customWidth="1"/>
    <col min="10447" max="10447" width="0" style="6" hidden="1" customWidth="1"/>
    <col min="10448" max="10448" width="8" style="6" customWidth="1"/>
    <col min="10449" max="10449" width="45.85546875" style="6" customWidth="1"/>
    <col min="10450" max="10453" width="13.7109375" style="6" customWidth="1"/>
    <col min="10454" max="10454" width="12.7109375" style="6" customWidth="1"/>
    <col min="10455" max="10455" width="9.42578125" style="6" customWidth="1"/>
    <col min="10456" max="10456" width="13.140625" style="6" customWidth="1"/>
    <col min="10457" max="10457" width="10.140625" style="6" customWidth="1"/>
    <col min="10458" max="10458" width="13.7109375" style="6" customWidth="1"/>
    <col min="10459" max="10460" width="0" style="6" hidden="1" customWidth="1"/>
    <col min="10461" max="10461" width="13.7109375" style="6" customWidth="1"/>
    <col min="10462" max="10462" width="14.42578125" style="6" customWidth="1"/>
    <col min="10463" max="10463" width="13.42578125" style="6" customWidth="1"/>
    <col min="10464" max="10465" width="0" style="6" hidden="1" customWidth="1"/>
    <col min="10466" max="10466" width="13.42578125" style="6" customWidth="1"/>
    <col min="10467" max="10467" width="14.140625" style="6" customWidth="1"/>
    <col min="10468" max="10468" width="11.7109375" style="6" customWidth="1"/>
    <col min="10469" max="10469" width="11.5703125" style="6" customWidth="1"/>
    <col min="10470" max="10470" width="13.85546875" style="6" customWidth="1"/>
    <col min="10471" max="10701" width="9.140625" style="6"/>
    <col min="10702" max="10702" width="17.7109375" style="6" customWidth="1"/>
    <col min="10703" max="10703" width="0" style="6" hidden="1" customWidth="1"/>
    <col min="10704" max="10704" width="8" style="6" customWidth="1"/>
    <col min="10705" max="10705" width="45.85546875" style="6" customWidth="1"/>
    <col min="10706" max="10709" width="13.7109375" style="6" customWidth="1"/>
    <col min="10710" max="10710" width="12.7109375" style="6" customWidth="1"/>
    <col min="10711" max="10711" width="9.42578125" style="6" customWidth="1"/>
    <col min="10712" max="10712" width="13.140625" style="6" customWidth="1"/>
    <col min="10713" max="10713" width="10.140625" style="6" customWidth="1"/>
    <col min="10714" max="10714" width="13.7109375" style="6" customWidth="1"/>
    <col min="10715" max="10716" width="0" style="6" hidden="1" customWidth="1"/>
    <col min="10717" max="10717" width="13.7109375" style="6" customWidth="1"/>
    <col min="10718" max="10718" width="14.42578125" style="6" customWidth="1"/>
    <col min="10719" max="10719" width="13.42578125" style="6" customWidth="1"/>
    <col min="10720" max="10721" width="0" style="6" hidden="1" customWidth="1"/>
    <col min="10722" max="10722" width="13.42578125" style="6" customWidth="1"/>
    <col min="10723" max="10723" width="14.140625" style="6" customWidth="1"/>
    <col min="10724" max="10724" width="11.7109375" style="6" customWidth="1"/>
    <col min="10725" max="10725" width="11.5703125" style="6" customWidth="1"/>
    <col min="10726" max="10726" width="13.85546875" style="6" customWidth="1"/>
    <col min="10727" max="10957" width="9.140625" style="6"/>
    <col min="10958" max="10958" width="17.7109375" style="6" customWidth="1"/>
    <col min="10959" max="10959" width="0" style="6" hidden="1" customWidth="1"/>
    <col min="10960" max="10960" width="8" style="6" customWidth="1"/>
    <col min="10961" max="10961" width="45.85546875" style="6" customWidth="1"/>
    <col min="10962" max="10965" width="13.7109375" style="6" customWidth="1"/>
    <col min="10966" max="10966" width="12.7109375" style="6" customWidth="1"/>
    <col min="10967" max="10967" width="9.42578125" style="6" customWidth="1"/>
    <col min="10968" max="10968" width="13.140625" style="6" customWidth="1"/>
    <col min="10969" max="10969" width="10.140625" style="6" customWidth="1"/>
    <col min="10970" max="10970" width="13.7109375" style="6" customWidth="1"/>
    <col min="10971" max="10972" width="0" style="6" hidden="1" customWidth="1"/>
    <col min="10973" max="10973" width="13.7109375" style="6" customWidth="1"/>
    <col min="10974" max="10974" width="14.42578125" style="6" customWidth="1"/>
    <col min="10975" max="10975" width="13.42578125" style="6" customWidth="1"/>
    <col min="10976" max="10977" width="0" style="6" hidden="1" customWidth="1"/>
    <col min="10978" max="10978" width="13.42578125" style="6" customWidth="1"/>
    <col min="10979" max="10979" width="14.140625" style="6" customWidth="1"/>
    <col min="10980" max="10980" width="11.7109375" style="6" customWidth="1"/>
    <col min="10981" max="10981" width="11.5703125" style="6" customWidth="1"/>
    <col min="10982" max="10982" width="13.85546875" style="6" customWidth="1"/>
    <col min="10983" max="11213" width="9.140625" style="6"/>
    <col min="11214" max="11214" width="17.7109375" style="6" customWidth="1"/>
    <col min="11215" max="11215" width="0" style="6" hidden="1" customWidth="1"/>
    <col min="11216" max="11216" width="8" style="6" customWidth="1"/>
    <col min="11217" max="11217" width="45.85546875" style="6" customWidth="1"/>
    <col min="11218" max="11221" width="13.7109375" style="6" customWidth="1"/>
    <col min="11222" max="11222" width="12.7109375" style="6" customWidth="1"/>
    <col min="11223" max="11223" width="9.42578125" style="6" customWidth="1"/>
    <col min="11224" max="11224" width="13.140625" style="6" customWidth="1"/>
    <col min="11225" max="11225" width="10.140625" style="6" customWidth="1"/>
    <col min="11226" max="11226" width="13.7109375" style="6" customWidth="1"/>
    <col min="11227" max="11228" width="0" style="6" hidden="1" customWidth="1"/>
    <col min="11229" max="11229" width="13.7109375" style="6" customWidth="1"/>
    <col min="11230" max="11230" width="14.42578125" style="6" customWidth="1"/>
    <col min="11231" max="11231" width="13.42578125" style="6" customWidth="1"/>
    <col min="11232" max="11233" width="0" style="6" hidden="1" customWidth="1"/>
    <col min="11234" max="11234" width="13.42578125" style="6" customWidth="1"/>
    <col min="11235" max="11235" width="14.140625" style="6" customWidth="1"/>
    <col min="11236" max="11236" width="11.7109375" style="6" customWidth="1"/>
    <col min="11237" max="11237" width="11.5703125" style="6" customWidth="1"/>
    <col min="11238" max="11238" width="13.85546875" style="6" customWidth="1"/>
    <col min="11239" max="11469" width="9.140625" style="6"/>
    <col min="11470" max="11470" width="17.7109375" style="6" customWidth="1"/>
    <col min="11471" max="11471" width="0" style="6" hidden="1" customWidth="1"/>
    <col min="11472" max="11472" width="8" style="6" customWidth="1"/>
    <col min="11473" max="11473" width="45.85546875" style="6" customWidth="1"/>
    <col min="11474" max="11477" width="13.7109375" style="6" customWidth="1"/>
    <col min="11478" max="11478" width="12.7109375" style="6" customWidth="1"/>
    <col min="11479" max="11479" width="9.42578125" style="6" customWidth="1"/>
    <col min="11480" max="11480" width="13.140625" style="6" customWidth="1"/>
    <col min="11481" max="11481" width="10.140625" style="6" customWidth="1"/>
    <col min="11482" max="11482" width="13.7109375" style="6" customWidth="1"/>
    <col min="11483" max="11484" width="0" style="6" hidden="1" customWidth="1"/>
    <col min="11485" max="11485" width="13.7109375" style="6" customWidth="1"/>
    <col min="11486" max="11486" width="14.42578125" style="6" customWidth="1"/>
    <col min="11487" max="11487" width="13.42578125" style="6" customWidth="1"/>
    <col min="11488" max="11489" width="0" style="6" hidden="1" customWidth="1"/>
    <col min="11490" max="11490" width="13.42578125" style="6" customWidth="1"/>
    <col min="11491" max="11491" width="14.140625" style="6" customWidth="1"/>
    <col min="11492" max="11492" width="11.7109375" style="6" customWidth="1"/>
    <col min="11493" max="11493" width="11.5703125" style="6" customWidth="1"/>
    <col min="11494" max="11494" width="13.85546875" style="6" customWidth="1"/>
    <col min="11495" max="11725" width="9.140625" style="6"/>
    <col min="11726" max="11726" width="17.7109375" style="6" customWidth="1"/>
    <col min="11727" max="11727" width="0" style="6" hidden="1" customWidth="1"/>
    <col min="11728" max="11728" width="8" style="6" customWidth="1"/>
    <col min="11729" max="11729" width="45.85546875" style="6" customWidth="1"/>
    <col min="11730" max="11733" width="13.7109375" style="6" customWidth="1"/>
    <col min="11734" max="11734" width="12.7109375" style="6" customWidth="1"/>
    <col min="11735" max="11735" width="9.42578125" style="6" customWidth="1"/>
    <col min="11736" max="11736" width="13.140625" style="6" customWidth="1"/>
    <col min="11737" max="11737" width="10.140625" style="6" customWidth="1"/>
    <col min="11738" max="11738" width="13.7109375" style="6" customWidth="1"/>
    <col min="11739" max="11740" width="0" style="6" hidden="1" customWidth="1"/>
    <col min="11741" max="11741" width="13.7109375" style="6" customWidth="1"/>
    <col min="11742" max="11742" width="14.42578125" style="6" customWidth="1"/>
    <col min="11743" max="11743" width="13.42578125" style="6" customWidth="1"/>
    <col min="11744" max="11745" width="0" style="6" hidden="1" customWidth="1"/>
    <col min="11746" max="11746" width="13.42578125" style="6" customWidth="1"/>
    <col min="11747" max="11747" width="14.140625" style="6" customWidth="1"/>
    <col min="11748" max="11748" width="11.7109375" style="6" customWidth="1"/>
    <col min="11749" max="11749" width="11.5703125" style="6" customWidth="1"/>
    <col min="11750" max="11750" width="13.85546875" style="6" customWidth="1"/>
    <col min="11751" max="11981" width="9.140625" style="6"/>
    <col min="11982" max="11982" width="17.7109375" style="6" customWidth="1"/>
    <col min="11983" max="11983" width="0" style="6" hidden="1" customWidth="1"/>
    <col min="11984" max="11984" width="8" style="6" customWidth="1"/>
    <col min="11985" max="11985" width="45.85546875" style="6" customWidth="1"/>
    <col min="11986" max="11989" width="13.7109375" style="6" customWidth="1"/>
    <col min="11990" max="11990" width="12.7109375" style="6" customWidth="1"/>
    <col min="11991" max="11991" width="9.42578125" style="6" customWidth="1"/>
    <col min="11992" max="11992" width="13.140625" style="6" customWidth="1"/>
    <col min="11993" max="11993" width="10.140625" style="6" customWidth="1"/>
    <col min="11994" max="11994" width="13.7109375" style="6" customWidth="1"/>
    <col min="11995" max="11996" width="0" style="6" hidden="1" customWidth="1"/>
    <col min="11997" max="11997" width="13.7109375" style="6" customWidth="1"/>
    <col min="11998" max="11998" width="14.42578125" style="6" customWidth="1"/>
    <col min="11999" max="11999" width="13.42578125" style="6" customWidth="1"/>
    <col min="12000" max="12001" width="0" style="6" hidden="1" customWidth="1"/>
    <col min="12002" max="12002" width="13.42578125" style="6" customWidth="1"/>
    <col min="12003" max="12003" width="14.140625" style="6" customWidth="1"/>
    <col min="12004" max="12004" width="11.7109375" style="6" customWidth="1"/>
    <col min="12005" max="12005" width="11.5703125" style="6" customWidth="1"/>
    <col min="12006" max="12006" width="13.85546875" style="6" customWidth="1"/>
    <col min="12007" max="12237" width="9.140625" style="6"/>
    <col min="12238" max="12238" width="17.7109375" style="6" customWidth="1"/>
    <col min="12239" max="12239" width="0" style="6" hidden="1" customWidth="1"/>
    <col min="12240" max="12240" width="8" style="6" customWidth="1"/>
    <col min="12241" max="12241" width="45.85546875" style="6" customWidth="1"/>
    <col min="12242" max="12245" width="13.7109375" style="6" customWidth="1"/>
    <col min="12246" max="12246" width="12.7109375" style="6" customWidth="1"/>
    <col min="12247" max="12247" width="9.42578125" style="6" customWidth="1"/>
    <col min="12248" max="12248" width="13.140625" style="6" customWidth="1"/>
    <col min="12249" max="12249" width="10.140625" style="6" customWidth="1"/>
    <col min="12250" max="12250" width="13.7109375" style="6" customWidth="1"/>
    <col min="12251" max="12252" width="0" style="6" hidden="1" customWidth="1"/>
    <col min="12253" max="12253" width="13.7109375" style="6" customWidth="1"/>
    <col min="12254" max="12254" width="14.42578125" style="6" customWidth="1"/>
    <col min="12255" max="12255" width="13.42578125" style="6" customWidth="1"/>
    <col min="12256" max="12257" width="0" style="6" hidden="1" customWidth="1"/>
    <col min="12258" max="12258" width="13.42578125" style="6" customWidth="1"/>
    <col min="12259" max="12259" width="14.140625" style="6" customWidth="1"/>
    <col min="12260" max="12260" width="11.7109375" style="6" customWidth="1"/>
    <col min="12261" max="12261" width="11.5703125" style="6" customWidth="1"/>
    <col min="12262" max="12262" width="13.85546875" style="6" customWidth="1"/>
    <col min="12263" max="12493" width="9.140625" style="6"/>
    <col min="12494" max="12494" width="17.7109375" style="6" customWidth="1"/>
    <col min="12495" max="12495" width="0" style="6" hidden="1" customWidth="1"/>
    <col min="12496" max="12496" width="8" style="6" customWidth="1"/>
    <col min="12497" max="12497" width="45.85546875" style="6" customWidth="1"/>
    <col min="12498" max="12501" width="13.7109375" style="6" customWidth="1"/>
    <col min="12502" max="12502" width="12.7109375" style="6" customWidth="1"/>
    <col min="12503" max="12503" width="9.42578125" style="6" customWidth="1"/>
    <col min="12504" max="12504" width="13.140625" style="6" customWidth="1"/>
    <col min="12505" max="12505" width="10.140625" style="6" customWidth="1"/>
    <col min="12506" max="12506" width="13.7109375" style="6" customWidth="1"/>
    <col min="12507" max="12508" width="0" style="6" hidden="1" customWidth="1"/>
    <col min="12509" max="12509" width="13.7109375" style="6" customWidth="1"/>
    <col min="12510" max="12510" width="14.42578125" style="6" customWidth="1"/>
    <col min="12511" max="12511" width="13.42578125" style="6" customWidth="1"/>
    <col min="12512" max="12513" width="0" style="6" hidden="1" customWidth="1"/>
    <col min="12514" max="12514" width="13.42578125" style="6" customWidth="1"/>
    <col min="12515" max="12515" width="14.140625" style="6" customWidth="1"/>
    <col min="12516" max="12516" width="11.7109375" style="6" customWidth="1"/>
    <col min="12517" max="12517" width="11.5703125" style="6" customWidth="1"/>
    <col min="12518" max="12518" width="13.85546875" style="6" customWidth="1"/>
    <col min="12519" max="12749" width="9.140625" style="6"/>
    <col min="12750" max="12750" width="17.7109375" style="6" customWidth="1"/>
    <col min="12751" max="12751" width="0" style="6" hidden="1" customWidth="1"/>
    <col min="12752" max="12752" width="8" style="6" customWidth="1"/>
    <col min="12753" max="12753" width="45.85546875" style="6" customWidth="1"/>
    <col min="12754" max="12757" width="13.7109375" style="6" customWidth="1"/>
    <col min="12758" max="12758" width="12.7109375" style="6" customWidth="1"/>
    <col min="12759" max="12759" width="9.42578125" style="6" customWidth="1"/>
    <col min="12760" max="12760" width="13.140625" style="6" customWidth="1"/>
    <col min="12761" max="12761" width="10.140625" style="6" customWidth="1"/>
    <col min="12762" max="12762" width="13.7109375" style="6" customWidth="1"/>
    <col min="12763" max="12764" width="0" style="6" hidden="1" customWidth="1"/>
    <col min="12765" max="12765" width="13.7109375" style="6" customWidth="1"/>
    <col min="12766" max="12766" width="14.42578125" style="6" customWidth="1"/>
    <col min="12767" max="12767" width="13.42578125" style="6" customWidth="1"/>
    <col min="12768" max="12769" width="0" style="6" hidden="1" customWidth="1"/>
    <col min="12770" max="12770" width="13.42578125" style="6" customWidth="1"/>
    <col min="12771" max="12771" width="14.140625" style="6" customWidth="1"/>
    <col min="12772" max="12772" width="11.7109375" style="6" customWidth="1"/>
    <col min="12773" max="12773" width="11.5703125" style="6" customWidth="1"/>
    <col min="12774" max="12774" width="13.85546875" style="6" customWidth="1"/>
    <col min="12775" max="13005" width="9.140625" style="6"/>
    <col min="13006" max="13006" width="17.7109375" style="6" customWidth="1"/>
    <col min="13007" max="13007" width="0" style="6" hidden="1" customWidth="1"/>
    <col min="13008" max="13008" width="8" style="6" customWidth="1"/>
    <col min="13009" max="13009" width="45.85546875" style="6" customWidth="1"/>
    <col min="13010" max="13013" width="13.7109375" style="6" customWidth="1"/>
    <col min="13014" max="13014" width="12.7109375" style="6" customWidth="1"/>
    <col min="13015" max="13015" width="9.42578125" style="6" customWidth="1"/>
    <col min="13016" max="13016" width="13.140625" style="6" customWidth="1"/>
    <col min="13017" max="13017" width="10.140625" style="6" customWidth="1"/>
    <col min="13018" max="13018" width="13.7109375" style="6" customWidth="1"/>
    <col min="13019" max="13020" width="0" style="6" hidden="1" customWidth="1"/>
    <col min="13021" max="13021" width="13.7109375" style="6" customWidth="1"/>
    <col min="13022" max="13022" width="14.42578125" style="6" customWidth="1"/>
    <col min="13023" max="13023" width="13.42578125" style="6" customWidth="1"/>
    <col min="13024" max="13025" width="0" style="6" hidden="1" customWidth="1"/>
    <col min="13026" max="13026" width="13.42578125" style="6" customWidth="1"/>
    <col min="13027" max="13027" width="14.140625" style="6" customWidth="1"/>
    <col min="13028" max="13028" width="11.7109375" style="6" customWidth="1"/>
    <col min="13029" max="13029" width="11.5703125" style="6" customWidth="1"/>
    <col min="13030" max="13030" width="13.85546875" style="6" customWidth="1"/>
    <col min="13031" max="13261" width="9.140625" style="6"/>
    <col min="13262" max="13262" width="17.7109375" style="6" customWidth="1"/>
    <col min="13263" max="13263" width="0" style="6" hidden="1" customWidth="1"/>
    <col min="13264" max="13264" width="8" style="6" customWidth="1"/>
    <col min="13265" max="13265" width="45.85546875" style="6" customWidth="1"/>
    <col min="13266" max="13269" width="13.7109375" style="6" customWidth="1"/>
    <col min="13270" max="13270" width="12.7109375" style="6" customWidth="1"/>
    <col min="13271" max="13271" width="9.42578125" style="6" customWidth="1"/>
    <col min="13272" max="13272" width="13.140625" style="6" customWidth="1"/>
    <col min="13273" max="13273" width="10.140625" style="6" customWidth="1"/>
    <col min="13274" max="13274" width="13.7109375" style="6" customWidth="1"/>
    <col min="13275" max="13276" width="0" style="6" hidden="1" customWidth="1"/>
    <col min="13277" max="13277" width="13.7109375" style="6" customWidth="1"/>
    <col min="13278" max="13278" width="14.42578125" style="6" customWidth="1"/>
    <col min="13279" max="13279" width="13.42578125" style="6" customWidth="1"/>
    <col min="13280" max="13281" width="0" style="6" hidden="1" customWidth="1"/>
    <col min="13282" max="13282" width="13.42578125" style="6" customWidth="1"/>
    <col min="13283" max="13283" width="14.140625" style="6" customWidth="1"/>
    <col min="13284" max="13284" width="11.7109375" style="6" customWidth="1"/>
    <col min="13285" max="13285" width="11.5703125" style="6" customWidth="1"/>
    <col min="13286" max="13286" width="13.85546875" style="6" customWidth="1"/>
    <col min="13287" max="13517" width="9.140625" style="6"/>
    <col min="13518" max="13518" width="17.7109375" style="6" customWidth="1"/>
    <col min="13519" max="13519" width="0" style="6" hidden="1" customWidth="1"/>
    <col min="13520" max="13520" width="8" style="6" customWidth="1"/>
    <col min="13521" max="13521" width="45.85546875" style="6" customWidth="1"/>
    <col min="13522" max="13525" width="13.7109375" style="6" customWidth="1"/>
    <col min="13526" max="13526" width="12.7109375" style="6" customWidth="1"/>
    <col min="13527" max="13527" width="9.42578125" style="6" customWidth="1"/>
    <col min="13528" max="13528" width="13.140625" style="6" customWidth="1"/>
    <col min="13529" max="13529" width="10.140625" style="6" customWidth="1"/>
    <col min="13530" max="13530" width="13.7109375" style="6" customWidth="1"/>
    <col min="13531" max="13532" width="0" style="6" hidden="1" customWidth="1"/>
    <col min="13533" max="13533" width="13.7109375" style="6" customWidth="1"/>
    <col min="13534" max="13534" width="14.42578125" style="6" customWidth="1"/>
    <col min="13535" max="13535" width="13.42578125" style="6" customWidth="1"/>
    <col min="13536" max="13537" width="0" style="6" hidden="1" customWidth="1"/>
    <col min="13538" max="13538" width="13.42578125" style="6" customWidth="1"/>
    <col min="13539" max="13539" width="14.140625" style="6" customWidth="1"/>
    <col min="13540" max="13540" width="11.7109375" style="6" customWidth="1"/>
    <col min="13541" max="13541" width="11.5703125" style="6" customWidth="1"/>
    <col min="13542" max="13542" width="13.85546875" style="6" customWidth="1"/>
    <col min="13543" max="13773" width="9.140625" style="6"/>
    <col min="13774" max="13774" width="17.7109375" style="6" customWidth="1"/>
    <col min="13775" max="13775" width="0" style="6" hidden="1" customWidth="1"/>
    <col min="13776" max="13776" width="8" style="6" customWidth="1"/>
    <col min="13777" max="13777" width="45.85546875" style="6" customWidth="1"/>
    <col min="13778" max="13781" width="13.7109375" style="6" customWidth="1"/>
    <col min="13782" max="13782" width="12.7109375" style="6" customWidth="1"/>
    <col min="13783" max="13783" width="9.42578125" style="6" customWidth="1"/>
    <col min="13784" max="13784" width="13.140625" style="6" customWidth="1"/>
    <col min="13785" max="13785" width="10.140625" style="6" customWidth="1"/>
    <col min="13786" max="13786" width="13.7109375" style="6" customWidth="1"/>
    <col min="13787" max="13788" width="0" style="6" hidden="1" customWidth="1"/>
    <col min="13789" max="13789" width="13.7109375" style="6" customWidth="1"/>
    <col min="13790" max="13790" width="14.42578125" style="6" customWidth="1"/>
    <col min="13791" max="13791" width="13.42578125" style="6" customWidth="1"/>
    <col min="13792" max="13793" width="0" style="6" hidden="1" customWidth="1"/>
    <col min="13794" max="13794" width="13.42578125" style="6" customWidth="1"/>
    <col min="13795" max="13795" width="14.140625" style="6" customWidth="1"/>
    <col min="13796" max="13796" width="11.7109375" style="6" customWidth="1"/>
    <col min="13797" max="13797" width="11.5703125" style="6" customWidth="1"/>
    <col min="13798" max="13798" width="13.85546875" style="6" customWidth="1"/>
    <col min="13799" max="14029" width="9.140625" style="6"/>
    <col min="14030" max="14030" width="17.7109375" style="6" customWidth="1"/>
    <col min="14031" max="14031" width="0" style="6" hidden="1" customWidth="1"/>
    <col min="14032" max="14032" width="8" style="6" customWidth="1"/>
    <col min="14033" max="14033" width="45.85546875" style="6" customWidth="1"/>
    <col min="14034" max="14037" width="13.7109375" style="6" customWidth="1"/>
    <col min="14038" max="14038" width="12.7109375" style="6" customWidth="1"/>
    <col min="14039" max="14039" width="9.42578125" style="6" customWidth="1"/>
    <col min="14040" max="14040" width="13.140625" style="6" customWidth="1"/>
    <col min="14041" max="14041" width="10.140625" style="6" customWidth="1"/>
    <col min="14042" max="14042" width="13.7109375" style="6" customWidth="1"/>
    <col min="14043" max="14044" width="0" style="6" hidden="1" customWidth="1"/>
    <col min="14045" max="14045" width="13.7109375" style="6" customWidth="1"/>
    <col min="14046" max="14046" width="14.42578125" style="6" customWidth="1"/>
    <col min="14047" max="14047" width="13.42578125" style="6" customWidth="1"/>
    <col min="14048" max="14049" width="0" style="6" hidden="1" customWidth="1"/>
    <col min="14050" max="14050" width="13.42578125" style="6" customWidth="1"/>
    <col min="14051" max="14051" width="14.140625" style="6" customWidth="1"/>
    <col min="14052" max="14052" width="11.7109375" style="6" customWidth="1"/>
    <col min="14053" max="14053" width="11.5703125" style="6" customWidth="1"/>
    <col min="14054" max="14054" width="13.85546875" style="6" customWidth="1"/>
    <col min="14055" max="14285" width="9.140625" style="6"/>
    <col min="14286" max="14286" width="17.7109375" style="6" customWidth="1"/>
    <col min="14287" max="14287" width="0" style="6" hidden="1" customWidth="1"/>
    <col min="14288" max="14288" width="8" style="6" customWidth="1"/>
    <col min="14289" max="14289" width="45.85546875" style="6" customWidth="1"/>
    <col min="14290" max="14293" width="13.7109375" style="6" customWidth="1"/>
    <col min="14294" max="14294" width="12.7109375" style="6" customWidth="1"/>
    <col min="14295" max="14295" width="9.42578125" style="6" customWidth="1"/>
    <col min="14296" max="14296" width="13.140625" style="6" customWidth="1"/>
    <col min="14297" max="14297" width="10.140625" style="6" customWidth="1"/>
    <col min="14298" max="14298" width="13.7109375" style="6" customWidth="1"/>
    <col min="14299" max="14300" width="0" style="6" hidden="1" customWidth="1"/>
    <col min="14301" max="14301" width="13.7109375" style="6" customWidth="1"/>
    <col min="14302" max="14302" width="14.42578125" style="6" customWidth="1"/>
    <col min="14303" max="14303" width="13.42578125" style="6" customWidth="1"/>
    <col min="14304" max="14305" width="0" style="6" hidden="1" customWidth="1"/>
    <col min="14306" max="14306" width="13.42578125" style="6" customWidth="1"/>
    <col min="14307" max="14307" width="14.140625" style="6" customWidth="1"/>
    <col min="14308" max="14308" width="11.7109375" style="6" customWidth="1"/>
    <col min="14309" max="14309" width="11.5703125" style="6" customWidth="1"/>
    <col min="14310" max="14310" width="13.85546875" style="6" customWidth="1"/>
    <col min="14311" max="14541" width="9.140625" style="6"/>
    <col min="14542" max="14542" width="17.7109375" style="6" customWidth="1"/>
    <col min="14543" max="14543" width="0" style="6" hidden="1" customWidth="1"/>
    <col min="14544" max="14544" width="8" style="6" customWidth="1"/>
    <col min="14545" max="14545" width="45.85546875" style="6" customWidth="1"/>
    <col min="14546" max="14549" width="13.7109375" style="6" customWidth="1"/>
    <col min="14550" max="14550" width="12.7109375" style="6" customWidth="1"/>
    <col min="14551" max="14551" width="9.42578125" style="6" customWidth="1"/>
    <col min="14552" max="14552" width="13.140625" style="6" customWidth="1"/>
    <col min="14553" max="14553" width="10.140625" style="6" customWidth="1"/>
    <col min="14554" max="14554" width="13.7109375" style="6" customWidth="1"/>
    <col min="14555" max="14556" width="0" style="6" hidden="1" customWidth="1"/>
    <col min="14557" max="14557" width="13.7109375" style="6" customWidth="1"/>
    <col min="14558" max="14558" width="14.42578125" style="6" customWidth="1"/>
    <col min="14559" max="14559" width="13.42578125" style="6" customWidth="1"/>
    <col min="14560" max="14561" width="0" style="6" hidden="1" customWidth="1"/>
    <col min="14562" max="14562" width="13.42578125" style="6" customWidth="1"/>
    <col min="14563" max="14563" width="14.140625" style="6" customWidth="1"/>
    <col min="14564" max="14564" width="11.7109375" style="6" customWidth="1"/>
    <col min="14565" max="14565" width="11.5703125" style="6" customWidth="1"/>
    <col min="14566" max="14566" width="13.85546875" style="6" customWidth="1"/>
    <col min="14567" max="14797" width="9.140625" style="6"/>
    <col min="14798" max="14798" width="17.7109375" style="6" customWidth="1"/>
    <col min="14799" max="14799" width="0" style="6" hidden="1" customWidth="1"/>
    <col min="14800" max="14800" width="8" style="6" customWidth="1"/>
    <col min="14801" max="14801" width="45.85546875" style="6" customWidth="1"/>
    <col min="14802" max="14805" width="13.7109375" style="6" customWidth="1"/>
    <col min="14806" max="14806" width="12.7109375" style="6" customWidth="1"/>
    <col min="14807" max="14807" width="9.42578125" style="6" customWidth="1"/>
    <col min="14808" max="14808" width="13.140625" style="6" customWidth="1"/>
    <col min="14809" max="14809" width="10.140625" style="6" customWidth="1"/>
    <col min="14810" max="14810" width="13.7109375" style="6" customWidth="1"/>
    <col min="14811" max="14812" width="0" style="6" hidden="1" customWidth="1"/>
    <col min="14813" max="14813" width="13.7109375" style="6" customWidth="1"/>
    <col min="14814" max="14814" width="14.42578125" style="6" customWidth="1"/>
    <col min="14815" max="14815" width="13.42578125" style="6" customWidth="1"/>
    <col min="14816" max="14817" width="0" style="6" hidden="1" customWidth="1"/>
    <col min="14818" max="14818" width="13.42578125" style="6" customWidth="1"/>
    <col min="14819" max="14819" width="14.140625" style="6" customWidth="1"/>
    <col min="14820" max="14820" width="11.7109375" style="6" customWidth="1"/>
    <col min="14821" max="14821" width="11.5703125" style="6" customWidth="1"/>
    <col min="14822" max="14822" width="13.85546875" style="6" customWidth="1"/>
    <col min="14823" max="15053" width="9.140625" style="6"/>
    <col min="15054" max="15054" width="17.7109375" style="6" customWidth="1"/>
    <col min="15055" max="15055" width="0" style="6" hidden="1" customWidth="1"/>
    <col min="15056" max="15056" width="8" style="6" customWidth="1"/>
    <col min="15057" max="15057" width="45.85546875" style="6" customWidth="1"/>
    <col min="15058" max="15061" width="13.7109375" style="6" customWidth="1"/>
    <col min="15062" max="15062" width="12.7109375" style="6" customWidth="1"/>
    <col min="15063" max="15063" width="9.42578125" style="6" customWidth="1"/>
    <col min="15064" max="15064" width="13.140625" style="6" customWidth="1"/>
    <col min="15065" max="15065" width="10.140625" style="6" customWidth="1"/>
    <col min="15066" max="15066" width="13.7109375" style="6" customWidth="1"/>
    <col min="15067" max="15068" width="0" style="6" hidden="1" customWidth="1"/>
    <col min="15069" max="15069" width="13.7109375" style="6" customWidth="1"/>
    <col min="15070" max="15070" width="14.42578125" style="6" customWidth="1"/>
    <col min="15071" max="15071" width="13.42578125" style="6" customWidth="1"/>
    <col min="15072" max="15073" width="0" style="6" hidden="1" customWidth="1"/>
    <col min="15074" max="15074" width="13.42578125" style="6" customWidth="1"/>
    <col min="15075" max="15075" width="14.140625" style="6" customWidth="1"/>
    <col min="15076" max="15076" width="11.7109375" style="6" customWidth="1"/>
    <col min="15077" max="15077" width="11.5703125" style="6" customWidth="1"/>
    <col min="15078" max="15078" width="13.85546875" style="6" customWidth="1"/>
    <col min="15079" max="15309" width="9.140625" style="6"/>
    <col min="15310" max="15310" width="17.7109375" style="6" customWidth="1"/>
    <col min="15311" max="15311" width="0" style="6" hidden="1" customWidth="1"/>
    <col min="15312" max="15312" width="8" style="6" customWidth="1"/>
    <col min="15313" max="15313" width="45.85546875" style="6" customWidth="1"/>
    <col min="15314" max="15317" width="13.7109375" style="6" customWidth="1"/>
    <col min="15318" max="15318" width="12.7109375" style="6" customWidth="1"/>
    <col min="15319" max="15319" width="9.42578125" style="6" customWidth="1"/>
    <col min="15320" max="15320" width="13.140625" style="6" customWidth="1"/>
    <col min="15321" max="15321" width="10.140625" style="6" customWidth="1"/>
    <col min="15322" max="15322" width="13.7109375" style="6" customWidth="1"/>
    <col min="15323" max="15324" width="0" style="6" hidden="1" customWidth="1"/>
    <col min="15325" max="15325" width="13.7109375" style="6" customWidth="1"/>
    <col min="15326" max="15326" width="14.42578125" style="6" customWidth="1"/>
    <col min="15327" max="15327" width="13.42578125" style="6" customWidth="1"/>
    <col min="15328" max="15329" width="0" style="6" hidden="1" customWidth="1"/>
    <col min="15330" max="15330" width="13.42578125" style="6" customWidth="1"/>
    <col min="15331" max="15331" width="14.140625" style="6" customWidth="1"/>
    <col min="15332" max="15332" width="11.7109375" style="6" customWidth="1"/>
    <col min="15333" max="15333" width="11.5703125" style="6" customWidth="1"/>
    <col min="15334" max="15334" width="13.85546875" style="6" customWidth="1"/>
    <col min="15335" max="15565" width="9.140625" style="6"/>
    <col min="15566" max="15566" width="17.7109375" style="6" customWidth="1"/>
    <col min="15567" max="15567" width="0" style="6" hidden="1" customWidth="1"/>
    <col min="15568" max="15568" width="8" style="6" customWidth="1"/>
    <col min="15569" max="15569" width="45.85546875" style="6" customWidth="1"/>
    <col min="15570" max="15573" width="13.7109375" style="6" customWidth="1"/>
    <col min="15574" max="15574" width="12.7109375" style="6" customWidth="1"/>
    <col min="15575" max="15575" width="9.42578125" style="6" customWidth="1"/>
    <col min="15576" max="15576" width="13.140625" style="6" customWidth="1"/>
    <col min="15577" max="15577" width="10.140625" style="6" customWidth="1"/>
    <col min="15578" max="15578" width="13.7109375" style="6" customWidth="1"/>
    <col min="15579" max="15580" width="0" style="6" hidden="1" customWidth="1"/>
    <col min="15581" max="15581" width="13.7109375" style="6" customWidth="1"/>
    <col min="15582" max="15582" width="14.42578125" style="6" customWidth="1"/>
    <col min="15583" max="15583" width="13.42578125" style="6" customWidth="1"/>
    <col min="15584" max="15585" width="0" style="6" hidden="1" customWidth="1"/>
    <col min="15586" max="15586" width="13.42578125" style="6" customWidth="1"/>
    <col min="15587" max="15587" width="14.140625" style="6" customWidth="1"/>
    <col min="15588" max="15588" width="11.7109375" style="6" customWidth="1"/>
    <col min="15589" max="15589" width="11.5703125" style="6" customWidth="1"/>
    <col min="15590" max="15590" width="13.85546875" style="6" customWidth="1"/>
    <col min="15591" max="15821" width="9.140625" style="6"/>
    <col min="15822" max="15822" width="17.7109375" style="6" customWidth="1"/>
    <col min="15823" max="15823" width="0" style="6" hidden="1" customWidth="1"/>
    <col min="15824" max="15824" width="8" style="6" customWidth="1"/>
    <col min="15825" max="15825" width="45.85546875" style="6" customWidth="1"/>
    <col min="15826" max="15829" width="13.7109375" style="6" customWidth="1"/>
    <col min="15830" max="15830" width="12.7109375" style="6" customWidth="1"/>
    <col min="15831" max="15831" width="9.42578125" style="6" customWidth="1"/>
    <col min="15832" max="15832" width="13.140625" style="6" customWidth="1"/>
    <col min="15833" max="15833" width="10.140625" style="6" customWidth="1"/>
    <col min="15834" max="15834" width="13.7109375" style="6" customWidth="1"/>
    <col min="15835" max="15836" width="0" style="6" hidden="1" customWidth="1"/>
    <col min="15837" max="15837" width="13.7109375" style="6" customWidth="1"/>
    <col min="15838" max="15838" width="14.42578125" style="6" customWidth="1"/>
    <col min="15839" max="15839" width="13.42578125" style="6" customWidth="1"/>
    <col min="15840" max="15841" width="0" style="6" hidden="1" customWidth="1"/>
    <col min="15842" max="15842" width="13.42578125" style="6" customWidth="1"/>
    <col min="15843" max="15843" width="14.140625" style="6" customWidth="1"/>
    <col min="15844" max="15844" width="11.7109375" style="6" customWidth="1"/>
    <col min="15845" max="15845" width="11.5703125" style="6" customWidth="1"/>
    <col min="15846" max="15846" width="13.85546875" style="6" customWidth="1"/>
    <col min="15847" max="16077" width="9.140625" style="6"/>
    <col min="16078" max="16078" width="17.7109375" style="6" customWidth="1"/>
    <col min="16079" max="16079" width="0" style="6" hidden="1" customWidth="1"/>
    <col min="16080" max="16080" width="8" style="6" customWidth="1"/>
    <col min="16081" max="16081" width="45.85546875" style="6" customWidth="1"/>
    <col min="16082" max="16085" width="13.7109375" style="6" customWidth="1"/>
    <col min="16086" max="16086" width="12.7109375" style="6" customWidth="1"/>
    <col min="16087" max="16087" width="9.42578125" style="6" customWidth="1"/>
    <col min="16088" max="16088" width="13.140625" style="6" customWidth="1"/>
    <col min="16089" max="16089" width="10.140625" style="6" customWidth="1"/>
    <col min="16090" max="16090" width="13.7109375" style="6" customWidth="1"/>
    <col min="16091" max="16092" width="0" style="6" hidden="1" customWidth="1"/>
    <col min="16093" max="16093" width="13.7109375" style="6" customWidth="1"/>
    <col min="16094" max="16094" width="14.42578125" style="6" customWidth="1"/>
    <col min="16095" max="16095" width="13.42578125" style="6" customWidth="1"/>
    <col min="16096" max="16097" width="0" style="6" hidden="1" customWidth="1"/>
    <col min="16098" max="16098" width="13.42578125" style="6" customWidth="1"/>
    <col min="16099" max="16099" width="14.140625" style="6" customWidth="1"/>
    <col min="16100" max="16100" width="11.7109375" style="6" customWidth="1"/>
    <col min="16101" max="16101" width="11.5703125" style="6" customWidth="1"/>
    <col min="16102" max="16102" width="13.85546875" style="6" customWidth="1"/>
    <col min="16103" max="16384" width="9.140625" style="6"/>
  </cols>
  <sheetData>
    <row r="1" spans="1:24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17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4" ht="14.25" customHeight="1" x14ac:dyDescent="0.2">
      <c r="A2" s="202" t="s">
        <v>0</v>
      </c>
      <c r="B2" s="202"/>
      <c r="C2" s="202"/>
      <c r="D2" s="202"/>
      <c r="E2" s="202"/>
      <c r="F2" s="202"/>
      <c r="G2" s="202"/>
      <c r="I2" s="172"/>
    </row>
    <row r="3" spans="1:24" ht="15" x14ac:dyDescent="0.2">
      <c r="A3" s="203" t="s">
        <v>404</v>
      </c>
      <c r="B3" s="203"/>
      <c r="C3" s="203"/>
      <c r="D3" s="203"/>
      <c r="E3" s="8"/>
      <c r="F3" s="8"/>
      <c r="G3" s="8"/>
      <c r="H3" s="170"/>
      <c r="I3" s="8"/>
      <c r="J3" s="8"/>
      <c r="L3" s="8"/>
      <c r="M3" s="8"/>
      <c r="N3" s="8"/>
      <c r="O3" s="8"/>
      <c r="P3" s="166"/>
      <c r="Q3" s="8"/>
      <c r="R3" s="8"/>
      <c r="S3" s="8"/>
      <c r="T3" s="8"/>
    </row>
    <row r="4" spans="1:24" ht="15" x14ac:dyDescent="0.2">
      <c r="A4" s="165"/>
      <c r="B4" s="165"/>
      <c r="C4" s="165"/>
      <c r="D4" s="165"/>
      <c r="E4" s="166"/>
      <c r="F4" s="166"/>
      <c r="G4" s="166"/>
      <c r="H4" s="171"/>
      <c r="J4" s="8"/>
      <c r="L4" s="8"/>
      <c r="N4" s="8"/>
      <c r="O4" s="8"/>
      <c r="P4" s="8"/>
      <c r="Q4" s="8"/>
      <c r="R4" s="8"/>
    </row>
    <row r="5" spans="1:24" ht="35.25" customHeight="1" x14ac:dyDescent="0.2">
      <c r="A5" s="188" t="s">
        <v>2</v>
      </c>
      <c r="B5" s="205" t="s">
        <v>329</v>
      </c>
      <c r="C5" s="205" t="s">
        <v>3</v>
      </c>
      <c r="D5" s="208" t="s">
        <v>4</v>
      </c>
      <c r="E5" s="185" t="s">
        <v>5</v>
      </c>
      <c r="F5" s="186"/>
      <c r="G5" s="186"/>
      <c r="H5" s="186"/>
      <c r="I5" s="186"/>
      <c r="J5" s="186"/>
      <c r="K5" s="210"/>
      <c r="L5" s="186"/>
      <c r="M5" s="185" t="s">
        <v>6</v>
      </c>
      <c r="N5" s="186"/>
      <c r="O5" s="186"/>
      <c r="P5" s="186"/>
      <c r="Q5" s="187"/>
      <c r="R5" s="188" t="s">
        <v>7</v>
      </c>
      <c r="S5" s="186"/>
      <c r="T5" s="186"/>
      <c r="U5" s="186"/>
      <c r="V5" s="189"/>
      <c r="W5" s="187" t="s">
        <v>349</v>
      </c>
    </row>
    <row r="6" spans="1:24" ht="54" customHeight="1" x14ac:dyDescent="0.2">
      <c r="A6" s="204"/>
      <c r="B6" s="206"/>
      <c r="C6" s="206"/>
      <c r="D6" s="209"/>
      <c r="E6" s="191" t="s">
        <v>8</v>
      </c>
      <c r="F6" s="192"/>
      <c r="G6" s="114" t="s">
        <v>9</v>
      </c>
      <c r="H6" s="114" t="s">
        <v>10</v>
      </c>
      <c r="I6" s="193" t="s">
        <v>11</v>
      </c>
      <c r="J6" s="192"/>
      <c r="K6" s="194" t="s">
        <v>12</v>
      </c>
      <c r="L6" s="195"/>
      <c r="M6" s="196" t="s">
        <v>8</v>
      </c>
      <c r="N6" s="197"/>
      <c r="O6" s="114" t="s">
        <v>13</v>
      </c>
      <c r="P6" s="114" t="s">
        <v>10</v>
      </c>
      <c r="Q6" s="198" t="s">
        <v>14</v>
      </c>
      <c r="R6" s="196" t="s">
        <v>15</v>
      </c>
      <c r="S6" s="200"/>
      <c r="T6" s="10" t="s">
        <v>16</v>
      </c>
      <c r="U6" s="10" t="s">
        <v>17</v>
      </c>
      <c r="V6" s="201" t="s">
        <v>18</v>
      </c>
      <c r="W6" s="190"/>
    </row>
    <row r="7" spans="1:24" s="11" customFormat="1" ht="39" customHeight="1" x14ac:dyDescent="0.2">
      <c r="A7" s="204"/>
      <c r="B7" s="207"/>
      <c r="C7" s="207"/>
      <c r="D7" s="209"/>
      <c r="E7" s="164" t="s">
        <v>19</v>
      </c>
      <c r="F7" s="155" t="s">
        <v>405</v>
      </c>
      <c r="G7" s="155" t="s">
        <v>405</v>
      </c>
      <c r="H7" s="155" t="s">
        <v>405</v>
      </c>
      <c r="I7" s="115" t="s">
        <v>1</v>
      </c>
      <c r="J7" s="114" t="s">
        <v>20</v>
      </c>
      <c r="K7" s="178" t="s">
        <v>1</v>
      </c>
      <c r="L7" s="114" t="s">
        <v>20</v>
      </c>
      <c r="M7" s="164" t="s">
        <v>19</v>
      </c>
      <c r="N7" s="155" t="s">
        <v>405</v>
      </c>
      <c r="O7" s="155" t="s">
        <v>405</v>
      </c>
      <c r="P7" s="155" t="s">
        <v>405</v>
      </c>
      <c r="Q7" s="199"/>
      <c r="R7" s="164" t="s">
        <v>19</v>
      </c>
      <c r="S7" s="155" t="s">
        <v>405</v>
      </c>
      <c r="T7" s="155" t="s">
        <v>405</v>
      </c>
      <c r="U7" s="155" t="s">
        <v>405</v>
      </c>
      <c r="V7" s="201"/>
      <c r="W7" s="190"/>
    </row>
    <row r="8" spans="1:24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74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4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E10+E52</f>
        <v>659824989</v>
      </c>
      <c r="F9" s="88">
        <f>F10+F52</f>
        <v>111838731.80666667</v>
      </c>
      <c r="G9" s="88">
        <f>G10+G52</f>
        <v>111672284.06</v>
      </c>
      <c r="H9" s="88">
        <f>H10+H52</f>
        <v>103204650.40000001</v>
      </c>
      <c r="I9" s="88">
        <f>I10+I52</f>
        <v>7896021</v>
      </c>
      <c r="J9" s="89">
        <f t="shared" ref="J9:J33" si="0">ROUND(I9/F9*100,2)</f>
        <v>7.06</v>
      </c>
      <c r="K9" s="88">
        <f>K10+K52</f>
        <v>-9066826.1066666655</v>
      </c>
      <c r="L9" s="90">
        <f t="shared" ref="L9:L33" si="1">ROUND(K9*100/-F9,2)</f>
        <v>8.11</v>
      </c>
      <c r="M9" s="88">
        <f t="shared" ref="M9:V9" si="2">M10+M52</f>
        <v>14429947</v>
      </c>
      <c r="N9" s="88">
        <f t="shared" si="2"/>
        <v>2404991.17</v>
      </c>
      <c r="O9" s="88">
        <f t="shared" si="2"/>
        <v>2459744</v>
      </c>
      <c r="P9" s="88">
        <f t="shared" si="2"/>
        <v>2314559</v>
      </c>
      <c r="Q9" s="88">
        <f t="shared" si="2"/>
        <v>145185</v>
      </c>
      <c r="R9" s="88">
        <f t="shared" si="2"/>
        <v>286201</v>
      </c>
      <c r="S9" s="88">
        <f t="shared" si="2"/>
        <v>47793.75</v>
      </c>
      <c r="T9" s="88">
        <f t="shared" si="2"/>
        <v>47852</v>
      </c>
      <c r="U9" s="88">
        <f t="shared" si="2"/>
        <v>46021</v>
      </c>
      <c r="V9" s="88">
        <f t="shared" si="2"/>
        <v>1831</v>
      </c>
      <c r="W9" s="91">
        <f>W171+W323+W477+W630+W779+W928+W1077+W1228+W1379+W1528+W1677+W1828+W1977+W2126+W2277+W2427+W2576+W2726+W2875+W3024+W3174+W3323+W3474+W3625+W3776+W3925+W4075+W4226+W4377+W4528+W4680+W4829+W4978+W5127+W5276+W5425+W5574+W5723+W5872+W6021+W6170+W6319</f>
        <v>1500290</v>
      </c>
      <c r="X9" s="25"/>
    </row>
    <row r="10" spans="1:24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434167921</v>
      </c>
      <c r="F10" s="28">
        <f t="shared" ref="F10:H10" si="3">F11+F17+F32</f>
        <v>72476388.313333333</v>
      </c>
      <c r="G10" s="28">
        <f t="shared" si="3"/>
        <v>71350914.579999998</v>
      </c>
      <c r="H10" s="28">
        <f t="shared" si="3"/>
        <v>69196479.890000001</v>
      </c>
      <c r="I10" s="28">
        <f>I11+I17+I32</f>
        <v>2112968.1900000004</v>
      </c>
      <c r="J10" s="29">
        <f t="shared" si="0"/>
        <v>2.92</v>
      </c>
      <c r="K10" s="28">
        <f>K11+K17+K32</f>
        <v>-4242799.9533333322</v>
      </c>
      <c r="L10" s="30">
        <f t="shared" si="1"/>
        <v>5.85</v>
      </c>
      <c r="M10" s="28">
        <f>M172+M324+M478+M631+M780+M929+M1078+M1229+M1380+M1529+M1678+M1829+M1978+M2127+M2278+M2428+M2577+M2727+M2876+M3025+M3175+M3324+M3475+M3626+M3777+M3926+M4076+M4227+M4378+M4529+M4681+M4830+M4979+M5128+M5277+M5426+M5575+M5724+M5873+M6022+M6171+M6320</f>
        <v>10429242</v>
      </c>
      <c r="N10" s="28">
        <f>N172+N324+N478+N631+N780+N929+N1078+N1229+N1380+N1529+N1678+N1829+N1978+N2127+N2278+N2428+N2577+N2727+N2876+N3025+N3175+N3324+N3475+N3626+N3777+N3926+N4076+N4227+N4378+N4529+N4681+N4830+N4979+N5128+N5277+N5426+N5575+N5724+N5873+N6022+N6171+N6320</f>
        <v>1738206.9999999998</v>
      </c>
      <c r="O10" s="28">
        <f>O11+O17+O32</f>
        <v>1879838</v>
      </c>
      <c r="P10" s="28">
        <f>P11+P17+P32</f>
        <v>1791590</v>
      </c>
      <c r="Q10" s="28">
        <f t="shared" ref="Q10" si="4">Q11+Q17+Q32</f>
        <v>88248</v>
      </c>
      <c r="R10" s="28">
        <f t="shared" ref="R10:V10" si="5">R11+R17+R32</f>
        <v>191431</v>
      </c>
      <c r="S10" s="28">
        <f t="shared" si="5"/>
        <v>31968</v>
      </c>
      <c r="T10" s="28">
        <f t="shared" si="5"/>
        <v>31329</v>
      </c>
      <c r="U10" s="28">
        <f t="shared" si="5"/>
        <v>30684</v>
      </c>
      <c r="V10" s="28">
        <f t="shared" si="5"/>
        <v>645</v>
      </c>
      <c r="W10" s="28">
        <f>W11+W17+W32</f>
        <v>0</v>
      </c>
      <c r="X10" s="25"/>
    </row>
    <row r="11" spans="1:24" s="26" customFormat="1" ht="26.25" customHeight="1" x14ac:dyDescent="0.25">
      <c r="A11" s="22" t="s">
        <v>51</v>
      </c>
      <c r="B11" s="22" t="s">
        <v>330</v>
      </c>
      <c r="C11" s="23" t="s">
        <v>102</v>
      </c>
      <c r="D11" s="32" t="s">
        <v>23</v>
      </c>
      <c r="E11" s="45">
        <f>SUM(E12:E16)</f>
        <v>336455629</v>
      </c>
      <c r="F11" s="45">
        <f>SUM(F12:F16)</f>
        <v>56102727</v>
      </c>
      <c r="G11" s="45">
        <f>SUM(G12:G16)</f>
        <v>55326432</v>
      </c>
      <c r="H11" s="45">
        <f>SUM(H12:H16)</f>
        <v>56102727</v>
      </c>
      <c r="I11" s="45">
        <f>SUM(I12:I16)</f>
        <v>512623</v>
      </c>
      <c r="J11" s="85">
        <f t="shared" si="0"/>
        <v>0.91</v>
      </c>
      <c r="K11" s="45">
        <f>SUM(K12:K16)</f>
        <v>-1288918</v>
      </c>
      <c r="L11" s="85">
        <f t="shared" si="1"/>
        <v>2.2999999999999998</v>
      </c>
      <c r="M11" s="45"/>
      <c r="N11" s="45"/>
      <c r="O11" s="45">
        <f>O173+O325+O479+O632+O781+O930+O1079+O1230+O1381+O1530+O1679+O1830+O1979+O2128+O2279+O2429+O2578+O2728+O2877+O3026+O3176+O3325+O3476+O3627+O3778+O3927+O4077+O4228+O4379+O4530+O4682+O4831+O4980+O5129+O5278+O5427+O5576+O5725+O5874+O6023+O6172</f>
        <v>1093186</v>
      </c>
      <c r="P11" s="45">
        <f>P173+P325+P479+P632+P781+P930+P1079+P1230+P1381+P1530+P1679+P1830+P1979+P2128+P2279+P2429+P2578+P2728+P2877+P3026+P3176+P3325+P3476+P3627+P3778+P3927+P4077+P4228+P4379+P4530+P4682+P4831+P4980+P5129+P5278+P5427+P5576+P5725+P5874+P6023+P6172</f>
        <v>1068863</v>
      </c>
      <c r="Q11" s="45">
        <f>Q173+Q325+Q479+Q632+Q781+Q930+Q1079+Q1230+Q1381+Q1530+Q1679+Q1830+Q1979+Q2128+Q2279+Q2429+Q2578+Q2728+Q2877+Q3026+Q3176+Q3325+Q3476+Q3627+Q3778+Q3927+Q4077+Q4228+Q4379+Q4530+Q4682+Q4831+Q4980+Q5129+Q5278+Q5427+Q5576+Q5725+Q5874+Q6023+Q6172</f>
        <v>24323</v>
      </c>
      <c r="R11" s="45">
        <f t="shared" ref="R11:W11" si="6">SUM(R12:R16)</f>
        <v>167235</v>
      </c>
      <c r="S11" s="45">
        <f t="shared" si="6"/>
        <v>27876</v>
      </c>
      <c r="T11" s="45">
        <f t="shared" si="6"/>
        <v>26790</v>
      </c>
      <c r="U11" s="45">
        <f t="shared" si="6"/>
        <v>26515</v>
      </c>
      <c r="V11" s="45">
        <f t="shared" si="6"/>
        <v>275</v>
      </c>
      <c r="W11" s="45">
        <f t="shared" si="6"/>
        <v>0</v>
      </c>
      <c r="X11" s="25"/>
    </row>
    <row r="12" spans="1:24" s="26" customFormat="1" ht="16.5" customHeight="1" x14ac:dyDescent="0.25">
      <c r="A12" s="22" t="s">
        <v>51</v>
      </c>
      <c r="B12" s="33" t="s">
        <v>330</v>
      </c>
      <c r="C12" s="23" t="s">
        <v>73</v>
      </c>
      <c r="D12" s="116" t="s">
        <v>383</v>
      </c>
      <c r="E12" s="93">
        <f t="shared" ref="E12:I16" si="7">E174+E326+E480+E633+E782+E931+E1080+E1231+E1382+E1531+E1680+E1831+E1980+E2129+E2280+E2430+E2579+E2729+E2878+E3027+E3177+E3326+E3477+E3628+E3779+E3928+E4078+E4229+E4380+E4531+E4683+E4832+E4981+E5130+E5279+E5428+E5577+E5726+E5875+E6024+E6173+E6322</f>
        <v>218142888</v>
      </c>
      <c r="F12" s="93">
        <f t="shared" si="7"/>
        <v>36359970</v>
      </c>
      <c r="G12" s="93">
        <f t="shared" si="7"/>
        <v>35583675</v>
      </c>
      <c r="H12" s="93">
        <f t="shared" si="7"/>
        <v>36359970</v>
      </c>
      <c r="I12" s="93">
        <f t="shared" si="7"/>
        <v>512623</v>
      </c>
      <c r="J12" s="67">
        <f t="shared" si="0"/>
        <v>1.41</v>
      </c>
      <c r="K12" s="93">
        <f>K174+K326+K480+K633+K782+K931+K1080+K1231+K1382+K1531+K1680+K1831+K1980+K2129+K2280+K2430+K2579+K2729+K2878+K3027+K3177+K3326+K3477+K3628+K3779+K3928+K4078+K4229+K4380+K4531+K4683+K4832+K4981+K5130+K5279+K5428+K5577+K5726+K5875+K6024+K6173+K6322</f>
        <v>-1288918</v>
      </c>
      <c r="L12" s="67">
        <f t="shared" si="1"/>
        <v>3.54</v>
      </c>
      <c r="M12" s="93"/>
      <c r="N12" s="93"/>
      <c r="O12" s="93"/>
      <c r="P12" s="93"/>
      <c r="Q12" s="93"/>
      <c r="R12" s="93">
        <f t="shared" ref="R12:V16" si="8">R174+R326+R480+R633+R782+R931+R1080+R1231+R1382+R1531+R1680+R1831+R1980+R2129+R2280+R2430+R2579+R2729+R2878+R3027+R3177+R3326+R3477+R3628+R3779+R3928+R4078+R4229+R4380+R4531+R4683+R4832+R4981+R5130+R5279+R5428+R5577+R5726+R5875+R6024+R6173+R6322</f>
        <v>166819</v>
      </c>
      <c r="S12" s="93">
        <f t="shared" si="8"/>
        <v>27807</v>
      </c>
      <c r="T12" s="93">
        <f t="shared" si="8"/>
        <v>26699</v>
      </c>
      <c r="U12" s="93">
        <f t="shared" si="8"/>
        <v>26457</v>
      </c>
      <c r="V12" s="93">
        <f t="shared" si="8"/>
        <v>242</v>
      </c>
      <c r="W12" s="93"/>
      <c r="X12" s="6"/>
    </row>
    <row r="13" spans="1:24" s="35" customFormat="1" ht="15.75" x14ac:dyDescent="0.25">
      <c r="A13" s="22" t="s">
        <v>51</v>
      </c>
      <c r="B13" s="33" t="s">
        <v>330</v>
      </c>
      <c r="C13" s="112" t="s">
        <v>74</v>
      </c>
      <c r="D13" s="116" t="s">
        <v>104</v>
      </c>
      <c r="E13" s="93">
        <f t="shared" si="7"/>
        <v>104167294</v>
      </c>
      <c r="F13" s="93">
        <f t="shared" si="7"/>
        <v>17398087</v>
      </c>
      <c r="G13" s="93">
        <f t="shared" si="7"/>
        <v>17398087</v>
      </c>
      <c r="H13" s="93">
        <f t="shared" si="7"/>
        <v>17398087</v>
      </c>
      <c r="I13" s="93">
        <f t="shared" si="7"/>
        <v>0</v>
      </c>
      <c r="J13" s="46">
        <f t="shared" si="0"/>
        <v>0</v>
      </c>
      <c r="K13" s="93">
        <f>K175+K327+K481+K634+K783+K932+K1081+K1232+K1383+K1532+K1681+K1832+K1981+K2130+K2281+K2431+K2580+K2730+K2879+K3028+K3178+K3327+K3478+K3629+K3780+K3929+K4079+K4230+K4381+K4532+K4684+K4833+K4982+K5131+K5280+K5429+K5578+K5727+K5876+K6025+K6174+K6323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8"/>
        <v>0</v>
      </c>
      <c r="S13" s="93">
        <f t="shared" si="8"/>
        <v>0</v>
      </c>
      <c r="T13" s="93">
        <f t="shared" si="8"/>
        <v>0</v>
      </c>
      <c r="U13" s="93">
        <f t="shared" si="8"/>
        <v>0</v>
      </c>
      <c r="V13" s="93">
        <f t="shared" si="8"/>
        <v>0</v>
      </c>
      <c r="W13" s="94"/>
      <c r="X13" s="6"/>
    </row>
    <row r="14" spans="1:24" s="35" customFormat="1" ht="15.75" x14ac:dyDescent="0.25">
      <c r="A14" s="22" t="s">
        <v>51</v>
      </c>
      <c r="B14" s="33" t="s">
        <v>330</v>
      </c>
      <c r="C14" s="112" t="s">
        <v>74</v>
      </c>
      <c r="D14" s="116" t="s">
        <v>105</v>
      </c>
      <c r="E14" s="93">
        <f t="shared" si="7"/>
        <v>12604857</v>
      </c>
      <c r="F14" s="93">
        <f t="shared" si="7"/>
        <v>2086342</v>
      </c>
      <c r="G14" s="93">
        <f t="shared" si="7"/>
        <v>2086342</v>
      </c>
      <c r="H14" s="93">
        <f t="shared" si="7"/>
        <v>2086342</v>
      </c>
      <c r="I14" s="93">
        <f t="shared" si="7"/>
        <v>0</v>
      </c>
      <c r="J14" s="46">
        <f t="shared" si="0"/>
        <v>0</v>
      </c>
      <c r="K14" s="93">
        <f>K176+K328+K482+K635+K784+K933+K1082+K1233+K1384+K1533+K1682+K1833+K1982+K2131+K2282+K2432+K2581+K2731+K2880+K3029+K3179+K3328+K3479+K3630+K3781+K3930+K4080+K4231+K4382+K4533+K4685+K4834+K4983+K5132+K5281+K5430+K5579+K5728+K5877+K6026+K6175+K6324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4" s="35" customFormat="1" ht="15.75" x14ac:dyDescent="0.25">
      <c r="A15" s="22" t="s">
        <v>51</v>
      </c>
      <c r="B15" s="33" t="s">
        <v>330</v>
      </c>
      <c r="C15" s="23" t="s">
        <v>75</v>
      </c>
      <c r="D15" s="116" t="s">
        <v>321</v>
      </c>
      <c r="E15" s="93">
        <f t="shared" si="7"/>
        <v>1886</v>
      </c>
      <c r="F15" s="93">
        <f t="shared" si="7"/>
        <v>1258</v>
      </c>
      <c r="G15" s="93">
        <f t="shared" si="7"/>
        <v>1258</v>
      </c>
      <c r="H15" s="93">
        <f t="shared" si="7"/>
        <v>1258</v>
      </c>
      <c r="I15" s="93">
        <f t="shared" si="7"/>
        <v>0</v>
      </c>
      <c r="J15" s="46">
        <f t="shared" si="0"/>
        <v>0</v>
      </c>
      <c r="K15" s="93">
        <f>K177+K329+K483+K636+K785+K934+K1083+K1234+K1385+K1534+K1683+K1834+K1983+K2132+K2283+K2433+K2582+K2732+K2881+K3030+K3180+K3329+K3480+K3631+K3782+K3931+K4081+K4232+K4383+K4534+K4686+K4835+K4984+K5133+K5282+K5431+K5580+K5729+K5878+K6027+K6176+K6325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1</v>
      </c>
      <c r="S15" s="93">
        <f t="shared" si="8"/>
        <v>0</v>
      </c>
      <c r="T15" s="93">
        <f t="shared" si="8"/>
        <v>0</v>
      </c>
      <c r="U15" s="93">
        <f t="shared" si="8"/>
        <v>0</v>
      </c>
      <c r="V15" s="93">
        <f t="shared" si="8"/>
        <v>0</v>
      </c>
      <c r="W15" s="94"/>
      <c r="X15" s="6"/>
    </row>
    <row r="16" spans="1:24" s="35" customFormat="1" ht="31.5" x14ac:dyDescent="0.25">
      <c r="A16" s="22" t="s">
        <v>51</v>
      </c>
      <c r="B16" s="33" t="s">
        <v>330</v>
      </c>
      <c r="C16" s="23" t="s">
        <v>76</v>
      </c>
      <c r="D16" s="116" t="s">
        <v>322</v>
      </c>
      <c r="E16" s="93">
        <f t="shared" si="7"/>
        <v>1538704</v>
      </c>
      <c r="F16" s="93">
        <f t="shared" si="7"/>
        <v>257070</v>
      </c>
      <c r="G16" s="93">
        <f t="shared" si="7"/>
        <v>257070</v>
      </c>
      <c r="H16" s="93">
        <f t="shared" si="7"/>
        <v>257070</v>
      </c>
      <c r="I16" s="93">
        <f t="shared" si="7"/>
        <v>0</v>
      </c>
      <c r="J16" s="46">
        <f t="shared" si="0"/>
        <v>0</v>
      </c>
      <c r="K16" s="93">
        <f>K178+K330+K484+K637+K786+K935+K1084+K1235+K1386+K1535+K1684+K1835+K1984+K2133+K2284+K2434+K2583+K2733+K2882+K3031+K3181+K3330+K3481+K3632+K3783+K3932+K4082+K4233+K4384+K4535+K4687+K4836+K4985+K5134+K5283+K5432+K5581+K5730+K5879+K6028+K6177+K6326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415</v>
      </c>
      <c r="S16" s="93">
        <f t="shared" si="8"/>
        <v>69</v>
      </c>
      <c r="T16" s="93">
        <f t="shared" si="8"/>
        <v>91</v>
      </c>
      <c r="U16" s="93">
        <f t="shared" si="8"/>
        <v>58</v>
      </c>
      <c r="V16" s="93">
        <f t="shared" si="8"/>
        <v>33</v>
      </c>
      <c r="W16" s="94"/>
      <c r="X16" s="6"/>
    </row>
    <row r="17" spans="1:24" s="35" customFormat="1" ht="15.75" x14ac:dyDescent="0.25">
      <c r="A17" s="22" t="s">
        <v>51</v>
      </c>
      <c r="B17" s="22" t="s">
        <v>331</v>
      </c>
      <c r="C17" s="36"/>
      <c r="D17" s="32" t="s">
        <v>24</v>
      </c>
      <c r="E17" s="92">
        <f>SUM(E19:E31)-23756</f>
        <v>63129041</v>
      </c>
      <c r="F17" s="92">
        <f>SUM(F19:F31)</f>
        <v>10525466.140000001</v>
      </c>
      <c r="G17" s="92">
        <f>SUM(G19:G31)</f>
        <v>11132765</v>
      </c>
      <c r="H17" s="92">
        <f>SUM(H19:H31)</f>
        <v>10019471</v>
      </c>
      <c r="I17" s="92">
        <f>SUM(I19:I31)</f>
        <v>1022783.8500000001</v>
      </c>
      <c r="J17" s="84">
        <f t="shared" si="0"/>
        <v>9.7200000000000006</v>
      </c>
      <c r="K17" s="92">
        <f>SUM(K19:K31)</f>
        <v>-415484.82000000007</v>
      </c>
      <c r="L17" s="85">
        <f t="shared" si="1"/>
        <v>3.95</v>
      </c>
      <c r="M17" s="92"/>
      <c r="N17" s="92"/>
      <c r="O17" s="92">
        <f>O179+O331+O485+O638+O787+O936+O1085+O1236+O1387+O1536+O1685+O1836+O1985+O2134+O2285+O2435+O2584+O2734+O2883+O3032+O3182+O3331+O3482+O3633+O3784+O3933+O4083+O4234+O4385+O4536+O4688+O4837+O4986+O5135+O5284+O5433+O5582+O5731+O5880+O6029+O6178</f>
        <v>749074</v>
      </c>
      <c r="P17" s="92">
        <f>P179+P331+P485+P638+P787+P936+P1085+P1236+P1387+P1536+P1685+P1836+P1985+P2134+P2285+P2435+P2584+P2734+P2883+P3032+P3182+P3331+P3482+P3633+P3784+P3933+P4083+P4234+P4385+P4536+P4688+P4837+P4986+P5135+P5284+P5433+P5582+P5731+P5880+P6029+P6178</f>
        <v>686011</v>
      </c>
      <c r="Q17" s="92">
        <f>Q179+Q331+Q485+Q638+Q787+Q936+Q1085+Q1236+Q1387+Q1536+Q1685+Q1836+Q1985+Q2134+Q2285+Q2435+Q2584+Q2734+Q2883+Q3032+Q3182+Q3331+Q3482+Q3633+Q3784+Q3933+Q4083+Q4234+Q4385+Q4536+Q4688+Q4837+Q4986+Q5135+Q5284+Q5433+Q5582+Q5731+Q5880+Q6029+Q6178</f>
        <v>63063</v>
      </c>
      <c r="R17" s="92">
        <f t="shared" ref="R17:V17" si="9">SUM(R19:R31)</f>
        <v>24161</v>
      </c>
      <c r="S17" s="92">
        <f t="shared" si="9"/>
        <v>4085</v>
      </c>
      <c r="T17" s="92">
        <f t="shared" si="9"/>
        <v>4209</v>
      </c>
      <c r="U17" s="92">
        <f t="shared" si="9"/>
        <v>3863</v>
      </c>
      <c r="V17" s="92">
        <f t="shared" si="9"/>
        <v>346</v>
      </c>
      <c r="W17" s="92">
        <f t="shared" ref="W17" si="10">SUM(W20:W32)</f>
        <v>0</v>
      </c>
      <c r="X17" s="6"/>
    </row>
    <row r="18" spans="1:24" s="35" customFormat="1" ht="15.75" x14ac:dyDescent="0.25">
      <c r="A18" s="22"/>
      <c r="B18" s="22"/>
      <c r="C18" s="36"/>
      <c r="D18" s="167" t="s">
        <v>413</v>
      </c>
      <c r="E18" s="92">
        <v>-23756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</row>
    <row r="19" spans="1:24" s="35" customFormat="1" ht="15.75" x14ac:dyDescent="0.25">
      <c r="A19" s="22" t="s">
        <v>51</v>
      </c>
      <c r="B19" s="33" t="s">
        <v>331</v>
      </c>
      <c r="C19" s="37" t="s">
        <v>25</v>
      </c>
      <c r="D19" s="34" t="s">
        <v>54</v>
      </c>
      <c r="E19" s="93">
        <f t="shared" ref="E19:I26" si="11">E180+E332+E486+E639+E788+E937+E1086+E1237+E1388+E1537+E1686+E1837+E1986+E2135+E2286+E2436+E2585+E2735+E2884+E3033+E3183+E3332+E3483+E3634+E3785+E3934+E4084+E4235+E4386+E4537+E4689+E4838+E4987+E5136+E5285+E5434+E5583+E5732+E5881+E6030+E6179+E6328</f>
        <v>8439841</v>
      </c>
      <c r="F19" s="93">
        <f t="shared" si="11"/>
        <v>1406640.1700000002</v>
      </c>
      <c r="G19" s="93">
        <f t="shared" si="11"/>
        <v>1275848</v>
      </c>
      <c r="H19" s="93">
        <f t="shared" si="11"/>
        <v>1153963</v>
      </c>
      <c r="I19" s="93">
        <f t="shared" si="11"/>
        <v>105968.49999999999</v>
      </c>
      <c r="J19" s="67">
        <f t="shared" si="0"/>
        <v>7.53</v>
      </c>
      <c r="K19" s="93">
        <f t="shared" ref="K19:K31" si="12">K180+K332+K486+K639+K788+K937+K1086+K1237+K1388+K1537+K1686+K1837+K1986+K2135+K2286+K2436+K2585+K2735+K2884+K3033+K3183+K3332+K3483+K3634+K3785+K3934+K4084+K4235+K4386+K4537+K4689+K4838+K4987+K5136+K5285+K5434+K5583+K5732+K5881+K6030+K6179+K6328</f>
        <v>-236760.66999999998</v>
      </c>
      <c r="L19" s="67">
        <f t="shared" si="1"/>
        <v>16.829999999999998</v>
      </c>
      <c r="M19" s="93"/>
      <c r="N19" s="93"/>
      <c r="O19" s="93"/>
      <c r="P19" s="93"/>
      <c r="Q19" s="93"/>
      <c r="R19" s="93">
        <f t="shared" ref="R19:V31" si="13">R180+R332+R486+R639+R788+R937+R1086+R1237+R1388+R1537+R1686+R1837+R1986+R2135+R2286+R2436+R2585+R2735+R2884+R3033+R3183+R3332+R3483+R3634+R3785+R3934+R4084+R4235+R4386+R4537+R4689+R4838+R4987+R5136+R5285+R5434+R5583+R5732+R5881+R6030+R6179+R6328</f>
        <v>4242</v>
      </c>
      <c r="S19" s="93">
        <f t="shared" si="13"/>
        <v>709</v>
      </c>
      <c r="T19" s="93">
        <f t="shared" si="13"/>
        <v>589</v>
      </c>
      <c r="U19" s="93">
        <f t="shared" si="13"/>
        <v>580</v>
      </c>
      <c r="V19" s="93">
        <f t="shared" si="13"/>
        <v>9</v>
      </c>
      <c r="W19" s="94"/>
      <c r="X19" s="6"/>
    </row>
    <row r="20" spans="1:24" s="35" customFormat="1" ht="15.75" x14ac:dyDescent="0.25">
      <c r="A20" s="22" t="s">
        <v>51</v>
      </c>
      <c r="B20" s="33" t="s">
        <v>331</v>
      </c>
      <c r="C20" s="37" t="s">
        <v>26</v>
      </c>
      <c r="D20" s="34" t="s">
        <v>27</v>
      </c>
      <c r="E20" s="93">
        <f t="shared" si="11"/>
        <v>2404211</v>
      </c>
      <c r="F20" s="93">
        <f t="shared" si="11"/>
        <v>400701.83</v>
      </c>
      <c r="G20" s="93">
        <f t="shared" si="11"/>
        <v>452233</v>
      </c>
      <c r="H20" s="93">
        <f t="shared" si="11"/>
        <v>384332</v>
      </c>
      <c r="I20" s="93">
        <f t="shared" si="11"/>
        <v>67022.5</v>
      </c>
      <c r="J20" s="46">
        <f t="shared" si="0"/>
        <v>16.73</v>
      </c>
      <c r="K20" s="93">
        <f t="shared" si="12"/>
        <v>-15491.330000000002</v>
      </c>
      <c r="L20" s="67">
        <f t="shared" si="1"/>
        <v>3.87</v>
      </c>
      <c r="M20" s="93"/>
      <c r="N20" s="93"/>
      <c r="O20" s="93"/>
      <c r="P20" s="93"/>
      <c r="Q20" s="93"/>
      <c r="R20" s="93">
        <f t="shared" si="13"/>
        <v>3647</v>
      </c>
      <c r="S20" s="93">
        <f t="shared" si="13"/>
        <v>661</v>
      </c>
      <c r="T20" s="93">
        <f t="shared" si="13"/>
        <v>686</v>
      </c>
      <c r="U20" s="93">
        <f t="shared" si="13"/>
        <v>583</v>
      </c>
      <c r="V20" s="93">
        <f t="shared" si="13"/>
        <v>103</v>
      </c>
      <c r="W20" s="94"/>
      <c r="X20" s="6"/>
    </row>
    <row r="21" spans="1:24" s="35" customFormat="1" ht="31.5" x14ac:dyDescent="0.25">
      <c r="A21" s="22" t="s">
        <v>51</v>
      </c>
      <c r="B21" s="33" t="s">
        <v>331</v>
      </c>
      <c r="C21" s="37" t="s">
        <v>28</v>
      </c>
      <c r="D21" s="34" t="s">
        <v>29</v>
      </c>
      <c r="E21" s="93">
        <f t="shared" si="11"/>
        <v>11864</v>
      </c>
      <c r="F21" s="93">
        <f t="shared" si="11"/>
        <v>1977.33</v>
      </c>
      <c r="G21" s="93">
        <f t="shared" si="11"/>
        <v>2966</v>
      </c>
      <c r="H21" s="93">
        <f t="shared" si="11"/>
        <v>0</v>
      </c>
      <c r="I21" s="93">
        <f t="shared" si="11"/>
        <v>988.67000000000007</v>
      </c>
      <c r="J21" s="46">
        <f t="shared" si="0"/>
        <v>50</v>
      </c>
      <c r="K21" s="93">
        <f t="shared" si="12"/>
        <v>0</v>
      </c>
      <c r="L21" s="67">
        <f t="shared" si="1"/>
        <v>0</v>
      </c>
      <c r="M21" s="93"/>
      <c r="N21" s="93"/>
      <c r="O21" s="93"/>
      <c r="P21" s="93"/>
      <c r="Q21" s="93"/>
      <c r="R21" s="93">
        <f t="shared" si="13"/>
        <v>4</v>
      </c>
      <c r="S21" s="93">
        <f t="shared" si="13"/>
        <v>1</v>
      </c>
      <c r="T21" s="93">
        <f t="shared" si="13"/>
        <v>1</v>
      </c>
      <c r="U21" s="93">
        <f t="shared" si="13"/>
        <v>0</v>
      </c>
      <c r="V21" s="93">
        <f t="shared" si="13"/>
        <v>1</v>
      </c>
      <c r="W21" s="94"/>
      <c r="X21" s="6"/>
    </row>
    <row r="22" spans="1:24" s="35" customFormat="1" ht="15.75" x14ac:dyDescent="0.25">
      <c r="A22" s="22" t="s">
        <v>51</v>
      </c>
      <c r="B22" s="33" t="s">
        <v>331</v>
      </c>
      <c r="C22" s="37" t="s">
        <v>56</v>
      </c>
      <c r="D22" s="34" t="s">
        <v>53</v>
      </c>
      <c r="E22" s="93">
        <f t="shared" si="11"/>
        <v>465641</v>
      </c>
      <c r="F22" s="93">
        <f t="shared" si="11"/>
        <v>77606.83</v>
      </c>
      <c r="G22" s="93">
        <f t="shared" si="11"/>
        <v>82457</v>
      </c>
      <c r="H22" s="93">
        <f t="shared" si="11"/>
        <v>63055</v>
      </c>
      <c r="I22" s="93">
        <f t="shared" si="11"/>
        <v>16976.5</v>
      </c>
      <c r="J22" s="46">
        <f t="shared" si="0"/>
        <v>21.88</v>
      </c>
      <c r="K22" s="93">
        <f t="shared" si="12"/>
        <v>-12126.330000000002</v>
      </c>
      <c r="L22" s="67">
        <f t="shared" si="1"/>
        <v>15.63</v>
      </c>
      <c r="M22" s="93"/>
      <c r="N22" s="93"/>
      <c r="O22" s="93"/>
      <c r="P22" s="93"/>
      <c r="Q22" s="93"/>
      <c r="R22" s="93">
        <f t="shared" si="13"/>
        <v>96</v>
      </c>
      <c r="S22" s="93">
        <f t="shared" si="13"/>
        <v>17</v>
      </c>
      <c r="T22" s="93">
        <f t="shared" si="13"/>
        <v>17</v>
      </c>
      <c r="U22" s="93">
        <f t="shared" si="13"/>
        <v>13</v>
      </c>
      <c r="V22" s="93">
        <f t="shared" si="13"/>
        <v>4</v>
      </c>
      <c r="W22" s="94"/>
      <c r="X22" s="6"/>
    </row>
    <row r="23" spans="1:24" s="35" customFormat="1" ht="15.75" x14ac:dyDescent="0.25">
      <c r="A23" s="22" t="s">
        <v>51</v>
      </c>
      <c r="B23" s="33" t="s">
        <v>331</v>
      </c>
      <c r="C23" s="37" t="s">
        <v>57</v>
      </c>
      <c r="D23" s="34" t="s">
        <v>68</v>
      </c>
      <c r="E23" s="93">
        <f t="shared" si="11"/>
        <v>1688628</v>
      </c>
      <c r="F23" s="93">
        <f t="shared" si="11"/>
        <v>281438</v>
      </c>
      <c r="G23" s="93">
        <f t="shared" si="11"/>
        <v>191423</v>
      </c>
      <c r="H23" s="93">
        <f t="shared" si="11"/>
        <v>191423</v>
      </c>
      <c r="I23" s="93">
        <f t="shared" si="11"/>
        <v>0</v>
      </c>
      <c r="J23" s="46">
        <f t="shared" si="0"/>
        <v>0</v>
      </c>
      <c r="K23" s="93">
        <f t="shared" si="12"/>
        <v>-90015</v>
      </c>
      <c r="L23" s="67">
        <f t="shared" si="1"/>
        <v>31.98</v>
      </c>
      <c r="M23" s="93"/>
      <c r="N23" s="93"/>
      <c r="O23" s="93"/>
      <c r="P23" s="93"/>
      <c r="Q23" s="93"/>
      <c r="R23" s="93">
        <f t="shared" si="13"/>
        <v>247</v>
      </c>
      <c r="S23" s="93">
        <f t="shared" si="13"/>
        <v>41</v>
      </c>
      <c r="T23" s="93">
        <f t="shared" si="13"/>
        <v>28</v>
      </c>
      <c r="U23" s="93">
        <f t="shared" si="13"/>
        <v>28</v>
      </c>
      <c r="V23" s="93">
        <f t="shared" si="13"/>
        <v>0</v>
      </c>
      <c r="W23" s="94"/>
      <c r="X23" s="6"/>
    </row>
    <row r="24" spans="1:24" s="35" customFormat="1" ht="15.75" x14ac:dyDescent="0.25">
      <c r="A24" s="22" t="s">
        <v>51</v>
      </c>
      <c r="B24" s="33" t="s">
        <v>331</v>
      </c>
      <c r="C24" s="37" t="s">
        <v>58</v>
      </c>
      <c r="D24" s="34" t="s">
        <v>70</v>
      </c>
      <c r="E24" s="93">
        <f t="shared" si="11"/>
        <v>1448456</v>
      </c>
      <c r="F24" s="93">
        <f t="shared" si="11"/>
        <v>241409.33</v>
      </c>
      <c r="G24" s="93">
        <f t="shared" si="11"/>
        <v>258915</v>
      </c>
      <c r="H24" s="93">
        <f t="shared" si="11"/>
        <v>234489</v>
      </c>
      <c r="I24" s="93">
        <f t="shared" si="11"/>
        <v>22390.5</v>
      </c>
      <c r="J24" s="46">
        <f t="shared" si="0"/>
        <v>9.27</v>
      </c>
      <c r="K24" s="93">
        <f t="shared" si="12"/>
        <v>-4884.8299999999872</v>
      </c>
      <c r="L24" s="67">
        <f t="shared" si="1"/>
        <v>2.02</v>
      </c>
      <c r="M24" s="93"/>
      <c r="N24" s="93"/>
      <c r="O24" s="93"/>
      <c r="P24" s="93"/>
      <c r="Q24" s="93"/>
      <c r="R24" s="93">
        <f t="shared" si="13"/>
        <v>593</v>
      </c>
      <c r="S24" s="93">
        <f t="shared" si="13"/>
        <v>99</v>
      </c>
      <c r="T24" s="93">
        <f t="shared" si="13"/>
        <v>106</v>
      </c>
      <c r="U24" s="93">
        <f t="shared" si="13"/>
        <v>96</v>
      </c>
      <c r="V24" s="93">
        <f t="shared" si="13"/>
        <v>10</v>
      </c>
      <c r="W24" s="94"/>
      <c r="X24" s="6"/>
    </row>
    <row r="25" spans="1:24" s="35" customFormat="1" ht="31.5" x14ac:dyDescent="0.25">
      <c r="A25" s="22" t="s">
        <v>51</v>
      </c>
      <c r="B25" s="33" t="s">
        <v>331</v>
      </c>
      <c r="C25" s="37" t="s">
        <v>59</v>
      </c>
      <c r="D25" s="34" t="s">
        <v>69</v>
      </c>
      <c r="E25" s="93">
        <f t="shared" si="11"/>
        <v>43402432</v>
      </c>
      <c r="F25" s="93">
        <f t="shared" si="11"/>
        <v>7233738.6600000001</v>
      </c>
      <c r="G25" s="93">
        <f t="shared" si="11"/>
        <v>7835233</v>
      </c>
      <c r="H25" s="93">
        <f t="shared" si="11"/>
        <v>7227408</v>
      </c>
      <c r="I25" s="93">
        <f t="shared" si="11"/>
        <v>601494.34</v>
      </c>
      <c r="J25" s="46">
        <f t="shared" si="0"/>
        <v>8.32</v>
      </c>
      <c r="K25" s="93">
        <f t="shared" si="12"/>
        <v>0</v>
      </c>
      <c r="L25" s="67">
        <f t="shared" si="1"/>
        <v>0</v>
      </c>
      <c r="M25" s="93"/>
      <c r="N25" s="93"/>
      <c r="O25" s="93"/>
      <c r="P25" s="93"/>
      <c r="Q25" s="93"/>
      <c r="R25" s="93">
        <f t="shared" si="13"/>
        <v>13710</v>
      </c>
      <c r="S25" s="93">
        <f t="shared" si="13"/>
        <v>2286</v>
      </c>
      <c r="T25" s="93">
        <f t="shared" si="13"/>
        <v>2502</v>
      </c>
      <c r="U25" s="93">
        <f t="shared" si="13"/>
        <v>2310</v>
      </c>
      <c r="V25" s="93">
        <f t="shared" si="13"/>
        <v>192</v>
      </c>
      <c r="W25" s="94"/>
      <c r="X25" s="6"/>
    </row>
    <row r="26" spans="1:24" s="35" customFormat="1" ht="15.75" x14ac:dyDescent="0.25">
      <c r="A26" s="22" t="s">
        <v>51</v>
      </c>
      <c r="B26" s="33" t="s">
        <v>331</v>
      </c>
      <c r="C26" s="37" t="s">
        <v>60</v>
      </c>
      <c r="D26" s="34" t="s">
        <v>72</v>
      </c>
      <c r="E26" s="93">
        <f t="shared" si="11"/>
        <v>253214</v>
      </c>
      <c r="F26" s="93">
        <f t="shared" si="11"/>
        <v>42202.33</v>
      </c>
      <c r="G26" s="93">
        <f t="shared" si="11"/>
        <v>72347</v>
      </c>
      <c r="H26" s="93">
        <f t="shared" si="11"/>
        <v>36173</v>
      </c>
      <c r="I26" s="93">
        <f t="shared" si="11"/>
        <v>30144.67</v>
      </c>
      <c r="J26" s="46">
        <f t="shared" si="0"/>
        <v>71.430000000000007</v>
      </c>
      <c r="K26" s="93">
        <f t="shared" si="12"/>
        <v>0</v>
      </c>
      <c r="L26" s="67">
        <f t="shared" si="1"/>
        <v>0</v>
      </c>
      <c r="M26" s="93"/>
      <c r="N26" s="93"/>
      <c r="O26" s="93"/>
      <c r="P26" s="93"/>
      <c r="Q26" s="93"/>
      <c r="R26" s="93">
        <f t="shared" si="13"/>
        <v>21</v>
      </c>
      <c r="S26" s="93">
        <f t="shared" si="13"/>
        <v>4</v>
      </c>
      <c r="T26" s="93">
        <f t="shared" si="13"/>
        <v>6</v>
      </c>
      <c r="U26" s="93">
        <f t="shared" si="13"/>
        <v>5</v>
      </c>
      <c r="V26" s="93">
        <f t="shared" si="13"/>
        <v>1</v>
      </c>
      <c r="W26" s="94"/>
      <c r="X26" s="6"/>
    </row>
    <row r="27" spans="1:24" s="35" customFormat="1" ht="15.75" x14ac:dyDescent="0.25">
      <c r="A27" s="22" t="s">
        <v>51</v>
      </c>
      <c r="B27" s="33" t="s">
        <v>331</v>
      </c>
      <c r="C27" s="37" t="s">
        <v>61</v>
      </c>
      <c r="D27" s="34" t="s">
        <v>67</v>
      </c>
      <c r="E27" s="93">
        <f t="shared" ref="E27:G28" si="14">E188+E340+E494+E647+E796+E945+E1094+E1245+E1396+E1545+E1694+E1845+E1994+E2143+E2294+E2444+E2593+E2743+E2892+E3041+E3191+E3340+E3490+E3642+E3793+E3942+E4092+E4243+E4394+E4545+E4697+E4846+E4995+E5144+E5293+E5442+E5591+E5740+E5889+E6038+E6187+E6336</f>
        <v>421225</v>
      </c>
      <c r="F27" s="93">
        <f t="shared" si="14"/>
        <v>70204.17</v>
      </c>
      <c r="G27" s="93">
        <f t="shared" si="14"/>
        <v>105306</v>
      </c>
      <c r="H27" s="93">
        <f>H188+H340+H494+H647+H796+H945+H1094+H1245+H1396+H1545+H1694+H1845+H1994+H2143+H2294+H2444+H2593+H2743+H2892+H3041+H3191+H3340+H3491+H3642+H3793+H3942+H4092+H4243+H4394+H4545+H4697+H4846+H4995+H5144+H5293+H5442+H5591+H5740+H5889+H6038+H6187+H6336</f>
        <v>42122</v>
      </c>
      <c r="I27" s="93">
        <f>I188+I340+I494+I647+I796+I945+I1094+I1245+I1396+I1545+I1694+I1845+I1994+I2143+I2294+I2444+I2593+I2743+I2892+I3041+I3191+I3340+I3491+I3642+I3793+I3942+I4092+I4243+I4394+I4545+I4697+I4846+I4995+I5144+I5293+I5442+I5591+I5740+I5889+I6038+I6187+I6336</f>
        <v>66694</v>
      </c>
      <c r="J27" s="46">
        <f t="shared" si="0"/>
        <v>95</v>
      </c>
      <c r="K27" s="93">
        <f t="shared" si="12"/>
        <v>-31592.17</v>
      </c>
      <c r="L27" s="67">
        <f t="shared" si="1"/>
        <v>45</v>
      </c>
      <c r="M27" s="93"/>
      <c r="N27" s="93"/>
      <c r="O27" s="93"/>
      <c r="P27" s="93"/>
      <c r="Q27" s="93"/>
      <c r="R27" s="93">
        <f t="shared" si="13"/>
        <v>20</v>
      </c>
      <c r="S27" s="93">
        <f t="shared" si="13"/>
        <v>4</v>
      </c>
      <c r="T27" s="93">
        <f t="shared" si="13"/>
        <v>5</v>
      </c>
      <c r="U27" s="93">
        <f t="shared" si="13"/>
        <v>2</v>
      </c>
      <c r="V27" s="93">
        <f t="shared" si="13"/>
        <v>3</v>
      </c>
      <c r="W27" s="94"/>
      <c r="X27" s="6"/>
    </row>
    <row r="28" spans="1:24" s="35" customFormat="1" ht="15.75" x14ac:dyDescent="0.25">
      <c r="A28" s="22" t="s">
        <v>51</v>
      </c>
      <c r="B28" s="33" t="s">
        <v>331</v>
      </c>
      <c r="C28" s="37" t="s">
        <v>62</v>
      </c>
      <c r="D28" s="34" t="s">
        <v>66</v>
      </c>
      <c r="E28" s="93">
        <f t="shared" si="14"/>
        <v>450506</v>
      </c>
      <c r="F28" s="93">
        <f t="shared" si="14"/>
        <v>75084.33</v>
      </c>
      <c r="G28" s="93">
        <f t="shared" si="14"/>
        <v>168940</v>
      </c>
      <c r="H28" s="93">
        <f>H189+H341+H495+H648+H797+H946+H1095+H1246+H1397+H1546+H1695+H1846+H1995+H2144+H2295+H2445+H2594+H2744+H2893+H3042+H3192+H3341+H3492+H3643+H3794+H3943+H4093+H4244+H4395+H4546+H4698+H4847+H4996+H5145+H5294+H5443+H5592+H5741+H5890+H6039+H6188+H6337</f>
        <v>42235</v>
      </c>
      <c r="I28" s="93">
        <f>I189+I341+I495+I648+I797+I946+I1095+I1246+I1397+I1546+I1695+I1846+I1995+I2144+I2295+I2445+I2594+I2744+I2893+I3042+I3192+I3341+I3492+I3643+I3794+I3943+I4093+I4244+I4395+I4546+I4698+I4847+I4996+I5145+I5294+I5443+I5592+I5741+I5890+I6039+I6188+I6337</f>
        <v>93855.67</v>
      </c>
      <c r="J28" s="46">
        <f t="shared" si="0"/>
        <v>125</v>
      </c>
      <c r="K28" s="93">
        <f t="shared" si="12"/>
        <v>0</v>
      </c>
      <c r="L28" s="67">
        <f t="shared" si="1"/>
        <v>0</v>
      </c>
      <c r="M28" s="93"/>
      <c r="N28" s="93"/>
      <c r="O28" s="93"/>
      <c r="P28" s="93"/>
      <c r="Q28" s="93"/>
      <c r="R28" s="93">
        <f t="shared" si="13"/>
        <v>32</v>
      </c>
      <c r="S28" s="93">
        <f t="shared" si="13"/>
        <v>5</v>
      </c>
      <c r="T28" s="93">
        <f t="shared" si="13"/>
        <v>12</v>
      </c>
      <c r="U28" s="93">
        <f t="shared" si="13"/>
        <v>3</v>
      </c>
      <c r="V28" s="93">
        <f t="shared" si="13"/>
        <v>9</v>
      </c>
      <c r="W28" s="94"/>
      <c r="X28" s="6"/>
    </row>
    <row r="29" spans="1:24" s="35" customFormat="1" ht="15.75" x14ac:dyDescent="0.25">
      <c r="A29" s="22" t="s">
        <v>51</v>
      </c>
      <c r="B29" s="33" t="s">
        <v>331</v>
      </c>
      <c r="C29" s="37" t="s">
        <v>63</v>
      </c>
      <c r="D29" s="34" t="s">
        <v>52</v>
      </c>
      <c r="E29" s="93">
        <f t="shared" ref="E29:G31" si="15">E190+E342+E496+E649+E798+E947+E1096+E1247+E1398+E1547+E1696+E1847+E1996+E2145+E2296+E2446+E2595+E2745+E2894+E3043+E3193+E3342+E3493+E3644+E3795+E3944+E4094+E4245+E4396+E4547+E4699+E4848+E4997+E5146+E5295+E5444+E5593+E5742+E5891+E6040+E6189+E6338</f>
        <v>744548</v>
      </c>
      <c r="F29" s="93">
        <f t="shared" si="15"/>
        <v>124091.33</v>
      </c>
      <c r="G29" s="93">
        <f t="shared" si="15"/>
        <v>120487</v>
      </c>
      <c r="H29" s="93">
        <f>H190+H342+H496+H649+H798+H947+H1096+H1247+H1398+H1547+H1696+H1847+H1996+H2145+H2296+H2446+H2595+H2745+H2894+H3043+H3193+H3342+H3493+H3644+H3795+H3944+H4094+G4244+H4396+H4547+H4699+H4848+H4997+H5146+H5295+H5444+H5593+H5742+H5891+H6040+H6189+H6338</f>
        <v>95772</v>
      </c>
      <c r="I29" s="93">
        <f>I190+I342+I496+I649+I798+I947+I1096+I1247+I1398+I1547+I1696+I1847+I1996+I2145+I2296+I2446+I2595+I2745+I2894+I3043+I3193+I3342+I3493+I3644+I3795+I3944+I4094+I4245+I4396+I4547+I4699+I4848+I4997+I5146+I5295+I5444+I5593+I5742+I5891+I6040+I6189+I6338</f>
        <v>0</v>
      </c>
      <c r="J29" s="46">
        <f t="shared" si="0"/>
        <v>0</v>
      </c>
      <c r="K29" s="93">
        <f t="shared" si="12"/>
        <v>-3604.3300000000017</v>
      </c>
      <c r="L29" s="67">
        <f t="shared" si="1"/>
        <v>2.9</v>
      </c>
      <c r="M29" s="93"/>
      <c r="N29" s="93"/>
      <c r="O29" s="93"/>
      <c r="P29" s="93"/>
      <c r="Q29" s="93"/>
      <c r="R29" s="93">
        <f t="shared" si="13"/>
        <v>241</v>
      </c>
      <c r="S29" s="93">
        <f t="shared" si="13"/>
        <v>40</v>
      </c>
      <c r="T29" s="93">
        <f t="shared" si="13"/>
        <v>39</v>
      </c>
      <c r="U29" s="93">
        <f t="shared" si="13"/>
        <v>31</v>
      </c>
      <c r="V29" s="93">
        <f t="shared" si="13"/>
        <v>8</v>
      </c>
      <c r="W29" s="94"/>
      <c r="X29" s="6"/>
    </row>
    <row r="30" spans="1:24" s="35" customFormat="1" ht="15.75" x14ac:dyDescent="0.25">
      <c r="A30" s="22" t="s">
        <v>51</v>
      </c>
      <c r="B30" s="33" t="s">
        <v>331</v>
      </c>
      <c r="C30" s="37" t="s">
        <v>64</v>
      </c>
      <c r="D30" s="34" t="s">
        <v>55</v>
      </c>
      <c r="E30" s="93">
        <f t="shared" si="15"/>
        <v>3296169</v>
      </c>
      <c r="F30" s="93">
        <f t="shared" si="15"/>
        <v>549361.5</v>
      </c>
      <c r="G30" s="93">
        <f t="shared" si="15"/>
        <v>566610</v>
      </c>
      <c r="H30" s="93">
        <f>H191+H343+H497+H650+H799+H948+H1097+H1248+H1399+H1548+H1697+H1848+H1997+H2146+H2297+H2447+H2596+H2746+H2895+H3044+H3194+H3343+H3494+H3645+H3796+H3945+H4095+H4246+H4397+H4548+H4700+H4849+H4998+H5147+H5296+H5445+H5594+H5743+H5892+H6041+H6190+H6339</f>
        <v>548499</v>
      </c>
      <c r="I30" s="93">
        <f>I191+I343+I497+I650+I799+I948+I1097+I1248+I1399+I1548+I1697+I1848+I1997+I2146+I2297+I2447+I2596+I2746+I2895+I3044+I3194+I3343+I3494+I3645+I3796+I3945+I4095+I4246+I4397+I4548+I4700+I4849+I4998+I5147+I5296+I5445+I5594+I5743+I5892+I6041+I6190+I6339</f>
        <v>17248.500000000015</v>
      </c>
      <c r="J30" s="46">
        <f t="shared" si="0"/>
        <v>3.14</v>
      </c>
      <c r="K30" s="93">
        <f t="shared" si="12"/>
        <v>0.16999999999825377</v>
      </c>
      <c r="L30" s="67">
        <f t="shared" si="1"/>
        <v>0</v>
      </c>
      <c r="M30" s="93"/>
      <c r="N30" s="93"/>
      <c r="O30" s="93"/>
      <c r="P30" s="93"/>
      <c r="Q30" s="93"/>
      <c r="R30" s="93">
        <f t="shared" si="13"/>
        <v>1274</v>
      </c>
      <c r="S30" s="93">
        <f t="shared" si="13"/>
        <v>212</v>
      </c>
      <c r="T30" s="93">
        <f t="shared" si="13"/>
        <v>218</v>
      </c>
      <c r="U30" s="93">
        <f t="shared" si="13"/>
        <v>212</v>
      </c>
      <c r="V30" s="93">
        <f t="shared" si="13"/>
        <v>6</v>
      </c>
      <c r="W30" s="94"/>
      <c r="X30" s="6"/>
    </row>
    <row r="31" spans="1:24" s="35" customFormat="1" ht="15.75" x14ac:dyDescent="0.25">
      <c r="A31" s="22" t="s">
        <v>51</v>
      </c>
      <c r="B31" s="33" t="s">
        <v>331</v>
      </c>
      <c r="C31" s="37" t="s">
        <v>65</v>
      </c>
      <c r="D31" s="34" t="s">
        <v>71</v>
      </c>
      <c r="E31" s="93">
        <f t="shared" si="15"/>
        <v>126062</v>
      </c>
      <c r="F31" s="93">
        <f t="shared" si="15"/>
        <v>21010.33</v>
      </c>
      <c r="G31" s="93">
        <f t="shared" si="15"/>
        <v>0</v>
      </c>
      <c r="H31" s="93">
        <f>H192+H344+H498+H651+H800+H949+H1098+H1249+H1400+H1549+H1698+H1849+H1998+H2147+H2298+H2448+H2597+H2747+H2896+H3045+H3195+H3344+H3495+H3646+H3797+H3946+H4096+H4247+H4398+H4549+H4701+H4850+H4999+H5148+H5297+H5446+H5595+H5744+H5893+H6042+H6191+H6340</f>
        <v>0</v>
      </c>
      <c r="I31" s="93">
        <f>I192+I344+I498+I651+I800+I949+I1098+I1249+I1400+I1549+I1698+I1849+I1998+I2147+I2298+I2448+I2597+I2747+I2896+I3045+I3195+I3344+I3495+I3646+I3797+I3946+I4096+I4247+I4398+I4549+I4701+I4850+I4999+I5148+I5297+I5446+I5595+I5744+I5893+I6042+I6191+I6340</f>
        <v>0</v>
      </c>
      <c r="J31" s="46">
        <f t="shared" si="0"/>
        <v>0</v>
      </c>
      <c r="K31" s="93">
        <f t="shared" si="12"/>
        <v>-21010.33</v>
      </c>
      <c r="L31" s="67">
        <f t="shared" si="1"/>
        <v>100</v>
      </c>
      <c r="M31" s="93"/>
      <c r="N31" s="93"/>
      <c r="O31" s="93"/>
      <c r="P31" s="93"/>
      <c r="Q31" s="93"/>
      <c r="R31" s="93">
        <f t="shared" si="13"/>
        <v>34</v>
      </c>
      <c r="S31" s="93">
        <f t="shared" si="13"/>
        <v>6</v>
      </c>
      <c r="T31" s="93">
        <f t="shared" si="13"/>
        <v>0</v>
      </c>
      <c r="U31" s="93">
        <f t="shared" si="13"/>
        <v>0</v>
      </c>
      <c r="V31" s="93">
        <f t="shared" si="13"/>
        <v>0</v>
      </c>
      <c r="W31" s="94"/>
      <c r="X31" s="6"/>
    </row>
    <row r="32" spans="1:24" s="35" customFormat="1" ht="31.5" x14ac:dyDescent="0.25">
      <c r="A32" s="22" t="s">
        <v>51</v>
      </c>
      <c r="B32" s="22" t="s">
        <v>332</v>
      </c>
      <c r="C32" s="23" t="s">
        <v>102</v>
      </c>
      <c r="D32" s="32" t="s">
        <v>416</v>
      </c>
      <c r="E32" s="92">
        <f>SUM(E33:E51)</f>
        <v>34583251</v>
      </c>
      <c r="F32" s="92">
        <f>SUM(F33:F51)</f>
        <v>5848195.1733333329</v>
      </c>
      <c r="G32" s="92">
        <f>SUM(G33:G51)</f>
        <v>4891717.580000001</v>
      </c>
      <c r="H32" s="92">
        <f>SUM(H33:H51)</f>
        <v>3074281.89</v>
      </c>
      <c r="I32" s="92">
        <f>SUM(I33:I51)</f>
        <v>577561.34000000055</v>
      </c>
      <c r="J32" s="84">
        <f t="shared" si="0"/>
        <v>9.8800000000000008</v>
      </c>
      <c r="K32" s="129">
        <f>SUM(K33:K50)</f>
        <v>-2538397.1333333324</v>
      </c>
      <c r="L32" s="85">
        <f t="shared" si="1"/>
        <v>43.4</v>
      </c>
      <c r="M32" s="92"/>
      <c r="N32" s="92"/>
      <c r="O32" s="92">
        <f>O193+O345+O499+O652+O801+O950+O1099+O1250+O1401+O1550+O1699+O1850+O1999+O2148+O2299+O2449+O2598+O2748+O2897+O3046+O3196+O3345+O3496+O3647+O3798+O3947+O4097+O4248+O4399+O4550+O4702+O4851+O5000+O5149+O5298+O5447+O5596+O5745+O5894+O6043+O6192</f>
        <v>37578</v>
      </c>
      <c r="P32" s="92">
        <f>P193+P345+P499+P652+P801+P950+P1099+P1250+P1401+P1550+P1699+P1850+P1999+P2148+P2299+P2449+P2598+P2748+P2897+P3046+P3196+P3345+P3496+P3647+P3798+P3947+P4097+P4248+P4399+P4550+P4702+P4851+P5000+P5149+P5298+P5447+P5596+P5745+P5894+P6043+P6192</f>
        <v>36716</v>
      </c>
      <c r="Q32" s="92">
        <f>Q193+Q345+Q499+Q652+Q801+Q950+Q1099+Q1250+Q1401+Q1550+Q1699+Q1850+Q1999+Q2148+Q2299+Q2449+Q2598+Q2748+Q2897+Q3046+Q3196+Q3345+Q3496+Q3647+Q3798+Q3947+Q4097+Q4248+Q4399+Q4550+Q4702+Q4851+Q5000+Q5149+Q5298+Q5447+Q5596+Q5745+Q5894+Q6043+Q6192</f>
        <v>862</v>
      </c>
      <c r="R32" s="92">
        <f t="shared" ref="R32:W32" si="16">SUM(R33:R49)</f>
        <v>35</v>
      </c>
      <c r="S32" s="92">
        <f t="shared" si="16"/>
        <v>7</v>
      </c>
      <c r="T32" s="140">
        <f t="shared" si="16"/>
        <v>330</v>
      </c>
      <c r="U32" s="140">
        <f t="shared" si="16"/>
        <v>306</v>
      </c>
      <c r="V32" s="92">
        <f t="shared" si="16"/>
        <v>24</v>
      </c>
      <c r="W32" s="92">
        <f t="shared" si="16"/>
        <v>0</v>
      </c>
      <c r="X32" s="6"/>
    </row>
    <row r="33" spans="1:24" s="35" customFormat="1" ht="15.75" x14ac:dyDescent="0.25">
      <c r="A33" s="22" t="s">
        <v>51</v>
      </c>
      <c r="B33" s="33" t="s">
        <v>332</v>
      </c>
      <c r="C33" s="23" t="s">
        <v>79</v>
      </c>
      <c r="D33" s="38" t="s">
        <v>77</v>
      </c>
      <c r="E33" s="93">
        <f t="shared" ref="E33:E38" si="17">E194+E346+E500+E653+E802+E951+E1100+E1251+E1402+E1551+E1700+E1851+E2000+E2149+E2300+E2450+E2599+E2749+E2898+E3047+E3197+E3346+E3497+E3648+E3799+E3948+E4098+E4249+E4400+E4551+E4703+E4852+E5001+E5150+E5299+E5448+E5597+E5746+E5895+E6044+E6193+E6342</f>
        <v>3981556</v>
      </c>
      <c r="F33" s="93">
        <f t="shared" ref="F33:I37" si="18">F194+F346+F500+F653+F802+F951+F1100+F1251+F1402+F1551+F1700+F1851+F2000+F2149+F2300+F2450+F2599+F2749+F2898+F3047+F3197+F3346+F3497+F3648+F3799+F3948+F4098+F4249+F4400+F4551+F4703+F4852+F5001+F5150+F5299+F5448+F5597+F5746+F5895+F6044+F6193</f>
        <v>663593</v>
      </c>
      <c r="G33" s="93">
        <f t="shared" si="18"/>
        <v>743906.70000000007</v>
      </c>
      <c r="H33" s="93">
        <f t="shared" si="18"/>
        <v>347434</v>
      </c>
      <c r="I33" s="93">
        <f t="shared" si="18"/>
        <v>110407.74</v>
      </c>
      <c r="J33" s="46">
        <f t="shared" si="0"/>
        <v>16.64</v>
      </c>
      <c r="K33" s="93">
        <f t="shared" ref="K33:K38" si="19">K194+K346+K500+K653+K802+K951+K1100+K1251+K1402+K1551+K1700+K1851+K2000+K2149+K2300+K2450+K2599+K2749+K2898+K3047+K3197+K3346+K3497+K3648+K3799+K3948+K4098+K4249+K4400+K4551+K4703+K4852+K5001+K5150+K5299+K5448+K5597+K5746+K5895+K6044+K6193</f>
        <v>-30094.04</v>
      </c>
      <c r="L33" s="67">
        <f t="shared" si="1"/>
        <v>4.54</v>
      </c>
      <c r="M33" s="94"/>
      <c r="N33" s="94"/>
      <c r="O33" s="93"/>
      <c r="P33" s="93"/>
      <c r="Q33" s="93"/>
      <c r="R33" s="93">
        <f t="shared" ref="R33:V37" si="20">R194+R346+R500+R653+R802+R951+R1100+R1251+R1402+R1551+R1700+R1851+R2000+R2149+R2300+R2450+R2599+R2749+R2898+R3047+R3197+R3346+R3497+R3648+R3799+R3948+R4098+R4249+R4400+R4551+R4703+R4852+R5001+R5150+R5299+R5448+R5597+R5746+R5895+R6044+R6193</f>
        <v>0</v>
      </c>
      <c r="S33" s="93">
        <f t="shared" si="20"/>
        <v>0</v>
      </c>
      <c r="T33" s="93">
        <f t="shared" si="20"/>
        <v>0</v>
      </c>
      <c r="U33" s="93">
        <f t="shared" si="20"/>
        <v>0</v>
      </c>
      <c r="V33" s="93">
        <f t="shared" si="20"/>
        <v>0</v>
      </c>
      <c r="W33" s="94"/>
      <c r="X33" s="6"/>
    </row>
    <row r="34" spans="1:24" s="35" customFormat="1" ht="15.75" x14ac:dyDescent="0.25">
      <c r="A34" s="22" t="s">
        <v>51</v>
      </c>
      <c r="B34" s="33" t="s">
        <v>332</v>
      </c>
      <c r="C34" s="23" t="s">
        <v>80</v>
      </c>
      <c r="D34" s="38" t="s">
        <v>320</v>
      </c>
      <c r="E34" s="93">
        <f t="shared" si="17"/>
        <v>726654</v>
      </c>
      <c r="F34" s="93">
        <f t="shared" si="18"/>
        <v>121110</v>
      </c>
      <c r="G34" s="93">
        <f t="shared" si="18"/>
        <v>112227.11999999998</v>
      </c>
      <c r="H34" s="93">
        <f t="shared" si="18"/>
        <v>54883</v>
      </c>
      <c r="I34" s="93">
        <f t="shared" si="18"/>
        <v>16238.859999999997</v>
      </c>
      <c r="J34" s="46">
        <f t="shared" ref="J34:J37" si="21">ROUND(I34/F34*100,2)</f>
        <v>13.41</v>
      </c>
      <c r="K34" s="93">
        <f t="shared" si="19"/>
        <v>-25121.739999999998</v>
      </c>
      <c r="L34" s="67">
        <f t="shared" ref="L34:L37" si="22">ROUND(K34*100/-F34,2)</f>
        <v>20.74</v>
      </c>
      <c r="M34" s="94"/>
      <c r="N34" s="94"/>
      <c r="O34" s="93"/>
      <c r="P34" s="93"/>
      <c r="Q34" s="125"/>
      <c r="R34" s="93">
        <f t="shared" si="20"/>
        <v>0</v>
      </c>
      <c r="S34" s="93">
        <f t="shared" si="20"/>
        <v>0</v>
      </c>
      <c r="T34" s="93">
        <f t="shared" si="20"/>
        <v>0</v>
      </c>
      <c r="U34" s="93">
        <f t="shared" si="20"/>
        <v>0</v>
      </c>
      <c r="V34" s="93">
        <f t="shared" si="20"/>
        <v>0</v>
      </c>
      <c r="W34" s="94"/>
      <c r="X34" s="6"/>
    </row>
    <row r="35" spans="1:24" s="35" customFormat="1" ht="15.75" x14ac:dyDescent="0.25">
      <c r="A35" s="22" t="s">
        <v>51</v>
      </c>
      <c r="B35" s="33" t="s">
        <v>332</v>
      </c>
      <c r="C35" s="23" t="s">
        <v>82</v>
      </c>
      <c r="D35" s="116" t="s">
        <v>81</v>
      </c>
      <c r="E35" s="93">
        <f t="shared" si="17"/>
        <v>107343</v>
      </c>
      <c r="F35" s="93">
        <f t="shared" si="18"/>
        <v>17890.5</v>
      </c>
      <c r="G35" s="93">
        <f t="shared" si="18"/>
        <v>2109</v>
      </c>
      <c r="H35" s="93">
        <f t="shared" si="18"/>
        <v>0</v>
      </c>
      <c r="I35" s="93">
        <f t="shared" si="18"/>
        <v>0</v>
      </c>
      <c r="J35" s="46">
        <f t="shared" ref="J35" si="23">ROUND(I35/F35*100,2)</f>
        <v>0</v>
      </c>
      <c r="K35" s="93">
        <f t="shared" si="19"/>
        <v>-15781.5</v>
      </c>
      <c r="L35" s="67">
        <f t="shared" si="22"/>
        <v>88.21</v>
      </c>
      <c r="M35" s="94"/>
      <c r="N35" s="94"/>
      <c r="O35" s="93"/>
      <c r="P35" s="93"/>
      <c r="Q35" s="125"/>
      <c r="R35" s="93">
        <f t="shared" si="20"/>
        <v>35</v>
      </c>
      <c r="S35" s="93">
        <f t="shared" si="20"/>
        <v>7</v>
      </c>
      <c r="T35" s="93">
        <f t="shared" si="20"/>
        <v>1</v>
      </c>
      <c r="U35" s="93">
        <f t="shared" si="20"/>
        <v>0</v>
      </c>
      <c r="V35" s="93">
        <f t="shared" si="20"/>
        <v>1</v>
      </c>
      <c r="W35" s="94"/>
      <c r="X35" s="6"/>
    </row>
    <row r="36" spans="1:24" s="35" customFormat="1" ht="31.5" x14ac:dyDescent="0.25">
      <c r="A36" s="22" t="s">
        <v>51</v>
      </c>
      <c r="B36" s="33" t="s">
        <v>332</v>
      </c>
      <c r="C36" s="23" t="s">
        <v>84</v>
      </c>
      <c r="D36" s="38" t="s">
        <v>83</v>
      </c>
      <c r="E36" s="93">
        <f t="shared" si="17"/>
        <v>2513889</v>
      </c>
      <c r="F36" s="93">
        <f t="shared" si="18"/>
        <v>418982</v>
      </c>
      <c r="G36" s="93">
        <f t="shared" si="18"/>
        <v>521682.68000000005</v>
      </c>
      <c r="H36" s="93">
        <f t="shared" si="18"/>
        <v>231744</v>
      </c>
      <c r="I36" s="93">
        <f t="shared" si="18"/>
        <v>167494.78000000003</v>
      </c>
      <c r="J36" s="46">
        <f t="shared" si="21"/>
        <v>39.979999999999997</v>
      </c>
      <c r="K36" s="93">
        <f t="shared" si="19"/>
        <v>-65067.3</v>
      </c>
      <c r="L36" s="67">
        <f t="shared" si="22"/>
        <v>15.53</v>
      </c>
      <c r="M36" s="94"/>
      <c r="N36" s="94"/>
      <c r="O36" s="93"/>
      <c r="P36" s="93"/>
      <c r="Q36" s="125"/>
      <c r="R36" s="93">
        <f t="shared" si="20"/>
        <v>0</v>
      </c>
      <c r="S36" s="93">
        <f t="shared" si="20"/>
        <v>0</v>
      </c>
      <c r="T36" s="93">
        <f t="shared" si="20"/>
        <v>0</v>
      </c>
      <c r="U36" s="93">
        <f t="shared" si="20"/>
        <v>0</v>
      </c>
      <c r="V36" s="93">
        <f t="shared" si="20"/>
        <v>0</v>
      </c>
      <c r="W36" s="94"/>
      <c r="X36" s="6"/>
    </row>
    <row r="37" spans="1:24" s="35" customFormat="1" ht="15.75" x14ac:dyDescent="0.25">
      <c r="A37" s="22" t="s">
        <v>51</v>
      </c>
      <c r="B37" s="33" t="s">
        <v>332</v>
      </c>
      <c r="C37" s="23" t="s">
        <v>95</v>
      </c>
      <c r="D37" s="38" t="s">
        <v>96</v>
      </c>
      <c r="E37" s="93">
        <f t="shared" si="17"/>
        <v>241534</v>
      </c>
      <c r="F37" s="93">
        <f t="shared" si="18"/>
        <v>40256</v>
      </c>
      <c r="G37" s="93">
        <f t="shared" si="18"/>
        <v>52994.720000000001</v>
      </c>
      <c r="H37" s="93">
        <f t="shared" si="18"/>
        <v>25163</v>
      </c>
      <c r="I37" s="93">
        <f t="shared" si="18"/>
        <v>13296.18</v>
      </c>
      <c r="J37" s="46">
        <f t="shared" si="21"/>
        <v>33.03</v>
      </c>
      <c r="K37" s="93">
        <f t="shared" si="19"/>
        <v>-557.46</v>
      </c>
      <c r="L37" s="67">
        <f t="shared" si="22"/>
        <v>1.38</v>
      </c>
      <c r="M37" s="94"/>
      <c r="N37" s="94"/>
      <c r="O37" s="93"/>
      <c r="P37" s="93"/>
      <c r="Q37" s="125"/>
      <c r="R37" s="93">
        <f t="shared" si="20"/>
        <v>0</v>
      </c>
      <c r="S37" s="93">
        <f t="shared" si="20"/>
        <v>0</v>
      </c>
      <c r="T37" s="93">
        <f t="shared" si="20"/>
        <v>0</v>
      </c>
      <c r="U37" s="93">
        <f t="shared" si="20"/>
        <v>0</v>
      </c>
      <c r="V37" s="93">
        <f t="shared" si="20"/>
        <v>0</v>
      </c>
      <c r="W37" s="94"/>
      <c r="X37" s="6"/>
    </row>
    <row r="38" spans="1:24" s="35" customFormat="1" ht="31.5" x14ac:dyDescent="0.25">
      <c r="A38" s="22" t="s">
        <v>51</v>
      </c>
      <c r="B38" s="33" t="s">
        <v>332</v>
      </c>
      <c r="C38" s="23" t="s">
        <v>86</v>
      </c>
      <c r="D38" s="38" t="s">
        <v>85</v>
      </c>
      <c r="E38" s="93">
        <f t="shared" si="17"/>
        <v>0</v>
      </c>
      <c r="F38" s="93">
        <f>F199+F351+F505+F658+F807+F956+F1105+F1256+F1407+F1556+F1705+F1856+F2005+F2154+F2305+F2455+F2604+F2754+F2903+F3052+F3202+F3351+F3502+F3653+F3804+F3953+F4103+F4254+F4405+F4556+F4708+F4857+F5006+F5155+F5304+F5453+F5602+F5751+F5900+F6049+F6198+F6347</f>
        <v>0</v>
      </c>
      <c r="G38" s="93">
        <f>G199+G351+G505+G658+G807+G956+G1105+G1256+G1407+G1556+G1705+G1856+G2005+G2154+G2305+G2455+G2604+G2754+G2903+G3052+G3202+G3351+G3502+G3653+G3804+G3953+G4103+G4254+G4405+G4556+G4708+G4857+G5006+G5155+G5304+G5453+G5602+G5751+G5900+G6049+G6198+G6347</f>
        <v>941788</v>
      </c>
      <c r="H38" s="93">
        <f>H199+H351+H505+H658+H807+H956+H1105+H1256+H1407+H1556+H1705+H1856+H2005+H2154+H2305+H2455+H2604+H2754+H2903+H3052+H3202+H3351+H3502+H3653+H3804+H3953+H4103+H4254+H4405+H4556+H4708+H4857+H5006+H5155+H5304+H5453+H5602+H5751+H5900+H6049+H6198+H6347</f>
        <v>938228</v>
      </c>
      <c r="I38" s="93">
        <f>I199+I351+I505+I658+I807+I956+I1105+I1256+I1407+I1556+I1705+I1856+I2005+I2154+I2305+I2455+I2604+I2754+I2903+I3052+I3202+I3351+I3502+I3653+I3804+I3953+I4103+I4254+I4405+I4556+I4708+I4857+I5006+I5155+I5304+I5453+I5602+I5751+I5900+I6049+I6198</f>
        <v>0</v>
      </c>
      <c r="J38" s="46"/>
      <c r="K38" s="93">
        <f t="shared" si="19"/>
        <v>0</v>
      </c>
      <c r="L38" s="67"/>
      <c r="M38" s="93"/>
      <c r="N38" s="93"/>
      <c r="O38" s="93"/>
      <c r="P38" s="93"/>
      <c r="Q38" s="93"/>
      <c r="R38" s="93">
        <f>R199+R351+R505+R658+R807+R956+R1105+R1256+R1407+R1556+R1705+R1856+R2005+R2154+R2305+R2455+R2604+R2754+R2903+R3052+R3202+R3351+R3502+R3653+R3804+R3953+R4103+R4254+R4405+R4556+R4708+R4857+R5006+R5155+R5304+R5453+R5602+R5751+R5900+R6049+R6198+R6347</f>
        <v>0</v>
      </c>
      <c r="S38" s="93">
        <f>S199+S351+S505+S658+S807+S956+S1105+S1256+S1407+S1556+S1705+S1856+S2005+S2154+S2305+S2455+S2604+S2754+S2903+S3052+S3202+S3351+S3502+S3653+S3804+S3953+S4103+S4254+S4405+S4556+S4708+S4857+S5006+S5155+S5304+S5453+S5602+S5751+S5900+S6049+S6198+S6347</f>
        <v>0</v>
      </c>
      <c r="T38" s="93">
        <f>T199+T351+T505+T658+T807+T956+T1105+T1256+T1407+T1556+T1705+T1856+T2005+T2154+T2305+T2455+T2604+T2754+T2903+T3052+T3202+T3351+T3502+T3653+T3804+T3953+T4103+T4254+T4405+T4556+T4708+T4857+T5006+T5155+T5304+T5453+T5602+T5751+T5900+T6049+T6198+T6347</f>
        <v>293</v>
      </c>
      <c r="U38" s="93">
        <f>U199+U351+U505+U658+U807+U956+U1105+U1256+U1407+U1556+U1705+U1856+U2005+U2154+U2305+U2455+U2604+U2754+U2903+U3052+U3202+U3351+U3502+U3653+U3804+U3953+U4103+U4254+U4405+U4556+U4708+U4857+U5006+U5155+U5304+U5453+U5602+U5751+U5900+U6049+U6198+U6347</f>
        <v>287</v>
      </c>
      <c r="V38" s="93">
        <f>V199+V351+V505+V658+V807+V956+V1105+V1256+V1407+V1556+V1705+V1856+V2005+V2154+V2305+V2455+V2604+V2754+V2903+V3052+V3202+V3351+V3502+V3653+V3804+V3953+V4103+V4254+V4405+V4556+V4708+V4857+V5006+V5155+V5304+V5453+V5602+V5751+V5900+V6049+V6198+V6347</f>
        <v>6</v>
      </c>
      <c r="W38" s="94"/>
      <c r="X38" s="6"/>
    </row>
    <row r="39" spans="1:24" s="35" customFormat="1" ht="31.5" x14ac:dyDescent="0.25">
      <c r="A39" s="22" t="s">
        <v>51</v>
      </c>
      <c r="B39" s="33" t="s">
        <v>332</v>
      </c>
      <c r="C39" s="23" t="s">
        <v>102</v>
      </c>
      <c r="D39" s="39" t="s">
        <v>352</v>
      </c>
      <c r="E39" s="93">
        <f>E200+E352+E506+E659+E808+E957+E1106+E1257+E1408+E1557+E1706+E1857+E2006+E2155+E2306+E2456+E2605+E2755+E2904+E3053+E3203+E3352+E3503+E3654+E3805+E3954+E4104+E4255+E4406+E4557+E4709+E4858+E5007+E5156+E5305+E5454+E5603+E5752+E5901+E6050+E6199</f>
        <v>0</v>
      </c>
      <c r="F39" s="93">
        <f>F200+F352+F506+F659+F808+F957+F1106+F1257+F1408+F1557+F1706+F1857+F2006+F2155+F2306+F2456+F2605+F2755+F2904+F3053+F3203+F3352+F3503+F3654+F3805+F3954+F4104+F4255+F4406+F4557+F4709+F4858+F5007+F5156+F5305+F5454+F5603+F5752+F5901+F6050+F6199</f>
        <v>0</v>
      </c>
      <c r="G39" s="93">
        <f>G200+G352+G506+G659+G808+G957+G1106+G1257+G1408+G1557+G1706+G1857+G2006+G2155+G2306+G2456+G2605+G2755+G2904+G3053+G3203+G3352+G3503+G3654+G3805+G3954+G4104+G4255+G4406+G4557+G4709+G4858+G5007+G5156+G5305+G5454+G5603+G5752+G5901+G6050+G6199</f>
        <v>62296</v>
      </c>
      <c r="H39" s="93">
        <f>H200+H352+H506+H659+H808+H957+H1106+H1257+H1408+H1557+H1706+H1857+H2006+H2155+H2306+H2456+H2605+H2755+H2904+H3053+H3203+H3352+H3503+H3654+H3805+H3954+H4104+H4255+H4406+H4557+H4709+H4858+H5007+H5156+H5305+H5454+H5603+H5752+H5901+H6050+H6199</f>
        <v>22894</v>
      </c>
      <c r="I39" s="93"/>
      <c r="J39" s="46"/>
      <c r="K39" s="93"/>
      <c r="L39" s="67"/>
      <c r="M39" s="93"/>
      <c r="N39" s="93"/>
      <c r="O39" s="93"/>
      <c r="P39" s="93"/>
      <c r="Q39" s="93"/>
      <c r="R39" s="93">
        <f>R200+R352+R506+R659+R808+R957+R1106+R1257+R1408+R1557+R1706+R1857+R2006+R2155+R2306+R2456+R2605+R2755+R2904+R3053+R3203+R3352+R3503+R3654+R3805+R3954+R4104+R4255+R4406+R4557+R4709+R4858+R5007+R5156+R5305+R5454+R5603+R5752+R5901+R6050+R6199</f>
        <v>0</v>
      </c>
      <c r="S39" s="93">
        <f>S200+S352+S506+S659+S808+S957+S1106+S1257+S1408+S1557+S1706+S1857+S2006+S2155+S2306+S2456+S2605+S2755+S2904+S3053+S3203+S3352+S3503+S3654+S3805+S3954+S4104+S4255+S4406+S4557+S4709+S4858+S5007+S5156+S5305+S5454+S5603+S5752+S5901+S6050+S6199</f>
        <v>0</v>
      </c>
      <c r="T39" s="93">
        <f>T200+T352+T506+T659+T808+T957+T1106+T1257+T1408+T1557+T1706+T1857+T2006+T2155+T2306+T2456+T2605+T2755+T2904+T3053+T3203+T3352+T3503+T3654+T3805+T3954+T4104+T4255+T4406+T4557+T4709+T4858+T5007+T5156+T5305+T5454+T5603+T5752+T5901+T6050+T6199</f>
        <v>36</v>
      </c>
      <c r="U39" s="93">
        <f>U200+U352+U506+U659+U808+U957+U1106+U1257+U1408+U1557+U1706+U1857+U2006+U2155+U2306+U2456+U2605+U2755+U2904+U3053+U3203+U3352+U3503+U3654+U3805+U3954+U4104+U4255+U4406+U4557+U4709+U4858+U5007+U5156+U5305+U5454+U5603+U5752+U5901+U6050+U6199</f>
        <v>19</v>
      </c>
      <c r="V39" s="93">
        <f>V200+V352+V506+V659+V808+V957+V1106+V1257+V1408+V1557+V1706+V1857+V2006+V2155+V2306+V2456+V2605+V2755+V2904+V3053+V3203+V3352+V3503+V3654+V3805+V3954+V4104+V4255+V4406+V4557+V4709+V4858+V5007+V5156+V5305+V5454+V5603+V5752+V5901+V6050+V6199</f>
        <v>17</v>
      </c>
      <c r="W39" s="94"/>
      <c r="X39" s="6"/>
    </row>
    <row r="40" spans="1:24" s="35" customFormat="1" ht="15.75" x14ac:dyDescent="0.25">
      <c r="A40" s="22" t="s">
        <v>51</v>
      </c>
      <c r="B40" s="33" t="s">
        <v>332</v>
      </c>
      <c r="C40" s="23" t="s">
        <v>89</v>
      </c>
      <c r="D40" s="38" t="s">
        <v>88</v>
      </c>
      <c r="E40" s="93">
        <f>E201+E353+E507+E660+E809+E958+E1107+E1258+E1409+E1558+E1707+E1858+E2007+E2156+E2307+E2457+E2606+E2756+E2905+E3054+E3204+E3353+E3504+E3655+E3806+E3955+E4105+E4256+E4407+E4558+E4710+E4859+E5008+E5157+E5306+E5455+E5604+E5753+E5902+E6051+E6200+E6349</f>
        <v>0</v>
      </c>
      <c r="F40" s="93">
        <f>F201+F353+F507+F660+F809+F958+F1107+F1258+F1409+F1558+F1707+F1858+F2007+F2156+F2307+F2457+F2606+F2756+F2905+F3054+F3204+F3353+F3504+F3655+F3806+F3955+F4105+F4256+F4407+F4558+F4710+F4859+F5008+F5157+F5306+F5455+F5604+F5753+F5902+F6051+F6200+F6349</f>
        <v>0</v>
      </c>
      <c r="G40" s="93">
        <f>G201+G353+G507+G660+G809+G958+G1107+G1258+G1409+G1558+G1707+G1858+G2007+G2156+G2307+G2457+G2606+G2756+G2905+G3054+G3204+G3353+G3504+G3655+G3806+G3955+G4105+G4256+G4407+G4558+G4710+G4859+G5008+G5157+G5306+G5455+G5604+G5753+G5902+G6051+G6200+G6349</f>
        <v>0</v>
      </c>
      <c r="H40" s="93">
        <f>H201+H353+H507+H660+H809+H958+H1107+H1258+H1409+H1558+H1707+H1858+H2007+H2156+H2307+H2457+H2606+H2756+H2905+H3054+H3204+H3353+H3504+H3655+H3806+H3955+H4105+H4256+H4407+H4558+H4710+H4859+H5008+H5157+H5306+H5455+H5604+H5753+H5902+H6051+H6200+H6349</f>
        <v>0</v>
      </c>
      <c r="I40" s="93">
        <f>I201+I353+I507+I660+I809+I958+I1107+I1258+I1409+I1558+I1707+I1858+I2007+I2156+I2307+I2457+I2606+I2756+I2905+I3054+I3204+I3353+I3504+I3655+I3806+I3955+I4105+I4256+I4407+I4558+I4710+I4859+I5008+I5157+I5306+I5455+I5604+I5753+I5902+I6051+I6200+I6349</f>
        <v>0</v>
      </c>
      <c r="J40" s="46"/>
      <c r="K40" s="93">
        <f>K201+K353+K507+K660+K809+K958+K1107+K1258+K1409+K1558+K1707+K1858+K2007+K2156+K2307+K2457+K2606+K2756+K2905+K3054+K3204+K3353+K3504+K3655+K3806+K3955+K4105+K4256+K4407+K4558+K4710+K4859+K5008+K5157+K5306+K5455+K5604+K5753+K5902+K6051+K6200+K6349</f>
        <v>0</v>
      </c>
      <c r="L40" s="67"/>
      <c r="M40" s="93"/>
      <c r="N40" s="93"/>
      <c r="O40" s="93"/>
      <c r="P40" s="93"/>
      <c r="Q40" s="93"/>
      <c r="R40" s="93">
        <f>R201+R353+R507+R660+R809+R958+R1107+R1258+R1409+R1558+R1707+R1858+R2007+R2156+R2307+R2457+R2606+R2756+R2905+R3054+R3204+R3353+R3504+R3655+R3806+R3955+R4105+R4256+R4407+R4558+R4710+R4859+R5008+R5157+R5306+R5455+R5604+R5753+R5902+R6051+R6200+R6349</f>
        <v>0</v>
      </c>
      <c r="S40" s="93">
        <f>S201+S353+S507+S660+S809+S958+S1107+S1258+S1409+S1558+S1707+S1858+S2007+S2156+S2307+S2457+S2606+S2756+S2905+S3054+S3204+S3353+S3504+S3655+S3806+S3955+S4105+S4256+S4407+S4558+S4710+S4859+S5008+S5157+S5306+S5455+S5604+S5753+S5902+S6051+S6200+S6349</f>
        <v>0</v>
      </c>
      <c r="T40" s="93">
        <f>T201+T353+T507+T660+T809+T958+T1107+T1258+T1409+T1558+T1707+T1858+T2007+T2156+T2307+T2457+T2606+T2756+T2905+T3054+T3204+T3353+T3504+T3655+T3806+T3955+T4105+T4256+T4407+T4558+T4710+T4859+T5008+T5157+T5306+T5455+T5604+T5753+T5902+T6051+T6200+T6349</f>
        <v>0</v>
      </c>
      <c r="U40" s="93">
        <f>U201+U353+U507+U660+U809+U958+U1107+U1258+U1409+U1558+U1707+U1858+U2007+U2156+U2307+U2457+U2606+U2756+U2905+U3054+U3204+U3353+U3504+U3655+U3806+U3955+U4105+U4256+U4407+U4558+U4710+U4859+U5008+U5157+U5306+U5455+U5604+U5753+U5902+U6051+U6200+U6349</f>
        <v>0</v>
      </c>
      <c r="V40" s="93">
        <f>V201+V353+V507+V660+V809+V958+V1107+V1258+V1409+V1558+V1707+V1858+V2007+V2156+V2307+V2457+V2606+V2756+V2905+V3054+V3204+V3353+V3504+V3655+V3806+V3955+V4105+V4256+V4407+V4558+V4710+V4859+V5008+V5157+V5306+V5455+V5604+V5753+V5902+V6051+V6200+V6349</f>
        <v>0</v>
      </c>
      <c r="W40" s="94"/>
      <c r="X40" s="6"/>
    </row>
    <row r="41" spans="1:24" s="35" customFormat="1" ht="15.75" x14ac:dyDescent="0.25">
      <c r="A41" s="22" t="s">
        <v>51</v>
      </c>
      <c r="B41" s="33" t="s">
        <v>332</v>
      </c>
      <c r="C41" s="112" t="s">
        <v>357</v>
      </c>
      <c r="D41" s="38" t="s">
        <v>358</v>
      </c>
      <c r="E41" s="93">
        <f>E508+E2157+E4559+E354+E1708</f>
        <v>1452</v>
      </c>
      <c r="F41" s="93">
        <f>F508+F2157+F4559+F354+F1708+F1259</f>
        <v>242</v>
      </c>
      <c r="G41" s="93">
        <f>G508+G2157+G4559+G354+G1708+G1259</f>
        <v>647.80999999999995</v>
      </c>
      <c r="H41" s="93">
        <f>H508+H2157+H4559+H354+H1708+H1259</f>
        <v>0</v>
      </c>
      <c r="I41" s="93">
        <f>I508+I2157+I4559+I354+I1708+I1259</f>
        <v>647.80999999999995</v>
      </c>
      <c r="J41" s="46">
        <f t="shared" ref="J41:J46" si="24">ROUND(I41/F41*100,2)</f>
        <v>267.69</v>
      </c>
      <c r="K41" s="93">
        <f>K508+K2157+K4559+K354+K1708+K1259</f>
        <v>-242</v>
      </c>
      <c r="L41" s="67">
        <f t="shared" ref="L41:L47" si="25">ROUND(K41*100/-F41,2)</f>
        <v>100</v>
      </c>
      <c r="M41" s="93"/>
      <c r="N41" s="93"/>
      <c r="O41" s="93"/>
      <c r="P41" s="93"/>
      <c r="Q41" s="93"/>
      <c r="R41" s="93">
        <f>R508+R2157+R4559</f>
        <v>0</v>
      </c>
      <c r="S41" s="93">
        <f>S508+S2157+S4559</f>
        <v>0</v>
      </c>
      <c r="T41" s="93">
        <f>T508+T2157+T4559</f>
        <v>0</v>
      </c>
      <c r="U41" s="93">
        <f>U508+U2157+U4559</f>
        <v>0</v>
      </c>
      <c r="V41" s="93">
        <f>V508+V2157+V4559</f>
        <v>0</v>
      </c>
      <c r="W41" s="94"/>
      <c r="X41" s="6"/>
    </row>
    <row r="42" spans="1:24" s="35" customFormat="1" ht="15.75" x14ac:dyDescent="0.25">
      <c r="A42" s="22" t="s">
        <v>51</v>
      </c>
      <c r="B42" s="33" t="s">
        <v>332</v>
      </c>
      <c r="C42" s="23" t="s">
        <v>91</v>
      </c>
      <c r="D42" s="38" t="s">
        <v>90</v>
      </c>
      <c r="E42" s="93">
        <f t="shared" ref="E42:I46" si="26">E202+E355+E509+E661+E810+E959+E1108+E1260+E1410+E1559+E1709+E1859+E2008+E2158+E2308+E2458+E2607+E2757+E2906+E3055+E3205+E3354+E3505+E3656+E3807+E3956+E4106+E4257+E4408+E4560+E4711+E4860+E5009+E5158+E5307+E5456+E5605+E5754+E5903+E6052+E6201+E6350</f>
        <v>24716043</v>
      </c>
      <c r="F42" s="93">
        <f t="shared" si="26"/>
        <v>4203656</v>
      </c>
      <c r="G42" s="93">
        <f t="shared" si="26"/>
        <v>1964154.8300000019</v>
      </c>
      <c r="H42" s="93">
        <f t="shared" si="26"/>
        <v>1053533</v>
      </c>
      <c r="I42" s="93">
        <f t="shared" si="26"/>
        <v>136925.9900000006</v>
      </c>
      <c r="J42" s="46">
        <f t="shared" si="24"/>
        <v>3.26</v>
      </c>
      <c r="K42" s="93">
        <f>K202+K355+K509+K661+K810+K959+K1108+K1260+K1410+K1559+K1709+K1859+K2008+K2158+K2308+K2458+K2607+K2757+K2906+K3055+K3205+K3354+K3505+K3656+K3807+K3956+K4106+K4257+K4408+K4560+K4711+K4860+K5009+K5158+K5307+K5456+K5605+K5754+K5903+K6052+K6201+K6350</f>
        <v>-2376427.1599999988</v>
      </c>
      <c r="L42" s="67">
        <f t="shared" si="25"/>
        <v>56.53</v>
      </c>
      <c r="M42" s="93"/>
      <c r="N42" s="93"/>
      <c r="O42" s="93"/>
      <c r="P42" s="93"/>
      <c r="Q42" s="93"/>
      <c r="R42" s="93">
        <f t="shared" ref="R42:V46" si="27">R202+R355+R509+R661+R810+R959+R1108+R1260+R1410+R1559+R1709+R1859+R2008+R2158+R2308+R2458+R2607+R2757+R2906+R3055+R3205+R3354+R3505+R3656+R3807+R3956+R4106+R4257+R4408+R4560+R4711+R4860+R5009+R5158+R5307+R5456+R5605+R5754+R5903+R6052+R6201+R6350</f>
        <v>0</v>
      </c>
      <c r="S42" s="93">
        <f t="shared" si="27"/>
        <v>0</v>
      </c>
      <c r="T42" s="93">
        <f t="shared" si="27"/>
        <v>0</v>
      </c>
      <c r="U42" s="93">
        <f t="shared" si="27"/>
        <v>0</v>
      </c>
      <c r="V42" s="93">
        <f t="shared" si="27"/>
        <v>0</v>
      </c>
      <c r="W42" s="94"/>
      <c r="X42" s="6"/>
    </row>
    <row r="43" spans="1:24" s="35" customFormat="1" ht="15.75" x14ac:dyDescent="0.25">
      <c r="A43" s="22" t="s">
        <v>51</v>
      </c>
      <c r="B43" s="33" t="s">
        <v>332</v>
      </c>
      <c r="C43" s="23" t="s">
        <v>94</v>
      </c>
      <c r="D43" s="38" t="s">
        <v>323</v>
      </c>
      <c r="E43" s="93">
        <f t="shared" si="26"/>
        <v>0</v>
      </c>
      <c r="F43" s="93">
        <f t="shared" si="26"/>
        <v>0</v>
      </c>
      <c r="G43" s="93">
        <f t="shared" si="26"/>
        <v>0</v>
      </c>
      <c r="H43" s="93">
        <f t="shared" si="26"/>
        <v>0</v>
      </c>
      <c r="I43" s="93">
        <f t="shared" si="26"/>
        <v>0</v>
      </c>
      <c r="J43" s="46"/>
      <c r="K43" s="93">
        <f>K203+K356+K510+K662+K811+K960+K1109+K1261+K1411+K1560+K1710+K1860+K2009+K2159+K2309+K2459+K2608+K2758+K2907+K3056+K3206+K3355+K3506+K3657+K3808+K3957+K4107+K4258+K4409+K4561+K4712+K4861+K5010+K5159+K5308+K5457+K5606+K5755+K5904+K6053+K6202+K6351</f>
        <v>0</v>
      </c>
      <c r="L43" s="67"/>
      <c r="M43" s="93"/>
      <c r="N43" s="93"/>
      <c r="O43" s="93"/>
      <c r="P43" s="93"/>
      <c r="Q43" s="93"/>
      <c r="R43" s="93">
        <f t="shared" si="27"/>
        <v>0</v>
      </c>
      <c r="S43" s="93">
        <f t="shared" si="27"/>
        <v>0</v>
      </c>
      <c r="T43" s="93">
        <f t="shared" si="27"/>
        <v>0</v>
      </c>
      <c r="U43" s="93">
        <f t="shared" si="27"/>
        <v>0</v>
      </c>
      <c r="V43" s="93">
        <f t="shared" si="27"/>
        <v>0</v>
      </c>
      <c r="W43" s="94"/>
      <c r="X43" s="6"/>
    </row>
    <row r="44" spans="1:24" s="35" customFormat="1" ht="15.75" x14ac:dyDescent="0.25">
      <c r="A44" s="22" t="s">
        <v>51</v>
      </c>
      <c r="B44" s="33" t="s">
        <v>332</v>
      </c>
      <c r="C44" s="23" t="s">
        <v>93</v>
      </c>
      <c r="D44" s="38" t="s">
        <v>92</v>
      </c>
      <c r="E44" s="93">
        <f t="shared" si="26"/>
        <v>32259</v>
      </c>
      <c r="F44" s="93">
        <f t="shared" si="26"/>
        <v>5376</v>
      </c>
      <c r="G44" s="93">
        <f t="shared" si="26"/>
        <v>1416</v>
      </c>
      <c r="H44" s="93">
        <f t="shared" si="26"/>
        <v>1416</v>
      </c>
      <c r="I44" s="93">
        <f t="shared" si="26"/>
        <v>0</v>
      </c>
      <c r="J44" s="46">
        <f t="shared" si="24"/>
        <v>0</v>
      </c>
      <c r="K44" s="93">
        <f>K204+K357+K511+K663+K812+K961+K1110+K1262+K1412+K1561+K1711+K1861+K2010+K2160+K2310+K2460+K2609+K2759+K2908+K3057+K3207+K3356+K3507+K3658+K3809+K3958+K4108+K4259+K4410+K4562+K4713+K4862+K5011+K5160+K5309+K5458+K5607+K5756+K5905+K6054+K6203+K6352</f>
        <v>-3960</v>
      </c>
      <c r="L44" s="67">
        <f t="shared" si="25"/>
        <v>73.66</v>
      </c>
      <c r="M44" s="93"/>
      <c r="N44" s="93"/>
      <c r="O44" s="93"/>
      <c r="P44" s="93"/>
      <c r="Q44" s="93"/>
      <c r="R44" s="93">
        <f t="shared" si="27"/>
        <v>0</v>
      </c>
      <c r="S44" s="93">
        <f t="shared" si="27"/>
        <v>0</v>
      </c>
      <c r="T44" s="93">
        <f t="shared" si="27"/>
        <v>0</v>
      </c>
      <c r="U44" s="93">
        <f t="shared" si="27"/>
        <v>0</v>
      </c>
      <c r="V44" s="93">
        <f t="shared" si="27"/>
        <v>0</v>
      </c>
      <c r="W44" s="94"/>
      <c r="X44" s="6"/>
    </row>
    <row r="45" spans="1:24" s="35" customFormat="1" ht="31.5" x14ac:dyDescent="0.25">
      <c r="A45" s="22" t="s">
        <v>51</v>
      </c>
      <c r="B45" s="33" t="s">
        <v>332</v>
      </c>
      <c r="C45" s="23" t="s">
        <v>98</v>
      </c>
      <c r="D45" s="34" t="s">
        <v>324</v>
      </c>
      <c r="E45" s="93">
        <f t="shared" si="26"/>
        <v>949145</v>
      </c>
      <c r="F45" s="93">
        <f t="shared" si="26"/>
        <v>158191</v>
      </c>
      <c r="G45" s="93">
        <f t="shared" si="26"/>
        <v>207212.1</v>
      </c>
      <c r="H45" s="93">
        <f t="shared" si="26"/>
        <v>132356</v>
      </c>
      <c r="I45" s="93">
        <f t="shared" si="26"/>
        <v>64816.100000000006</v>
      </c>
      <c r="J45" s="46">
        <f t="shared" si="24"/>
        <v>40.97</v>
      </c>
      <c r="K45" s="93">
        <f>K205+K358+K512+K664+K813+K962+K1111+K1263+K1413+K1562+K1712+K1862+K2011+K2161+K2311+K2461+K2610+K2760+K2909+K3058+K3208+K3357+K3508+K3659+K3810+K3959+K4109+K4260+K4411+K4563+K4714+K4863+K5012+K5161+K5310+K5459+K5608+K5757+K5906+K6055+K6204+K6353</f>
        <v>-15795</v>
      </c>
      <c r="L45" s="67">
        <f t="shared" si="25"/>
        <v>9.98</v>
      </c>
      <c r="M45" s="93"/>
      <c r="N45" s="93"/>
      <c r="O45" s="93"/>
      <c r="P45" s="93"/>
      <c r="Q45" s="93"/>
      <c r="R45" s="93">
        <f t="shared" si="27"/>
        <v>0</v>
      </c>
      <c r="S45" s="93">
        <f t="shared" si="27"/>
        <v>0</v>
      </c>
      <c r="T45" s="93">
        <f t="shared" si="27"/>
        <v>0</v>
      </c>
      <c r="U45" s="93">
        <f t="shared" si="27"/>
        <v>0</v>
      </c>
      <c r="V45" s="93">
        <f t="shared" si="27"/>
        <v>0</v>
      </c>
      <c r="W45" s="94"/>
      <c r="X45" s="6"/>
    </row>
    <row r="46" spans="1:24" s="35" customFormat="1" ht="15.75" x14ac:dyDescent="0.25">
      <c r="A46" s="22" t="s">
        <v>51</v>
      </c>
      <c r="B46" s="33" t="s">
        <v>332</v>
      </c>
      <c r="C46" s="23" t="s">
        <v>100</v>
      </c>
      <c r="D46" s="34" t="s">
        <v>347</v>
      </c>
      <c r="E46" s="93">
        <f t="shared" si="26"/>
        <v>20288</v>
      </c>
      <c r="F46" s="93">
        <f t="shared" si="26"/>
        <v>3381</v>
      </c>
      <c r="G46" s="93">
        <f t="shared" si="26"/>
        <v>4109.93</v>
      </c>
      <c r="H46" s="93">
        <f t="shared" si="26"/>
        <v>0</v>
      </c>
      <c r="I46" s="93">
        <f t="shared" si="26"/>
        <v>4109.93</v>
      </c>
      <c r="J46" s="46">
        <f t="shared" si="24"/>
        <v>121.56</v>
      </c>
      <c r="K46" s="93">
        <f>K206+K359+K513+K665+K814+K963+K1112+K1264+K1414+K1563+K1713+K1863+K2012+K2162+K2312+K2462+K2611+K2761+K2910+K3059+K3209+K3358+K3509+K3660+K3811+K3960+K4110+K4261+K4412+K4564+K4715+K4864+K5013+K5162+K5311+K5460+K5609+K5758+K5907+K6056+K6205+K6354</f>
        <v>-3381</v>
      </c>
      <c r="L46" s="67">
        <f t="shared" si="25"/>
        <v>100</v>
      </c>
      <c r="M46" s="93"/>
      <c r="N46" s="93"/>
      <c r="O46" s="93"/>
      <c r="P46" s="93"/>
      <c r="Q46" s="93"/>
      <c r="R46" s="93">
        <f t="shared" si="27"/>
        <v>0</v>
      </c>
      <c r="S46" s="93">
        <f t="shared" si="27"/>
        <v>0</v>
      </c>
      <c r="T46" s="93">
        <f t="shared" si="27"/>
        <v>0</v>
      </c>
      <c r="U46" s="93">
        <f t="shared" si="27"/>
        <v>0</v>
      </c>
      <c r="V46" s="93">
        <f t="shared" si="27"/>
        <v>0</v>
      </c>
      <c r="W46" s="94"/>
      <c r="X46" s="6"/>
    </row>
    <row r="47" spans="1:24" s="35" customFormat="1" ht="31.5" x14ac:dyDescent="0.25">
      <c r="A47" s="22" t="s">
        <v>51</v>
      </c>
      <c r="B47" s="33" t="s">
        <v>332</v>
      </c>
      <c r="C47" s="23" t="s">
        <v>102</v>
      </c>
      <c r="D47" s="39" t="s">
        <v>356</v>
      </c>
      <c r="E47" s="93">
        <v>4226</v>
      </c>
      <c r="F47" s="93">
        <f>E47/12*2</f>
        <v>704.33333333333337</v>
      </c>
      <c r="G47" s="93">
        <f>G207+G360+G514+G666+G815+G964+G1113+G1265+G1415+G1564+G1714+G1864+G2013+G2163+G2313+G2463+G2612+G2762+G2911+G3060+G3210+G3359+G3510+G3661+G3812+G3961+G4111+G4262+G4413+G4565+G4716+G4865+G5014+G5163+G5312+G5461+G5610+G5759+G5908+G6057+G6206</f>
        <v>0</v>
      </c>
      <c r="H47" s="93">
        <f>H207+H360+H514+H666+H815+H964+H1113+H1265+H1415+H1564+H1714+H1864+H2013+H2163+H2313+H2463+H2612+H2762+H2911+H3060+H3210+H3359+H3510+H3661+H3812+H3961+H4111+H4262+H4413+H4565+H4716+H4865+H5014+H5163+H5312+H5461+H5610+H5759+H5908+H6057+H6206</f>
        <v>0</v>
      </c>
      <c r="I47" s="93">
        <f>I207+I360+I514+I666+I815+I964+I1113+I1265+I1415+I1564+I1714+I1864+I2013+I2163+I2313+I2463+I2612+I2762+I2911+I3060+I3210+I3359+I3510+I3661+I3812+I3961+I4111+I4262+I4413+I4565+I4716+I4865+I5014+I5163+I5312+I5461+I5610+I5759+I5908+I6057+I6206+I6355</f>
        <v>0</v>
      </c>
      <c r="J47" s="46">
        <f t="shared" ref="J47" si="28">ROUND(I47/F47*100,2)</f>
        <v>0</v>
      </c>
      <c r="K47" s="93">
        <f t="shared" ref="K47" si="29">G47-F47</f>
        <v>-704.33333333333337</v>
      </c>
      <c r="L47" s="67">
        <f t="shared" si="25"/>
        <v>100</v>
      </c>
      <c r="M47" s="93"/>
      <c r="N47" s="93"/>
      <c r="O47" s="93"/>
      <c r="P47" s="93"/>
      <c r="Q47" s="93"/>
      <c r="R47" s="93">
        <f t="shared" ref="R47:V48" si="30">R207+R360+R514+R666+R815+R964+R1113+R1265+R1415+R1564+R1714+R1864+R2013+R2163+R2313+R2463+R2612+R2762+R2911+R3060+R3210+R3359+R3510+R3661+R3812+R3961+R4111+R4262+R4413+R4565+R4716+R4865+R5014+R5163+R5312+R5461+R5610+R5759+R5908+R6057+R6206</f>
        <v>0</v>
      </c>
      <c r="S47" s="93">
        <f t="shared" si="30"/>
        <v>0</v>
      </c>
      <c r="T47" s="93">
        <f t="shared" si="30"/>
        <v>0</v>
      </c>
      <c r="U47" s="93">
        <f t="shared" si="30"/>
        <v>0</v>
      </c>
      <c r="V47" s="93">
        <f t="shared" si="30"/>
        <v>0</v>
      </c>
      <c r="W47" s="94"/>
      <c r="X47" s="6"/>
    </row>
    <row r="48" spans="1:24" s="35" customFormat="1" ht="63" x14ac:dyDescent="0.25">
      <c r="A48" s="22" t="s">
        <v>51</v>
      </c>
      <c r="B48" s="33" t="s">
        <v>332</v>
      </c>
      <c r="C48" s="23" t="s">
        <v>102</v>
      </c>
      <c r="D48" s="39" t="s">
        <v>346</v>
      </c>
      <c r="E48" s="93">
        <f>E208+E361+E515+E667+E816+E965+E1114+E1266+E1416+E1565+E1715+E1865+E2014+E2164+E2314+E2464+E2613+E2763+E2912+E3061+E3211+E3360+E3511+E3662+E3813+E3962+E4112+E4263+E4414+E4566+E4717+E4866+E5015+E5164+E5313+E5462+E5611+E5760+E5909+E6058+E6207</f>
        <v>1242704</v>
      </c>
      <c r="F48" s="93">
        <f>F208+F361+F515+F667+F816+F965+F1114+F1266+F1416+F1565+F1715+F1865+F2014+F2164+F2314+F2464+F2613+F2763+F2912+F3061+F3211+F3360+F3511+F3662+F3813+F3962+F4112+F4263+F4414+F4566+F4717+F4866+F5015+F5164+F5313+F5462+F5611+F5760+F5909+F6058+F6207</f>
        <v>207117.34000000003</v>
      </c>
      <c r="G48" s="93">
        <f>G208+G361+G515+G667+G816+G965+G1114+G1266+G1416+G1565+G1715+G1865+G2014+G2164+G2314+G2464+G2613+G2763+G2912+G3061+G3211+G3360+G3511+G3662+G3813+G3962+G4112+G4263+G4414+G4566+G4717+G4866+G5015+G5164+G5313+G5462+G5611+G5760+G5909+G6058+G6207</f>
        <v>254334.89</v>
      </c>
      <c r="H48" s="93">
        <f>H208+H361+H515+H667+H816+H965+H1114+H1266+H1416+H1565+H1715+H1865+H2014+H2164+H2314+H2464+H2613+H2763+H2912+H3061+H3211+H3360+H3511+H3662+H3813+H3962+H4112+H4263+H4414+H4566+H4717+H4866+H5015+H5164+H5313+H5462+H5611+H5760+H5909+H6058+H6207</f>
        <v>254334.89</v>
      </c>
      <c r="I48" s="93">
        <f>I208+I361+I515+I667+I816+I965+I1114+I1266+I1416+I1565+I1715+I1865+I2014+I2164+I2314+I2464+I2613+I2763+I2912+I3061+I3211+I3360+I3511+I3662+I3813+I3962+I4112+I4263+I4414+I4566+I4717+I4866+I5015+I5164+I5313+I5462+I5611+I5760+I5909+I6058+I6207</f>
        <v>47217.549999999996</v>
      </c>
      <c r="J48" s="46">
        <f t="shared" ref="J48:J52" si="31">ROUND(I48/F48*100,2)</f>
        <v>22.8</v>
      </c>
      <c r="K48" s="93">
        <f>K208+K361+K515+K667+K816+K965+K1114+K1266+K1416+K1565+K1715+K1865+K2014+K2164+K2314+K2464+K2613+K2763+K2912+K3061+K3211+K3360+K3511+K3662+K3813+K3962+K4112+K4263+K4414+K4566+K4717+K4866+K5015+K5164+K5313+K5462+K5611+K5760+K5909+K6058+K6207</f>
        <v>0</v>
      </c>
      <c r="L48" s="67">
        <f t="shared" ref="L48:L50" si="32">ROUND(K48*100/-F48,2)</f>
        <v>0</v>
      </c>
      <c r="M48" s="93"/>
      <c r="N48" s="93"/>
      <c r="O48" s="93"/>
      <c r="P48" s="93"/>
      <c r="Q48" s="93"/>
      <c r="R48" s="93">
        <f t="shared" si="30"/>
        <v>0</v>
      </c>
      <c r="S48" s="93">
        <f t="shared" si="30"/>
        <v>0</v>
      </c>
      <c r="T48" s="93">
        <f t="shared" si="30"/>
        <v>0</v>
      </c>
      <c r="U48" s="93">
        <f t="shared" si="30"/>
        <v>0</v>
      </c>
      <c r="V48" s="93">
        <f t="shared" si="30"/>
        <v>0</v>
      </c>
      <c r="W48" s="94"/>
      <c r="X48" s="6"/>
    </row>
    <row r="49" spans="1:24" s="35" customFormat="1" ht="31.5" x14ac:dyDescent="0.25">
      <c r="A49" s="22" t="s">
        <v>51</v>
      </c>
      <c r="B49" s="33" t="s">
        <v>332</v>
      </c>
      <c r="C49" s="23" t="s">
        <v>362</v>
      </c>
      <c r="D49" s="39" t="s">
        <v>363</v>
      </c>
      <c r="E49" s="93">
        <f>E209+E362+E516+E668+E817+E966+E1115+E1267+E1417+E1566+E1716+E1866+E2015+E2165+E2315+E2465+E2614+E2764+E2913+E3062+E3212+E3361+E3512+E3663+E3814+E3963+E4113+E4264+E4415+E4567+E4718+E4867+E5016+E5165+E5314+E5463+E5612+E5761+E5910+E6059+E6208+E6357</f>
        <v>37292</v>
      </c>
      <c r="F49" s="93">
        <f>F209+F362+F516+F668+F817+F966+F1115+F1267+F1417+F1566+F1716+F1866+F2015+F2165+F2315+F2465+F2614+F2764+F2913+F3062+F3212+F3361+F3512+F3663+F3814+F3963+F4113+F4264+F4415+F4567+F4718+F4867+F5016+F5165+F5314+F5463+F5612+F5761+F5910+F6059+F6208+F6357</f>
        <v>6218</v>
      </c>
      <c r="G49" s="93">
        <f>G209+G362+G516+G668+G817+G966+G1115+G1267+G1417+G1566+G1716+G1866+G2015+G2165+G2315+G2465+G2614+G2764+G2913+G3062+G3212+G3361+G3512+G3663+G3814+G3963+G4113+G4264+G4415+G4567+G4718+G4867+G5016+G5165+G5314+G5463+G5612+G5761+G5910+G6059+G6208+G6357</f>
        <v>22624.400000000001</v>
      </c>
      <c r="H49" s="93">
        <f>H209+H362+H516+H668+H817+H966+H1115+H1267+H1417+H1566+H1716+H1866+H2015+H2165+H2315+H2465+H2614+H2764+H2913+H3062+H3212+H3361+H3512+H3663+H3814+H3963+H4113+H4264+H4415+H4567+H4718+H4867+H5016+H5165+H5314+H5463+H5612+H5761+H5910+H6059+H6208+H6357</f>
        <v>12083</v>
      </c>
      <c r="I49" s="93">
        <f>I209+I362+I516+I668+I817+I966+I1115+I1267+I1417+I1566+I1716+I1866+I2015+I2165+I2315+I2465+I2614+I2764+I2913+I3062+I3212+I3361+I3512+I3663+I3814+I3963+I4113+I4264+I4415+I4567+I4718+I4867+I5016+I5165+I5314+I5463+I5612+I5761+I5910+I6059+I6208+I6357</f>
        <v>16406.400000000001</v>
      </c>
      <c r="J49" s="46">
        <f t="shared" si="31"/>
        <v>263.85000000000002</v>
      </c>
      <c r="K49" s="93">
        <f>K209+K362+K516+K668+K817+K966+K1115+K1267+K1417+K1566+K1716+K1866+K2015+K2165+K2315+K2465+K2614+K2764+K2913+K3062+K3212+K3361+K3512+K3663+K3814+K3963+K4113+K4264+K4415+K4567+K4718+K4867+K5016+K5165+K5314+K5463+K5612+K5761+K5910+K6059+K6208+K6357</f>
        <v>-1</v>
      </c>
      <c r="L49" s="67">
        <f t="shared" si="32"/>
        <v>0.02</v>
      </c>
      <c r="M49" s="93"/>
      <c r="N49" s="93"/>
      <c r="O49" s="93"/>
      <c r="P49" s="93"/>
      <c r="Q49" s="93"/>
      <c r="R49" s="93">
        <f>R209+R362+R516+R668+R817+R966+R1115+R1267+R1417+R1566+R1716+R1866+R2015+R2165+R2315+R2465+R2614+R2764+R2913+R3062+R3212+R3361+R3512+R3663+R3814+R3963+R4113+R4264+R4415+R4567+R4718+R4867+R5016+R5165+R5314+R5463+R5612+R5761+R5910+R6059+R6208+R6357</f>
        <v>0</v>
      </c>
      <c r="S49" s="93">
        <f>S209+S362+S516+S668+S817+S966+S1115+S1267+S1417+S1566+S1716+S1866+S2015+S2165+S2315+S2465+S2614+S2764+S2913+S3062+S3212+S3361+S3512+S3663+S3814+S3963+S4113+S4264+S4415+S4567+S4718+S4867+S5016+S5165+S5314+S5463+S5612+S5761+S5910+S6059+S6208+S6357</f>
        <v>0</v>
      </c>
      <c r="T49" s="93">
        <f>T209+T362+T516+T668+T817+T966+T1115+T1267+T1417+T1566+T1716+T1866+T2015+T2165+T2315+T2465+T2614+T2764+T2913+T3062+T3212+T3361+T3512+T3663+T3814+T3963+T4113+T4264+T4415+T4567+T4718+T4867+T5016+T5165+T5314+T5463+T5612+T5761+T5910+T6059+T6208+T6357</f>
        <v>0</v>
      </c>
      <c r="U49" s="93">
        <f>U209+U362+U516+U668+U817+U966+U1115+U1267+U1417+U1566+U1716+U1866+U2015+U2165+U2315+U2465+U2614+U2764+U2913+U3062+U3212+U3361+U3512+U3663+U3814+U3963+U4113+U4264+U4415+U4567+U4718+U4867+U5016+U5165+U5314+U5463+U5612+U5761+U5910+U6059+U6208+U6357</f>
        <v>0</v>
      </c>
      <c r="V49" s="93">
        <f>V209+V362+V516+V668+V817+V966+V1115+V1267+V1417+V1566+V1716+V1866+V2015+V2165+V2315+V2465+V2614+V2764+V2913+V3062+V3212+V3361+V3512+V3663+V3814+V3963+V4113+V4264+V4415+V4567+V4718+V4867+V5016+V5165+V5314+V5463+V5612+V5761+V5910+V6059+V6208+V6357</f>
        <v>0</v>
      </c>
      <c r="W49" s="94"/>
      <c r="X49" s="6"/>
    </row>
    <row r="50" spans="1:24" s="35" customFormat="1" ht="15.75" x14ac:dyDescent="0.25">
      <c r="A50" s="22" t="s">
        <v>51</v>
      </c>
      <c r="B50" s="33" t="s">
        <v>332</v>
      </c>
      <c r="C50" s="23" t="s">
        <v>365</v>
      </c>
      <c r="D50" s="39" t="s">
        <v>364</v>
      </c>
      <c r="E50" s="93">
        <f>E4114+E6358</f>
        <v>8866</v>
      </c>
      <c r="F50" s="93">
        <f>F4114+F6358</f>
        <v>1478</v>
      </c>
      <c r="G50" s="93">
        <f>G4114+G6358</f>
        <v>213.4</v>
      </c>
      <c r="H50" s="93">
        <f>H4114+H6358</f>
        <v>213</v>
      </c>
      <c r="I50" s="93">
        <f>I4114+I6358</f>
        <v>0</v>
      </c>
      <c r="J50" s="46">
        <f t="shared" si="31"/>
        <v>0</v>
      </c>
      <c r="K50" s="93">
        <f>K4114+K6358</f>
        <v>-1264.5999999999999</v>
      </c>
      <c r="L50" s="67">
        <f t="shared" si="32"/>
        <v>85.56</v>
      </c>
      <c r="M50" s="93"/>
      <c r="N50" s="93"/>
      <c r="O50" s="93"/>
      <c r="P50" s="93"/>
      <c r="Q50" s="93"/>
      <c r="R50" s="93">
        <f>R4114+R6358</f>
        <v>0</v>
      </c>
      <c r="S50" s="93">
        <f>S4114+S6358</f>
        <v>0</v>
      </c>
      <c r="T50" s="93">
        <f>T4114+T6358</f>
        <v>0</v>
      </c>
      <c r="U50" s="93">
        <f>U4114+U6358</f>
        <v>0</v>
      </c>
      <c r="V50" s="93">
        <f>V4114+V6358</f>
        <v>0</v>
      </c>
      <c r="W50" s="94"/>
      <c r="X50" s="6"/>
    </row>
    <row r="51" spans="1:24" s="35" customFormat="1" ht="15.75" x14ac:dyDescent="0.25">
      <c r="A51" s="22"/>
      <c r="B51" s="33"/>
      <c r="C51" s="23"/>
      <c r="D51" s="39"/>
      <c r="E51" s="93"/>
      <c r="F51" s="93"/>
      <c r="G51" s="93"/>
      <c r="H51" s="93"/>
      <c r="I51" s="125"/>
      <c r="J51" s="46"/>
      <c r="K51" s="125"/>
      <c r="L51" s="67"/>
      <c r="M51" s="94"/>
      <c r="N51" s="94"/>
      <c r="O51" s="93"/>
      <c r="P51" s="93"/>
      <c r="Q51" s="125"/>
      <c r="R51" s="93"/>
      <c r="S51" s="93"/>
      <c r="T51" s="135"/>
      <c r="U51" s="135"/>
      <c r="V51" s="93"/>
      <c r="W51" s="94"/>
      <c r="X51" s="6"/>
    </row>
    <row r="52" spans="1:24" s="35" customFormat="1" ht="15.75" x14ac:dyDescent="0.25">
      <c r="A52" s="22" t="s">
        <v>51</v>
      </c>
      <c r="B52" s="21">
        <v>2</v>
      </c>
      <c r="C52" s="23" t="s">
        <v>102</v>
      </c>
      <c r="D52" s="40" t="s">
        <v>31</v>
      </c>
      <c r="E52" s="31">
        <f>E53+E59+E114+E170</f>
        <v>225657068</v>
      </c>
      <c r="F52" s="31">
        <f>F53+F59+F114+F170</f>
        <v>39362343.493333332</v>
      </c>
      <c r="G52" s="31">
        <f>G53+G59+G114+G170</f>
        <v>40321369.479999997</v>
      </c>
      <c r="H52" s="31">
        <f>H53+H59+H114+H170</f>
        <v>34008170.509999998</v>
      </c>
      <c r="I52" s="31">
        <f>I53+I59+I114</f>
        <v>5783052.8099999996</v>
      </c>
      <c r="J52" s="29">
        <f t="shared" si="31"/>
        <v>14.69</v>
      </c>
      <c r="K52" s="31">
        <f>K53+K59+K114+K170</f>
        <v>-4824026.1533333343</v>
      </c>
      <c r="L52" s="30">
        <f t="shared" ref="L52:L53" si="33">ROUND(K52*100/-F52,2)</f>
        <v>12.26</v>
      </c>
      <c r="M52" s="31">
        <f>M211+M364+M518+M670+M819+M968+M1117+M1269+M1419+M1568+M1718+M1868+M2017+M2167+M2317+M2467+M2616+M2766+M2915+M3064+M3214+M3363+M3514+M3665+M3816+M3965+M4115+M4266+M4417+M4569+M4720+M4869+M5018+M5167+M5316+M5465+M5614+M5763+M5912+M6061+M6210</f>
        <v>4000705</v>
      </c>
      <c r="N52" s="31">
        <f>N211+N364+N518+N670+N819+N968+N1117+N1269+N1419+N1568+N1718+N1868+N2017+N2167+N2317+N2467+N2616+N2766+N2915+N3064+N3214+N3363+N3514+N3665+N3816+N3965+N4115+N4266+N4417+N4569+N4720+N4869+N5018+N5167+N5316+N5465+N5614+N5763+N5912+N6061+N6210</f>
        <v>666784.16999999993</v>
      </c>
      <c r="O52" s="31">
        <f t="shared" ref="O52:V52" si="34">O53+O59+O114</f>
        <v>579906</v>
      </c>
      <c r="P52" s="31">
        <f t="shared" si="34"/>
        <v>522969</v>
      </c>
      <c r="Q52" s="31">
        <f t="shared" si="34"/>
        <v>56937</v>
      </c>
      <c r="R52" s="31">
        <f t="shared" si="34"/>
        <v>94770</v>
      </c>
      <c r="S52" s="31">
        <f t="shared" si="34"/>
        <v>15825.75</v>
      </c>
      <c r="T52" s="31">
        <f t="shared" si="34"/>
        <v>16523</v>
      </c>
      <c r="U52" s="31">
        <f t="shared" si="34"/>
        <v>15337</v>
      </c>
      <c r="V52" s="31">
        <f t="shared" si="34"/>
        <v>1186</v>
      </c>
      <c r="W52" s="31">
        <f>W53+W59+W115</f>
        <v>0</v>
      </c>
      <c r="X52" s="6"/>
    </row>
    <row r="53" spans="1:24" s="35" customFormat="1" ht="23.25" customHeight="1" x14ac:dyDescent="0.25">
      <c r="A53" s="22" t="s">
        <v>51</v>
      </c>
      <c r="B53" s="22" t="s">
        <v>333</v>
      </c>
      <c r="C53" s="23" t="s">
        <v>102</v>
      </c>
      <c r="D53" s="32" t="s">
        <v>32</v>
      </c>
      <c r="E53" s="92">
        <f t="shared" ref="E53:K53" si="35">SUM(E54:E58)</f>
        <v>105183753</v>
      </c>
      <c r="F53" s="92">
        <f t="shared" si="35"/>
        <v>17555555</v>
      </c>
      <c r="G53" s="92">
        <f t="shared" si="35"/>
        <v>17929899</v>
      </c>
      <c r="H53" s="92">
        <f t="shared" si="35"/>
        <v>17555555</v>
      </c>
      <c r="I53" s="92">
        <f t="shared" si="35"/>
        <v>526444</v>
      </c>
      <c r="J53" s="84">
        <f>ROUND(I53/F53*100,2)</f>
        <v>3</v>
      </c>
      <c r="K53" s="92">
        <f t="shared" si="35"/>
        <v>-152100</v>
      </c>
      <c r="L53" s="85">
        <f t="shared" si="33"/>
        <v>0.87</v>
      </c>
      <c r="M53" s="92"/>
      <c r="N53" s="92"/>
      <c r="O53" s="92">
        <f>O212+O365+O519+O671+O820+O969+O1118+O1270+O1420+O1569+O1719+O1869+O2018+O2168+O2318+O2468+O2617+O2767+O2916+O3065+O3215+O3364+O3515+O3666+O3817+O3966+O4116+O4267+O4418+O4570+O4721+O4870+O5019+O5168+O5317+O5466+O5615+O5764+O5913+O6062+O6211</f>
        <v>223894</v>
      </c>
      <c r="P53" s="92">
        <f>P212+P365+P519+P671+P820+P969+P1118+P1270+P1420+P1569+P1719+P1869+P2018+P2168+P2318+P2468+P2617+P2767+P2916+P3065+P3215+P3364+P3515+P3666+P3817+P3966+P4116+P4267+P4418+P4570+P4721+P4870+P5019+P5168+P5317+P5466+P5615+P5764+P5913+P6062+P6211</f>
        <v>213548</v>
      </c>
      <c r="Q53" s="92">
        <f>Q212+Q365+Q519+Q671+Q820+Q969+Q1118+Q1270+Q1420+Q1569+Q1719+Q1869+Q2018+Q2168+Q2318+Q2468+Q2617+Q2767+Q2916+Q3065+Q3215+Q3364+Q3515+Q3666+Q3817+Q3966+Q4116+Q4267+Q4418+Q4570+Q4721+Q4870+Q5019+Q5168+Q5317+Q5466+Q5615+Q5764+Q5913+Q6062+Q6211</f>
        <v>10346</v>
      </c>
      <c r="R53" s="92">
        <f>SUM(R54:R58)</f>
        <v>54891</v>
      </c>
      <c r="S53" s="92">
        <f t="shared" ref="S53:W53" si="36">SUM(S54:S58)</f>
        <v>9156</v>
      </c>
      <c r="T53" s="92">
        <f t="shared" si="36"/>
        <v>9918</v>
      </c>
      <c r="U53" s="92">
        <f t="shared" si="36"/>
        <v>9703</v>
      </c>
      <c r="V53" s="92">
        <f t="shared" si="36"/>
        <v>215</v>
      </c>
      <c r="W53" s="92">
        <f t="shared" si="36"/>
        <v>0</v>
      </c>
      <c r="X53" s="6"/>
    </row>
    <row r="54" spans="1:24" s="35" customFormat="1" ht="15.75" x14ac:dyDescent="0.25">
      <c r="A54" s="22" t="s">
        <v>51</v>
      </c>
      <c r="B54" s="33" t="s">
        <v>333</v>
      </c>
      <c r="C54" s="23" t="s">
        <v>109</v>
      </c>
      <c r="D54" s="116" t="s">
        <v>383</v>
      </c>
      <c r="E54" s="93">
        <f t="shared" ref="E54:I58" si="37">E213+E366+E520+E672+E821+E970+E1119+E1271+E1421+E1570+E1720+E1870+E2019+E2169+E2319+E2469+E2618+E2768+E2917+E3066+E3216+E3365+E3516+E3667+E3818+E3967+E4117+E4268+E4419+E4571+E4722+E4871+E5020+E5169+E5318+E5467+E5616+E5765+E5914+E6063+E6212+E6361</f>
        <v>87832083</v>
      </c>
      <c r="F54" s="93">
        <f t="shared" si="37"/>
        <v>14660537</v>
      </c>
      <c r="G54" s="93">
        <f t="shared" si="37"/>
        <v>14994403</v>
      </c>
      <c r="H54" s="93">
        <f t="shared" si="37"/>
        <v>14660537</v>
      </c>
      <c r="I54" s="93">
        <f t="shared" si="37"/>
        <v>478564</v>
      </c>
      <c r="J54" s="67">
        <f t="shared" ref="J54:J62" si="38">ROUND(I54/F54*100,2)</f>
        <v>3.26</v>
      </c>
      <c r="K54" s="93">
        <f>K213+K366+K520+K672+K821+K970+K1119+K1271+K1421+K1570+K1720+K1870+K2019+K2169+K2319+K2469+K2618+K2768+K2917+K3066+K3216+K3365+K3516+K3667+K3818+K3967+K4117+K4268+K4419+K4571+K4722+K4871+K5020+K5169+K5318+K5467+K5616+K5765+K5914+K6063+K6212+K6361</f>
        <v>-144698</v>
      </c>
      <c r="L54" s="67">
        <f t="shared" ref="L54:L62" si="39">ROUND(K54*100/-F54,2)</f>
        <v>0.99</v>
      </c>
      <c r="M54" s="93"/>
      <c r="N54" s="93"/>
      <c r="O54" s="93"/>
      <c r="P54" s="93"/>
      <c r="Q54" s="93">
        <f t="shared" ref="Q54:Q59" si="40">Q213+Q366+Q520+Q672+Q821+Q970+Q1119+Q1271+Q1421+Q1570+Q1720+Q1870+Q2019+Q2169+Q2319+Q2469+Q2618+Q2768+Q2917+Q3066+Q3216+Q3365+Q3516+Q3667+Q3818+Q3967+Q4117+Q4268+Q4419+Q4571+Q4722+Q4871+Q5020+Q5169+Q5318+Q5467+Q5616+Q5765+Q5914+Q6063+Q6212</f>
        <v>7749</v>
      </c>
      <c r="R54" s="93">
        <f t="shared" ref="R54:V58" si="41">R213+R366+R520+R672+R821+R970+R1119+R1271+R1421+R1570+R1720+R1870+R2019+R2169+R2319+R2469+R2618+R2768+R2917+R3066+R3216+R3365+R3516+R3667+R3818+R3967+R4117+R4268+R4419+R4571+R4722+R4871+R5020+R5169+R5318+R5467+R5616+R5765+R5914+R6063+R6212+R6361</f>
        <v>53228</v>
      </c>
      <c r="S54" s="93">
        <f t="shared" si="41"/>
        <v>8876</v>
      </c>
      <c r="T54" s="93">
        <f t="shared" si="41"/>
        <v>9350</v>
      </c>
      <c r="U54" s="93">
        <f t="shared" si="41"/>
        <v>9157</v>
      </c>
      <c r="V54" s="93">
        <f t="shared" si="41"/>
        <v>193</v>
      </c>
      <c r="W54" s="94"/>
      <c r="X54" s="6"/>
    </row>
    <row r="55" spans="1:24" s="35" customFormat="1" ht="18.75" customHeight="1" x14ac:dyDescent="0.25">
      <c r="A55" s="22" t="s">
        <v>51</v>
      </c>
      <c r="B55" s="33" t="s">
        <v>333</v>
      </c>
      <c r="C55" s="23" t="s">
        <v>110</v>
      </c>
      <c r="D55" s="116" t="s">
        <v>326</v>
      </c>
      <c r="E55" s="93">
        <f t="shared" si="37"/>
        <v>12754596</v>
      </c>
      <c r="F55" s="93">
        <f t="shared" si="37"/>
        <v>2125764</v>
      </c>
      <c r="G55" s="93">
        <f t="shared" si="37"/>
        <v>2125764</v>
      </c>
      <c r="H55" s="93">
        <f t="shared" si="37"/>
        <v>2125764</v>
      </c>
      <c r="I55" s="93">
        <f t="shared" si="37"/>
        <v>0</v>
      </c>
      <c r="J55" s="46">
        <f t="shared" si="38"/>
        <v>0</v>
      </c>
      <c r="K55" s="93">
        <f>K214+K367+K521+K673+K822+K971+K1120+K1272+K1422+K1571+K1721+K1871+K2020+K2170+K2320+K2470+K2619+K2769+K2918+K3067+K3217+K3366+K3517+K3668+K3819+K3968+K4118+K4269+K4420+K4572+K4723+K4872+K5021+K5170+K5319+K5468+K5617+K5766+K5915+K6064+K6213+K6362</f>
        <v>0</v>
      </c>
      <c r="L55" s="67">
        <f t="shared" si="39"/>
        <v>0</v>
      </c>
      <c r="M55" s="93"/>
      <c r="N55" s="93"/>
      <c r="O55" s="93"/>
      <c r="P55" s="93"/>
      <c r="Q55" s="93">
        <f t="shared" si="40"/>
        <v>0</v>
      </c>
      <c r="R55" s="93">
        <f t="shared" si="41"/>
        <v>742</v>
      </c>
      <c r="S55" s="93">
        <f t="shared" si="41"/>
        <v>125</v>
      </c>
      <c r="T55" s="93">
        <f t="shared" si="41"/>
        <v>415</v>
      </c>
      <c r="U55" s="93">
        <f t="shared" si="41"/>
        <v>415</v>
      </c>
      <c r="V55" s="93">
        <f t="shared" si="41"/>
        <v>0</v>
      </c>
      <c r="W55" s="94"/>
      <c r="X55" s="6"/>
    </row>
    <row r="56" spans="1:24" s="35" customFormat="1" ht="15.75" x14ac:dyDescent="0.25">
      <c r="A56" s="22" t="s">
        <v>51</v>
      </c>
      <c r="B56" s="33" t="s">
        <v>333</v>
      </c>
      <c r="C56" s="23" t="s">
        <v>111</v>
      </c>
      <c r="D56" s="116" t="s">
        <v>327</v>
      </c>
      <c r="E56" s="93">
        <f t="shared" si="37"/>
        <v>2357839</v>
      </c>
      <c r="F56" s="93">
        <f t="shared" si="37"/>
        <v>393874</v>
      </c>
      <c r="G56" s="93">
        <f t="shared" si="37"/>
        <v>393874</v>
      </c>
      <c r="H56" s="93">
        <f t="shared" si="37"/>
        <v>393874</v>
      </c>
      <c r="I56" s="93">
        <f t="shared" si="37"/>
        <v>0</v>
      </c>
      <c r="J56" s="46">
        <f t="shared" si="38"/>
        <v>0</v>
      </c>
      <c r="K56" s="93">
        <f>K215+K368+K522+K674+K823+K972+K1121+K1273+K1423+K1572+K1722+K1872+K2021+K2171+K2321+K2471+K2620+K2770+K2919+K3068+K3218+K3367+K3518+K3669+K3820+K3969+K4119+K4270+K4421+K4573+K4724+K4873+K5022+K5171+K5320+K5469+K5618+K5767+K5916+K6065+K6214+K6363</f>
        <v>0</v>
      </c>
      <c r="L56" s="67">
        <f t="shared" si="39"/>
        <v>0</v>
      </c>
      <c r="M56" s="93"/>
      <c r="N56" s="93"/>
      <c r="O56" s="93"/>
      <c r="P56" s="93"/>
      <c r="Q56" s="93">
        <f t="shared" si="40"/>
        <v>2573</v>
      </c>
      <c r="R56" s="93">
        <f t="shared" si="41"/>
        <v>435</v>
      </c>
      <c r="S56" s="93">
        <f t="shared" si="41"/>
        <v>73</v>
      </c>
      <c r="T56" s="93">
        <f t="shared" si="41"/>
        <v>76</v>
      </c>
      <c r="U56" s="93">
        <f t="shared" si="41"/>
        <v>55</v>
      </c>
      <c r="V56" s="93">
        <f t="shared" si="41"/>
        <v>21</v>
      </c>
      <c r="W56" s="94"/>
      <c r="X56" s="6"/>
    </row>
    <row r="57" spans="1:24" s="35" customFormat="1" ht="31.5" x14ac:dyDescent="0.25">
      <c r="A57" s="22" t="s">
        <v>51</v>
      </c>
      <c r="B57" s="33" t="s">
        <v>333</v>
      </c>
      <c r="C57" s="23" t="s">
        <v>113</v>
      </c>
      <c r="D57" s="116" t="s">
        <v>328</v>
      </c>
      <c r="E57" s="93">
        <f t="shared" si="37"/>
        <v>798712</v>
      </c>
      <c r="F57" s="93">
        <f t="shared" si="37"/>
        <v>135444</v>
      </c>
      <c r="G57" s="93">
        <f t="shared" si="37"/>
        <v>135444</v>
      </c>
      <c r="H57" s="93">
        <f t="shared" si="37"/>
        <v>135444</v>
      </c>
      <c r="I57" s="93">
        <f t="shared" si="37"/>
        <v>0</v>
      </c>
      <c r="J57" s="46">
        <f t="shared" si="38"/>
        <v>0</v>
      </c>
      <c r="K57" s="93">
        <f>K216+K369+K523+K675+K824+K973+K1122+K1274+K1424+K1573+K1723+K1873+K2022+K2172+K2322+K2472+K2621+K2771+K2920+K3069+K3219+K3368+K3519+K3670+K3821+K3970+K4120+K4271+K4422+K4574+K4725+K4874+K5023+K5172+K5321+K5470+K5619+K5768+K5917+K6066+K6215+K6364</f>
        <v>0</v>
      </c>
      <c r="L57" s="67">
        <f t="shared" si="39"/>
        <v>0</v>
      </c>
      <c r="M57" s="93"/>
      <c r="N57" s="93"/>
      <c r="O57" s="93"/>
      <c r="P57" s="93"/>
      <c r="Q57" s="93">
        <f t="shared" si="40"/>
        <v>0</v>
      </c>
      <c r="R57" s="93">
        <f t="shared" si="41"/>
        <v>112</v>
      </c>
      <c r="S57" s="93">
        <f t="shared" si="41"/>
        <v>19</v>
      </c>
      <c r="T57" s="93">
        <f t="shared" si="41"/>
        <v>8</v>
      </c>
      <c r="U57" s="93">
        <f t="shared" si="41"/>
        <v>8</v>
      </c>
      <c r="V57" s="93">
        <f t="shared" si="41"/>
        <v>0</v>
      </c>
      <c r="W57" s="94"/>
      <c r="X57" s="6"/>
    </row>
    <row r="58" spans="1:24" s="35" customFormat="1" ht="15.75" x14ac:dyDescent="0.25">
      <c r="A58" s="22" t="s">
        <v>51</v>
      </c>
      <c r="B58" s="33" t="s">
        <v>333</v>
      </c>
      <c r="C58" s="23" t="s">
        <v>112</v>
      </c>
      <c r="D58" s="116" t="s">
        <v>414</v>
      </c>
      <c r="E58" s="93">
        <f t="shared" si="37"/>
        <v>1440523</v>
      </c>
      <c r="F58" s="93">
        <f t="shared" si="37"/>
        <v>239936</v>
      </c>
      <c r="G58" s="93">
        <f t="shared" si="37"/>
        <v>280414</v>
      </c>
      <c r="H58" s="93">
        <f t="shared" si="37"/>
        <v>239936</v>
      </c>
      <c r="I58" s="93">
        <f t="shared" si="37"/>
        <v>47880</v>
      </c>
      <c r="J58" s="46">
        <f t="shared" si="38"/>
        <v>19.96</v>
      </c>
      <c r="K58" s="93">
        <f>K217+K370+K524+K676+K825+K974+K1123+K1275+K1425+K1574+K1724+K1874+K2023+K2173+K2323+K2473+K2622+K2772+K2921+K3070+K3220+K3369+K3520+K3671+K3822+K3971+K4121+K4272+K4423+K4575+K4726+K4875+K5024+K5173+K5322+K5471+K5620+K5769+K5918+K6067+K6216+K6365</f>
        <v>-7402</v>
      </c>
      <c r="L58" s="67">
        <f t="shared" si="39"/>
        <v>3.08</v>
      </c>
      <c r="M58" s="93"/>
      <c r="N58" s="93"/>
      <c r="O58" s="93"/>
      <c r="P58" s="93"/>
      <c r="Q58" s="93">
        <f t="shared" si="40"/>
        <v>24</v>
      </c>
      <c r="R58" s="93">
        <f t="shared" si="41"/>
        <v>374</v>
      </c>
      <c r="S58" s="93">
        <f t="shared" si="41"/>
        <v>63</v>
      </c>
      <c r="T58" s="93">
        <f t="shared" si="41"/>
        <v>69</v>
      </c>
      <c r="U58" s="93">
        <f t="shared" si="41"/>
        <v>68</v>
      </c>
      <c r="V58" s="93">
        <f t="shared" si="41"/>
        <v>1</v>
      </c>
      <c r="W58" s="94"/>
      <c r="X58" s="6"/>
    </row>
    <row r="59" spans="1:24" s="35" customFormat="1" ht="15.75" x14ac:dyDescent="0.25">
      <c r="A59" s="22" t="s">
        <v>51</v>
      </c>
      <c r="B59" s="22" t="s">
        <v>334</v>
      </c>
      <c r="C59" s="23" t="s">
        <v>102</v>
      </c>
      <c r="D59" s="41" t="s">
        <v>33</v>
      </c>
      <c r="E59" s="92">
        <f>SUM(E61:E113)+23760</f>
        <v>88347984</v>
      </c>
      <c r="F59" s="92">
        <f>SUM(F61:F113)</f>
        <v>14981402.66</v>
      </c>
      <c r="G59" s="92">
        <f>SUM(G61:G113)</f>
        <v>13872139</v>
      </c>
      <c r="H59" s="92">
        <f>SUM(H61:H113)</f>
        <v>11188062</v>
      </c>
      <c r="I59" s="92">
        <f>SUM(I61:I113)</f>
        <v>2588727.65</v>
      </c>
      <c r="J59" s="84">
        <f>ROUND(I59/F59*100,2)</f>
        <v>17.28</v>
      </c>
      <c r="K59" s="92">
        <f>SUM(K61:K113)</f>
        <v>-3697991.6400000006</v>
      </c>
      <c r="L59" s="85">
        <f t="shared" si="39"/>
        <v>24.68</v>
      </c>
      <c r="M59" s="92"/>
      <c r="N59" s="92"/>
      <c r="O59" s="92">
        <f>O218+O371+O525+O677+O826+O975+O1124+O1276+O1426+O1575+O1725+O1875+O2024+O2174+O2324+O2474+O2623+O2773+O2922+O3071+O3221+O3370+O3521+O3672+O3823+O3972+O4122+O4273+O4424+O4576+O4727+O4876+O5025+O5174+O5323+O5472+O5621+O5770+O5919+O6068+O6217</f>
        <v>356012</v>
      </c>
      <c r="P59" s="92">
        <f>P218+P371+P525+P677+P826+P975+P1124+P1276+P1426+P1575+P1725+P1875+P2024+P2174+P2324+P2474+P2623+P2773+P2922+P3071+P3221+P3370+P3521+P3672+P3823+P3972+P4122+P4273+P4424+P4576+P4727+P4876+P5025+P5174+P5323+P5472+P5621+P5770+P5919+P6068+P6217</f>
        <v>309421</v>
      </c>
      <c r="Q59" s="92">
        <f t="shared" si="40"/>
        <v>46591</v>
      </c>
      <c r="R59" s="92">
        <f>SUM(R61:R113)</f>
        <v>39879</v>
      </c>
      <c r="S59" s="92">
        <f>SUM(S61:S113)</f>
        <v>6667.75</v>
      </c>
      <c r="T59" s="92">
        <f>SUM(T61:T113)</f>
        <v>6605</v>
      </c>
      <c r="U59" s="92">
        <f>SUM(U61:U113)</f>
        <v>5634</v>
      </c>
      <c r="V59" s="92">
        <f>SUM(V61:V113)</f>
        <v>971</v>
      </c>
      <c r="W59" s="92">
        <f>SUM(W62:W114)</f>
        <v>0</v>
      </c>
      <c r="X59" s="8"/>
    </row>
    <row r="60" spans="1:24" s="35" customFormat="1" ht="15.75" x14ac:dyDescent="0.25">
      <c r="A60" s="22" t="s">
        <v>51</v>
      </c>
      <c r="B60" s="33" t="s">
        <v>334</v>
      </c>
      <c r="C60" s="23"/>
      <c r="D60" s="167" t="s">
        <v>413</v>
      </c>
      <c r="E60" s="92">
        <v>23760</v>
      </c>
      <c r="F60" s="92"/>
      <c r="G60" s="92"/>
      <c r="H60" s="92"/>
      <c r="I60" s="92"/>
      <c r="J60" s="84"/>
      <c r="K60" s="92"/>
      <c r="L60" s="8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8"/>
    </row>
    <row r="61" spans="1:24" s="35" customFormat="1" ht="31.5" x14ac:dyDescent="0.25">
      <c r="A61" s="22" t="s">
        <v>51</v>
      </c>
      <c r="B61" s="33" t="s">
        <v>334</v>
      </c>
      <c r="C61" s="42" t="s">
        <v>139</v>
      </c>
      <c r="D61" s="43" t="s">
        <v>119</v>
      </c>
      <c r="E61" s="93">
        <f t="shared" ref="E61:I70" si="42">E219+E372+E526+E678+E827+E976+E1125+E1277+E1427+E1576+E1726+E1876+E2025+E2175+E2325+E2475+E2624+E2774+E2923+E3072+E3222+E3371+E3522+E3673+E3824+E3973+E4123+E4274+E4425+E4577+E4728+E4877+E5026+E5175+E5324+E5473+E5622+E5771+E5920+E6069+E6218+E6367</f>
        <v>3983766</v>
      </c>
      <c r="F61" s="93">
        <f t="shared" si="42"/>
        <v>664585.14</v>
      </c>
      <c r="G61" s="93">
        <f t="shared" si="42"/>
        <v>630870</v>
      </c>
      <c r="H61" s="93">
        <f t="shared" si="42"/>
        <v>556693</v>
      </c>
      <c r="I61" s="93">
        <f t="shared" si="42"/>
        <v>71179.669999999984</v>
      </c>
      <c r="J61" s="46">
        <f t="shared" si="38"/>
        <v>10.71</v>
      </c>
      <c r="K61" s="93">
        <f t="shared" ref="K61:K91" si="43">K219+K372+K526+K678+K827+K976+K1125+K1277+K1427+K1576+K1726+K1876+K2025+K2175+K2325+K2475+K2624+K2774+K2923+K3072+K3222+K3371+K3522+K3673+K3824+K3973+K4123+K4274+K4425+K4577+K4728+K4877+K5026+K5175+K5324+K5473+K5622+K5771+K5920+K6069+K6218+K6367</f>
        <v>-104894.64000000001</v>
      </c>
      <c r="L61" s="67">
        <f t="shared" si="39"/>
        <v>15.78</v>
      </c>
      <c r="M61" s="93"/>
      <c r="N61" s="93"/>
      <c r="O61" s="93"/>
      <c r="P61" s="93"/>
      <c r="Q61" s="93">
        <f t="shared" ref="Q61:Q91" si="44">Q219+Q372+Q526+Q678+Q827+Q976+Q1125+Q1277+Q1427+Q1576+Q1726+Q1876+Q2025+Q2175+Q2325+Q2475+Q2624+Q2774+Q2923+Q3072+Q3222+Q3371+Q3522+Q3673+Q3824+Q3973+Q4123+Q4274+Q4425+Q4577+Q4728+Q4877+Q5026+Q5175+Q5324+Q5473+Q5622+Q5771+Q5920+Q6069+Q6218</f>
        <v>2863</v>
      </c>
      <c r="R61" s="93">
        <f t="shared" ref="R61:V70" si="45">R219+R372+R526+R678+R827+R976+R1125+R1277+R1427+R1576+R1726+R1876+R2025+R2175+R2325+R2475+R2624+R2774+R2923+R3072+R3222+R3371+R3522+R3673+R3824+R3973+R4123+R4274+R4425+R4577+R4728+R4877+R5026+R5175+R5324+R5473+R5622+R5771+R5920+R6069+R6218+R6367</f>
        <v>5317</v>
      </c>
      <c r="S61" s="93">
        <f t="shared" si="45"/>
        <v>890</v>
      </c>
      <c r="T61" s="93">
        <f t="shared" si="45"/>
        <v>843</v>
      </c>
      <c r="U61" s="93">
        <f t="shared" si="45"/>
        <v>743</v>
      </c>
      <c r="V61" s="93">
        <f t="shared" si="45"/>
        <v>100</v>
      </c>
      <c r="W61" s="94"/>
      <c r="X61" s="8"/>
    </row>
    <row r="62" spans="1:24" s="35" customFormat="1" ht="47.25" x14ac:dyDescent="0.25">
      <c r="A62" s="22" t="s">
        <v>51</v>
      </c>
      <c r="B62" s="33" t="s">
        <v>334</v>
      </c>
      <c r="C62" s="42" t="s">
        <v>140</v>
      </c>
      <c r="D62" s="43" t="s">
        <v>120</v>
      </c>
      <c r="E62" s="93">
        <f t="shared" si="42"/>
        <v>3157374</v>
      </c>
      <c r="F62" s="93">
        <f t="shared" si="42"/>
        <v>526228.99</v>
      </c>
      <c r="G62" s="93">
        <f t="shared" si="42"/>
        <v>527958</v>
      </c>
      <c r="H62" s="93">
        <f t="shared" si="42"/>
        <v>391086</v>
      </c>
      <c r="I62" s="93">
        <f t="shared" si="42"/>
        <v>128780.34</v>
      </c>
      <c r="J62" s="46">
        <f t="shared" si="38"/>
        <v>24.47</v>
      </c>
      <c r="K62" s="93">
        <f t="shared" si="43"/>
        <v>-127051.33</v>
      </c>
      <c r="L62" s="67">
        <f t="shared" si="39"/>
        <v>24.14</v>
      </c>
      <c r="M62" s="93"/>
      <c r="N62" s="93"/>
      <c r="O62" s="93"/>
      <c r="P62" s="93"/>
      <c r="Q62" s="93">
        <f t="shared" si="44"/>
        <v>6216</v>
      </c>
      <c r="R62" s="93">
        <f t="shared" si="45"/>
        <v>3251</v>
      </c>
      <c r="S62" s="93">
        <f t="shared" si="45"/>
        <v>546</v>
      </c>
      <c r="T62" s="93">
        <f t="shared" si="45"/>
        <v>670</v>
      </c>
      <c r="U62" s="93">
        <f t="shared" si="45"/>
        <v>503</v>
      </c>
      <c r="V62" s="93">
        <f t="shared" si="45"/>
        <v>167</v>
      </c>
      <c r="W62" s="94"/>
      <c r="X62" s="8"/>
    </row>
    <row r="63" spans="1:24" s="35" customFormat="1" ht="31.5" x14ac:dyDescent="0.25">
      <c r="A63" s="22" t="s">
        <v>51</v>
      </c>
      <c r="B63" s="33" t="s">
        <v>334</v>
      </c>
      <c r="C63" s="42" t="s">
        <v>141</v>
      </c>
      <c r="D63" s="43" t="s">
        <v>142</v>
      </c>
      <c r="E63" s="93">
        <f t="shared" si="42"/>
        <v>0</v>
      </c>
      <c r="F63" s="93">
        <f t="shared" si="42"/>
        <v>0</v>
      </c>
      <c r="G63" s="93">
        <f t="shared" si="42"/>
        <v>0</v>
      </c>
      <c r="H63" s="93">
        <f t="shared" si="42"/>
        <v>0</v>
      </c>
      <c r="I63" s="93">
        <f t="shared" si="42"/>
        <v>0</v>
      </c>
      <c r="J63" s="46"/>
      <c r="K63" s="93">
        <f t="shared" si="43"/>
        <v>0</v>
      </c>
      <c r="L63" s="67"/>
      <c r="M63" s="93"/>
      <c r="N63" s="93"/>
      <c r="O63" s="93"/>
      <c r="P63" s="93"/>
      <c r="Q63" s="93">
        <f t="shared" si="44"/>
        <v>0</v>
      </c>
      <c r="R63" s="93">
        <f t="shared" si="45"/>
        <v>0</v>
      </c>
      <c r="S63" s="93">
        <f t="shared" si="45"/>
        <v>0</v>
      </c>
      <c r="T63" s="93">
        <f t="shared" si="45"/>
        <v>0</v>
      </c>
      <c r="U63" s="93">
        <f t="shared" si="45"/>
        <v>0</v>
      </c>
      <c r="V63" s="93">
        <f t="shared" si="45"/>
        <v>0</v>
      </c>
      <c r="W63" s="94"/>
      <c r="X63" s="8"/>
    </row>
    <row r="64" spans="1:24" s="35" customFormat="1" ht="31.5" x14ac:dyDescent="0.25">
      <c r="A64" s="22" t="s">
        <v>51</v>
      </c>
      <c r="B64" s="33" t="s">
        <v>334</v>
      </c>
      <c r="C64" s="42" t="s">
        <v>143</v>
      </c>
      <c r="D64" s="43" t="s">
        <v>144</v>
      </c>
      <c r="E64" s="93">
        <f t="shared" si="42"/>
        <v>0</v>
      </c>
      <c r="F64" s="93">
        <f t="shared" si="42"/>
        <v>0</v>
      </c>
      <c r="G64" s="93">
        <f t="shared" si="42"/>
        <v>0</v>
      </c>
      <c r="H64" s="93">
        <f t="shared" si="42"/>
        <v>0</v>
      </c>
      <c r="I64" s="93">
        <f t="shared" si="42"/>
        <v>0</v>
      </c>
      <c r="J64" s="46"/>
      <c r="K64" s="93">
        <f t="shared" si="43"/>
        <v>0</v>
      </c>
      <c r="L64" s="67"/>
      <c r="M64" s="93"/>
      <c r="N64" s="93"/>
      <c r="O64" s="93"/>
      <c r="P64" s="93"/>
      <c r="Q64" s="93">
        <f t="shared" si="44"/>
        <v>0</v>
      </c>
      <c r="R64" s="93">
        <f t="shared" si="45"/>
        <v>0</v>
      </c>
      <c r="S64" s="93">
        <f t="shared" si="45"/>
        <v>0</v>
      </c>
      <c r="T64" s="93">
        <f t="shared" si="45"/>
        <v>0</v>
      </c>
      <c r="U64" s="93">
        <f t="shared" si="45"/>
        <v>0</v>
      </c>
      <c r="V64" s="93">
        <f t="shared" si="45"/>
        <v>0</v>
      </c>
      <c r="W64" s="94"/>
      <c r="X64" s="8"/>
    </row>
    <row r="65" spans="1:24" s="35" customFormat="1" ht="15.75" x14ac:dyDescent="0.25">
      <c r="A65" s="22" t="s">
        <v>51</v>
      </c>
      <c r="B65" s="33" t="s">
        <v>334</v>
      </c>
      <c r="C65" s="42" t="s">
        <v>145</v>
      </c>
      <c r="D65" s="43" t="s">
        <v>146</v>
      </c>
      <c r="E65" s="93">
        <f t="shared" si="42"/>
        <v>246906</v>
      </c>
      <c r="F65" s="93">
        <f t="shared" si="42"/>
        <v>41151</v>
      </c>
      <c r="G65" s="93">
        <f t="shared" si="42"/>
        <v>54868</v>
      </c>
      <c r="H65" s="93">
        <f t="shared" si="42"/>
        <v>27434</v>
      </c>
      <c r="I65" s="93">
        <f t="shared" si="42"/>
        <v>13717</v>
      </c>
      <c r="J65" s="46">
        <f t="shared" ref="J65:J92" si="46">ROUND(I65/F65*100,2)</f>
        <v>33.33</v>
      </c>
      <c r="K65" s="93">
        <f t="shared" si="43"/>
        <v>0</v>
      </c>
      <c r="L65" s="67">
        <f t="shared" ref="L65:L92" si="47">ROUND(K65*100/-F65,2)</f>
        <v>0</v>
      </c>
      <c r="M65" s="93"/>
      <c r="N65" s="93"/>
      <c r="O65" s="93"/>
      <c r="P65" s="93"/>
      <c r="Q65" s="93">
        <f t="shared" si="44"/>
        <v>20</v>
      </c>
      <c r="R65" s="93">
        <f t="shared" si="45"/>
        <v>9</v>
      </c>
      <c r="S65" s="93">
        <f t="shared" si="45"/>
        <v>2</v>
      </c>
      <c r="T65" s="93">
        <f t="shared" si="45"/>
        <v>2</v>
      </c>
      <c r="U65" s="93">
        <f t="shared" si="45"/>
        <v>1</v>
      </c>
      <c r="V65" s="93">
        <f t="shared" si="45"/>
        <v>1</v>
      </c>
      <c r="W65" s="94"/>
      <c r="X65" s="8"/>
    </row>
    <row r="66" spans="1:24" s="35" customFormat="1" ht="15.75" x14ac:dyDescent="0.25">
      <c r="A66" s="22" t="s">
        <v>51</v>
      </c>
      <c r="B66" s="33" t="s">
        <v>334</v>
      </c>
      <c r="C66" s="42" t="s">
        <v>147</v>
      </c>
      <c r="D66" s="43" t="s">
        <v>148</v>
      </c>
      <c r="E66" s="93">
        <f t="shared" si="42"/>
        <v>824332</v>
      </c>
      <c r="F66" s="93">
        <f t="shared" si="42"/>
        <v>137388.67000000001</v>
      </c>
      <c r="G66" s="93">
        <f t="shared" si="42"/>
        <v>126820</v>
      </c>
      <c r="H66" s="93">
        <f t="shared" si="42"/>
        <v>126820</v>
      </c>
      <c r="I66" s="93">
        <f t="shared" si="42"/>
        <v>0</v>
      </c>
      <c r="J66" s="46">
        <f t="shared" si="46"/>
        <v>0</v>
      </c>
      <c r="K66" s="93">
        <f t="shared" si="43"/>
        <v>-10568.670000000013</v>
      </c>
      <c r="L66" s="67">
        <f t="shared" si="47"/>
        <v>7.69</v>
      </c>
      <c r="M66" s="93"/>
      <c r="N66" s="93"/>
      <c r="O66" s="93"/>
      <c r="P66" s="93"/>
      <c r="Q66" s="93">
        <f t="shared" si="44"/>
        <v>0</v>
      </c>
      <c r="R66" s="93">
        <f t="shared" si="45"/>
        <v>52</v>
      </c>
      <c r="S66" s="93">
        <f t="shared" si="45"/>
        <v>9</v>
      </c>
      <c r="T66" s="93">
        <f t="shared" si="45"/>
        <v>8</v>
      </c>
      <c r="U66" s="93">
        <f t="shared" si="45"/>
        <v>8</v>
      </c>
      <c r="V66" s="93">
        <f t="shared" si="45"/>
        <v>0</v>
      </c>
      <c r="W66" s="94"/>
      <c r="X66" s="8"/>
    </row>
    <row r="67" spans="1:24" s="35" customFormat="1" ht="78.75" x14ac:dyDescent="0.25">
      <c r="A67" s="22" t="s">
        <v>51</v>
      </c>
      <c r="B67" s="33" t="s">
        <v>334</v>
      </c>
      <c r="C67" s="42" t="s">
        <v>149</v>
      </c>
      <c r="D67" s="43" t="s">
        <v>150</v>
      </c>
      <c r="E67" s="93">
        <f t="shared" si="42"/>
        <v>493684</v>
      </c>
      <c r="F67" s="93">
        <f t="shared" si="42"/>
        <v>82280.67</v>
      </c>
      <c r="G67" s="93">
        <f t="shared" si="42"/>
        <v>79233</v>
      </c>
      <c r="H67" s="93">
        <f t="shared" si="42"/>
        <v>79233</v>
      </c>
      <c r="I67" s="93">
        <f t="shared" si="42"/>
        <v>0</v>
      </c>
      <c r="J67" s="46">
        <f t="shared" si="46"/>
        <v>0</v>
      </c>
      <c r="K67" s="93">
        <f t="shared" si="43"/>
        <v>-3047.6699999999983</v>
      </c>
      <c r="L67" s="67">
        <f t="shared" si="47"/>
        <v>3.7</v>
      </c>
      <c r="M67" s="93"/>
      <c r="N67" s="93"/>
      <c r="O67" s="93"/>
      <c r="P67" s="93"/>
      <c r="Q67" s="93">
        <f t="shared" si="44"/>
        <v>0</v>
      </c>
      <c r="R67" s="93">
        <f t="shared" si="45"/>
        <v>243</v>
      </c>
      <c r="S67" s="93">
        <f t="shared" si="45"/>
        <v>41</v>
      </c>
      <c r="T67" s="93">
        <f t="shared" si="45"/>
        <v>39</v>
      </c>
      <c r="U67" s="93">
        <f t="shared" si="45"/>
        <v>39</v>
      </c>
      <c r="V67" s="93">
        <f t="shared" si="45"/>
        <v>0</v>
      </c>
      <c r="W67" s="94"/>
      <c r="X67" s="8"/>
    </row>
    <row r="68" spans="1:24" s="35" customFormat="1" ht="31.5" x14ac:dyDescent="0.25">
      <c r="A68" s="22" t="s">
        <v>51</v>
      </c>
      <c r="B68" s="33" t="s">
        <v>334</v>
      </c>
      <c r="C68" s="42" t="s">
        <v>130</v>
      </c>
      <c r="D68" s="43" t="s">
        <v>151</v>
      </c>
      <c r="E68" s="93">
        <f t="shared" si="42"/>
        <v>4288039</v>
      </c>
      <c r="F68" s="93">
        <f t="shared" si="42"/>
        <v>714673.18</v>
      </c>
      <c r="G68" s="93">
        <f t="shared" si="42"/>
        <v>819024</v>
      </c>
      <c r="H68" s="93">
        <f t="shared" si="42"/>
        <v>637017</v>
      </c>
      <c r="I68" s="93">
        <f t="shared" si="42"/>
        <v>170479.15999999997</v>
      </c>
      <c r="J68" s="46">
        <f t="shared" si="46"/>
        <v>23.85</v>
      </c>
      <c r="K68" s="93">
        <f t="shared" si="43"/>
        <v>-66128.340000000011</v>
      </c>
      <c r="L68" s="67">
        <f t="shared" si="47"/>
        <v>9.25</v>
      </c>
      <c r="M68" s="93"/>
      <c r="N68" s="93"/>
      <c r="O68" s="93"/>
      <c r="P68" s="93"/>
      <c r="Q68" s="93">
        <f t="shared" si="44"/>
        <v>643</v>
      </c>
      <c r="R68" s="93">
        <f t="shared" si="45"/>
        <v>1178</v>
      </c>
      <c r="S68" s="93">
        <f t="shared" si="45"/>
        <v>196</v>
      </c>
      <c r="T68" s="93">
        <f t="shared" si="45"/>
        <v>225</v>
      </c>
      <c r="U68" s="93">
        <f t="shared" si="45"/>
        <v>175</v>
      </c>
      <c r="V68" s="93">
        <f t="shared" si="45"/>
        <v>50</v>
      </c>
      <c r="W68" s="94"/>
      <c r="X68" s="8"/>
    </row>
    <row r="69" spans="1:24" s="35" customFormat="1" ht="47.25" x14ac:dyDescent="0.25">
      <c r="A69" s="22" t="s">
        <v>51</v>
      </c>
      <c r="B69" s="33" t="s">
        <v>334</v>
      </c>
      <c r="C69" s="42" t="s">
        <v>174</v>
      </c>
      <c r="D69" s="43" t="s">
        <v>175</v>
      </c>
      <c r="E69" s="93">
        <f t="shared" si="42"/>
        <v>922337</v>
      </c>
      <c r="F69" s="93">
        <f t="shared" si="42"/>
        <v>153722.82999999999</v>
      </c>
      <c r="G69" s="93">
        <f t="shared" si="42"/>
        <v>139748</v>
      </c>
      <c r="H69" s="93">
        <f t="shared" si="42"/>
        <v>139748</v>
      </c>
      <c r="I69" s="93">
        <f t="shared" si="42"/>
        <v>0</v>
      </c>
      <c r="J69" s="46">
        <f t="shared" si="46"/>
        <v>0</v>
      </c>
      <c r="K69" s="93">
        <f t="shared" si="43"/>
        <v>-13974.829999999987</v>
      </c>
      <c r="L69" s="67">
        <f t="shared" si="47"/>
        <v>9.09</v>
      </c>
      <c r="M69" s="93"/>
      <c r="N69" s="93"/>
      <c r="O69" s="93"/>
      <c r="P69" s="93"/>
      <c r="Q69" s="93">
        <f t="shared" si="44"/>
        <v>0</v>
      </c>
      <c r="R69" s="93">
        <f t="shared" si="45"/>
        <v>231</v>
      </c>
      <c r="S69" s="93">
        <f t="shared" si="45"/>
        <v>39</v>
      </c>
      <c r="T69" s="93">
        <f t="shared" si="45"/>
        <v>35</v>
      </c>
      <c r="U69" s="93">
        <f t="shared" si="45"/>
        <v>35</v>
      </c>
      <c r="V69" s="93">
        <f t="shared" si="45"/>
        <v>0</v>
      </c>
      <c r="W69" s="94"/>
      <c r="X69" s="8"/>
    </row>
    <row r="70" spans="1:24" s="35" customFormat="1" ht="31.5" x14ac:dyDescent="0.25">
      <c r="A70" s="22" t="s">
        <v>51</v>
      </c>
      <c r="B70" s="33" t="s">
        <v>334</v>
      </c>
      <c r="C70" s="42" t="s">
        <v>129</v>
      </c>
      <c r="D70" s="43" t="s">
        <v>152</v>
      </c>
      <c r="E70" s="93">
        <f t="shared" si="42"/>
        <v>2395152</v>
      </c>
      <c r="F70" s="93">
        <f t="shared" si="42"/>
        <v>399192.01</v>
      </c>
      <c r="G70" s="93">
        <f t="shared" si="42"/>
        <v>358399</v>
      </c>
      <c r="H70" s="93">
        <f t="shared" si="42"/>
        <v>317605</v>
      </c>
      <c r="I70" s="93">
        <f t="shared" si="42"/>
        <v>29624.490000000005</v>
      </c>
      <c r="J70" s="46">
        <f t="shared" si="46"/>
        <v>7.42</v>
      </c>
      <c r="K70" s="93">
        <f t="shared" si="43"/>
        <v>-70417.67</v>
      </c>
      <c r="L70" s="67">
        <f t="shared" si="47"/>
        <v>17.64</v>
      </c>
      <c r="M70" s="93"/>
      <c r="N70" s="93"/>
      <c r="O70" s="93"/>
      <c r="P70" s="93"/>
      <c r="Q70" s="93">
        <f t="shared" si="44"/>
        <v>404</v>
      </c>
      <c r="R70" s="93">
        <f t="shared" si="45"/>
        <v>822</v>
      </c>
      <c r="S70" s="93">
        <f t="shared" si="45"/>
        <v>137</v>
      </c>
      <c r="T70" s="93">
        <f t="shared" si="45"/>
        <v>122</v>
      </c>
      <c r="U70" s="93">
        <f t="shared" si="45"/>
        <v>108</v>
      </c>
      <c r="V70" s="93">
        <f t="shared" si="45"/>
        <v>14</v>
      </c>
      <c r="W70" s="94"/>
      <c r="X70" s="8"/>
    </row>
    <row r="71" spans="1:24" s="35" customFormat="1" ht="31.5" x14ac:dyDescent="0.25">
      <c r="A71" s="22" t="s">
        <v>51</v>
      </c>
      <c r="B71" s="33" t="s">
        <v>334</v>
      </c>
      <c r="C71" s="42" t="s">
        <v>176</v>
      </c>
      <c r="D71" s="43" t="s">
        <v>177</v>
      </c>
      <c r="E71" s="93">
        <f t="shared" ref="E71:I80" si="48">E229+E382+E536+E688+E837+E986+E1135+E1287+E1437+E1586+E1736+E1886+E2035+E2185+E2335+E2485+E2634+E2784+E2933+E3082+E3232+E3381+E3532+E3683+E3834+E3983+E4133+E4284+E4435+E4587+E4738+E4887+E5036+E5185+E5334+E5483+E5632+E5781+E5930+E6079+E6228+E6377</f>
        <v>299635</v>
      </c>
      <c r="F71" s="93">
        <f t="shared" si="48"/>
        <v>49939.17</v>
      </c>
      <c r="G71" s="93">
        <f t="shared" si="48"/>
        <v>57506</v>
      </c>
      <c r="H71" s="93">
        <f t="shared" si="48"/>
        <v>48426</v>
      </c>
      <c r="I71" s="93">
        <f t="shared" si="48"/>
        <v>7566.8300000000017</v>
      </c>
      <c r="J71" s="46">
        <f t="shared" si="46"/>
        <v>15.15</v>
      </c>
      <c r="K71" s="93">
        <f t="shared" si="43"/>
        <v>0</v>
      </c>
      <c r="L71" s="67">
        <f t="shared" si="47"/>
        <v>0</v>
      </c>
      <c r="M71" s="93"/>
      <c r="N71" s="93"/>
      <c r="O71" s="93"/>
      <c r="P71" s="93"/>
      <c r="Q71" s="93">
        <f t="shared" si="44"/>
        <v>150</v>
      </c>
      <c r="R71" s="93">
        <f t="shared" ref="R71:V80" si="49">R229+R382+R536+R688+R837+R986+R1135+R1287+R1437+R1586+R1736+R1886+R2035+R2185+R2335+R2485+R2634+R2784+R2933+R3082+R3232+R3381+R3532+R3683+R3834+R3983+R4133+R4284+R4435+R4587+R4738+R4887+R5036+R5185+R5334+R5483+R5632+R5781+R5930+R6079+R6228+R6377</f>
        <v>99</v>
      </c>
      <c r="S71" s="93">
        <f t="shared" si="49"/>
        <v>17</v>
      </c>
      <c r="T71" s="93">
        <f t="shared" si="49"/>
        <v>19</v>
      </c>
      <c r="U71" s="93">
        <f t="shared" si="49"/>
        <v>16</v>
      </c>
      <c r="V71" s="93">
        <f t="shared" si="49"/>
        <v>3</v>
      </c>
      <c r="W71" s="94"/>
      <c r="X71" s="8"/>
    </row>
    <row r="72" spans="1:24" s="35" customFormat="1" ht="15.75" x14ac:dyDescent="0.25">
      <c r="A72" s="22" t="s">
        <v>51</v>
      </c>
      <c r="B72" s="33" t="s">
        <v>334</v>
      </c>
      <c r="C72" s="42" t="s">
        <v>131</v>
      </c>
      <c r="D72" s="43" t="s">
        <v>153</v>
      </c>
      <c r="E72" s="93">
        <f t="shared" si="48"/>
        <v>6197020</v>
      </c>
      <c r="F72" s="93">
        <f t="shared" si="48"/>
        <v>1032836.6599999999</v>
      </c>
      <c r="G72" s="93">
        <f t="shared" si="48"/>
        <v>993161</v>
      </c>
      <c r="H72" s="93">
        <f t="shared" si="48"/>
        <v>814616</v>
      </c>
      <c r="I72" s="93">
        <f t="shared" si="48"/>
        <v>165527.33000000002</v>
      </c>
      <c r="J72" s="46">
        <f t="shared" si="46"/>
        <v>16.03</v>
      </c>
      <c r="K72" s="93">
        <f t="shared" si="43"/>
        <v>-205202.99</v>
      </c>
      <c r="L72" s="67">
        <f t="shared" si="47"/>
        <v>19.87</v>
      </c>
      <c r="M72" s="93"/>
      <c r="N72" s="93"/>
      <c r="O72" s="93"/>
      <c r="P72" s="93"/>
      <c r="Q72" s="93">
        <f t="shared" si="44"/>
        <v>550</v>
      </c>
      <c r="R72" s="93">
        <f t="shared" si="49"/>
        <v>1666</v>
      </c>
      <c r="S72" s="93">
        <f t="shared" si="49"/>
        <v>278</v>
      </c>
      <c r="T72" s="93">
        <f t="shared" si="49"/>
        <v>267</v>
      </c>
      <c r="U72" s="93">
        <f t="shared" si="49"/>
        <v>219</v>
      </c>
      <c r="V72" s="93">
        <f t="shared" si="49"/>
        <v>48</v>
      </c>
      <c r="W72" s="94"/>
      <c r="X72" s="8"/>
    </row>
    <row r="73" spans="1:24" s="35" customFormat="1" ht="31.5" x14ac:dyDescent="0.25">
      <c r="A73" s="22" t="s">
        <v>51</v>
      </c>
      <c r="B73" s="33" t="s">
        <v>334</v>
      </c>
      <c r="C73" s="42" t="s">
        <v>178</v>
      </c>
      <c r="D73" s="43" t="s">
        <v>179</v>
      </c>
      <c r="E73" s="93">
        <f t="shared" si="48"/>
        <v>999936</v>
      </c>
      <c r="F73" s="93">
        <f t="shared" si="48"/>
        <v>166656</v>
      </c>
      <c r="G73" s="93">
        <f t="shared" si="48"/>
        <v>156747</v>
      </c>
      <c r="H73" s="93">
        <f t="shared" si="48"/>
        <v>156747</v>
      </c>
      <c r="I73" s="93">
        <f t="shared" si="48"/>
        <v>0</v>
      </c>
      <c r="J73" s="46">
        <f t="shared" si="46"/>
        <v>0</v>
      </c>
      <c r="K73" s="93">
        <f t="shared" si="43"/>
        <v>-9909</v>
      </c>
      <c r="L73" s="67">
        <f t="shared" si="47"/>
        <v>5.95</v>
      </c>
      <c r="M73" s="93"/>
      <c r="N73" s="93"/>
      <c r="O73" s="93"/>
      <c r="P73" s="93"/>
      <c r="Q73" s="93">
        <f t="shared" si="44"/>
        <v>0</v>
      </c>
      <c r="R73" s="93">
        <f t="shared" si="49"/>
        <v>185</v>
      </c>
      <c r="S73" s="93">
        <f t="shared" si="49"/>
        <v>31</v>
      </c>
      <c r="T73" s="93">
        <f t="shared" si="49"/>
        <v>29</v>
      </c>
      <c r="U73" s="93">
        <f t="shared" si="49"/>
        <v>29</v>
      </c>
      <c r="V73" s="93">
        <f t="shared" si="49"/>
        <v>0</v>
      </c>
      <c r="W73" s="94"/>
      <c r="X73" s="8"/>
    </row>
    <row r="74" spans="1:24" s="35" customFormat="1" ht="31.5" x14ac:dyDescent="0.25">
      <c r="A74" s="22" t="s">
        <v>51</v>
      </c>
      <c r="B74" s="33" t="s">
        <v>334</v>
      </c>
      <c r="C74" s="42" t="s">
        <v>132</v>
      </c>
      <c r="D74" s="43" t="s">
        <v>154</v>
      </c>
      <c r="E74" s="93">
        <f t="shared" si="48"/>
        <v>23880</v>
      </c>
      <c r="F74" s="93">
        <f t="shared" si="48"/>
        <v>3980</v>
      </c>
      <c r="G74" s="93">
        <f t="shared" si="48"/>
        <v>0</v>
      </c>
      <c r="H74" s="93">
        <f t="shared" si="48"/>
        <v>0</v>
      </c>
      <c r="I74" s="93">
        <f t="shared" si="48"/>
        <v>0</v>
      </c>
      <c r="J74" s="46">
        <f t="shared" si="46"/>
        <v>0</v>
      </c>
      <c r="K74" s="93">
        <f t="shared" si="43"/>
        <v>-3980</v>
      </c>
      <c r="L74" s="67">
        <f t="shared" si="47"/>
        <v>100</v>
      </c>
      <c r="M74" s="93"/>
      <c r="N74" s="93"/>
      <c r="O74" s="93"/>
      <c r="P74" s="93"/>
      <c r="Q74" s="93">
        <f t="shared" si="44"/>
        <v>0</v>
      </c>
      <c r="R74" s="93">
        <f t="shared" si="49"/>
        <v>8</v>
      </c>
      <c r="S74" s="93">
        <f t="shared" si="49"/>
        <v>1</v>
      </c>
      <c r="T74" s="93">
        <f t="shared" si="49"/>
        <v>0</v>
      </c>
      <c r="U74" s="93">
        <f t="shared" si="49"/>
        <v>0</v>
      </c>
      <c r="V74" s="93">
        <f t="shared" si="49"/>
        <v>0</v>
      </c>
      <c r="W74" s="94"/>
      <c r="X74" s="8"/>
    </row>
    <row r="75" spans="1:24" s="35" customFormat="1" ht="15.75" x14ac:dyDescent="0.25">
      <c r="A75" s="22" t="s">
        <v>51</v>
      </c>
      <c r="B75" s="33" t="s">
        <v>334</v>
      </c>
      <c r="C75" s="42" t="s">
        <v>133</v>
      </c>
      <c r="D75" s="43" t="s">
        <v>155</v>
      </c>
      <c r="E75" s="93">
        <f t="shared" si="48"/>
        <v>24323</v>
      </c>
      <c r="F75" s="93">
        <f t="shared" si="48"/>
        <v>4053.83</v>
      </c>
      <c r="G75" s="93">
        <f t="shared" si="48"/>
        <v>0</v>
      </c>
      <c r="H75" s="93">
        <f t="shared" si="48"/>
        <v>0</v>
      </c>
      <c r="I75" s="93">
        <f t="shared" si="48"/>
        <v>0</v>
      </c>
      <c r="J75" s="46">
        <f t="shared" si="46"/>
        <v>0</v>
      </c>
      <c r="K75" s="93">
        <f t="shared" si="43"/>
        <v>-4053.83</v>
      </c>
      <c r="L75" s="67">
        <f t="shared" si="47"/>
        <v>100</v>
      </c>
      <c r="M75" s="93"/>
      <c r="N75" s="93"/>
      <c r="O75" s="93"/>
      <c r="P75" s="93"/>
      <c r="Q75" s="93">
        <f t="shared" si="44"/>
        <v>0</v>
      </c>
      <c r="R75" s="93">
        <f t="shared" si="49"/>
        <v>4</v>
      </c>
      <c r="S75" s="93">
        <f t="shared" si="49"/>
        <v>1</v>
      </c>
      <c r="T75" s="93">
        <f t="shared" si="49"/>
        <v>0</v>
      </c>
      <c r="U75" s="93">
        <f t="shared" si="49"/>
        <v>0</v>
      </c>
      <c r="V75" s="93">
        <f t="shared" si="49"/>
        <v>0</v>
      </c>
      <c r="W75" s="94"/>
      <c r="X75" s="8"/>
    </row>
    <row r="76" spans="1:24" s="35" customFormat="1" ht="15.75" x14ac:dyDescent="0.25">
      <c r="A76" s="22" t="s">
        <v>51</v>
      </c>
      <c r="B76" s="33" t="s">
        <v>334</v>
      </c>
      <c r="C76" s="42" t="s">
        <v>135</v>
      </c>
      <c r="D76" s="43" t="s">
        <v>156</v>
      </c>
      <c r="E76" s="93">
        <f t="shared" si="48"/>
        <v>733289</v>
      </c>
      <c r="F76" s="93">
        <f t="shared" si="48"/>
        <v>122214.83</v>
      </c>
      <c r="G76" s="93">
        <f t="shared" si="48"/>
        <v>110233</v>
      </c>
      <c r="H76" s="93">
        <f t="shared" si="48"/>
        <v>105440</v>
      </c>
      <c r="I76" s="93">
        <f t="shared" si="48"/>
        <v>0</v>
      </c>
      <c r="J76" s="46">
        <f t="shared" si="46"/>
        <v>0</v>
      </c>
      <c r="K76" s="93">
        <f t="shared" si="43"/>
        <v>-11981.83</v>
      </c>
      <c r="L76" s="67">
        <f t="shared" si="47"/>
        <v>9.8000000000000007</v>
      </c>
      <c r="M76" s="93"/>
      <c r="N76" s="93"/>
      <c r="O76" s="93"/>
      <c r="P76" s="93"/>
      <c r="Q76" s="93">
        <f t="shared" si="44"/>
        <v>60</v>
      </c>
      <c r="R76" s="93">
        <f t="shared" si="49"/>
        <v>153</v>
      </c>
      <c r="S76" s="93">
        <f t="shared" si="49"/>
        <v>26</v>
      </c>
      <c r="T76" s="93">
        <f t="shared" si="49"/>
        <v>23</v>
      </c>
      <c r="U76" s="93">
        <f t="shared" si="49"/>
        <v>22</v>
      </c>
      <c r="V76" s="93">
        <f t="shared" si="49"/>
        <v>1</v>
      </c>
      <c r="W76" s="94"/>
      <c r="X76" s="8"/>
    </row>
    <row r="77" spans="1:24" s="35" customFormat="1" ht="31.5" x14ac:dyDescent="0.25">
      <c r="A77" s="22" t="s">
        <v>51</v>
      </c>
      <c r="B77" s="33" t="s">
        <v>334</v>
      </c>
      <c r="C77" s="42" t="s">
        <v>136</v>
      </c>
      <c r="D77" s="43" t="s">
        <v>157</v>
      </c>
      <c r="E77" s="93">
        <f t="shared" si="48"/>
        <v>643343</v>
      </c>
      <c r="F77" s="93">
        <f t="shared" si="48"/>
        <v>107223.84</v>
      </c>
      <c r="G77" s="93">
        <f t="shared" si="48"/>
        <v>75687</v>
      </c>
      <c r="H77" s="93">
        <f t="shared" si="48"/>
        <v>75687</v>
      </c>
      <c r="I77" s="93">
        <f t="shared" si="48"/>
        <v>0</v>
      </c>
      <c r="J77" s="46">
        <f t="shared" si="46"/>
        <v>0</v>
      </c>
      <c r="K77" s="93">
        <f t="shared" si="43"/>
        <v>-31536.839999999997</v>
      </c>
      <c r="L77" s="67">
        <f t="shared" si="47"/>
        <v>29.41</v>
      </c>
      <c r="M77" s="93"/>
      <c r="N77" s="93"/>
      <c r="O77" s="93"/>
      <c r="P77" s="93"/>
      <c r="Q77" s="93">
        <f t="shared" si="44"/>
        <v>110</v>
      </c>
      <c r="R77" s="93">
        <f t="shared" si="49"/>
        <v>136</v>
      </c>
      <c r="S77" s="93">
        <f t="shared" si="49"/>
        <v>23</v>
      </c>
      <c r="T77" s="93">
        <f t="shared" si="49"/>
        <v>17</v>
      </c>
      <c r="U77" s="93">
        <f t="shared" si="49"/>
        <v>16</v>
      </c>
      <c r="V77" s="93">
        <f t="shared" si="49"/>
        <v>1</v>
      </c>
      <c r="W77" s="94"/>
      <c r="X77" s="8"/>
    </row>
    <row r="78" spans="1:24" s="35" customFormat="1" ht="47.25" x14ac:dyDescent="0.25">
      <c r="A78" s="22" t="s">
        <v>51</v>
      </c>
      <c r="B78" s="33" t="s">
        <v>334</v>
      </c>
      <c r="C78" s="42" t="s">
        <v>134</v>
      </c>
      <c r="D78" s="43" t="s">
        <v>158</v>
      </c>
      <c r="E78" s="93">
        <f t="shared" si="48"/>
        <v>3827408</v>
      </c>
      <c r="F78" s="93">
        <f t="shared" si="48"/>
        <v>637901.34000000008</v>
      </c>
      <c r="G78" s="93">
        <f t="shared" si="48"/>
        <v>603032</v>
      </c>
      <c r="H78" s="93">
        <f t="shared" si="48"/>
        <v>598930</v>
      </c>
      <c r="I78" s="93">
        <f t="shared" si="48"/>
        <v>0</v>
      </c>
      <c r="J78" s="46">
        <f t="shared" si="46"/>
        <v>0</v>
      </c>
      <c r="K78" s="93">
        <f t="shared" si="43"/>
        <v>-34869.34000000004</v>
      </c>
      <c r="L78" s="67">
        <f t="shared" si="47"/>
        <v>5.47</v>
      </c>
      <c r="M78" s="93"/>
      <c r="N78" s="93"/>
      <c r="O78" s="93"/>
      <c r="P78" s="93"/>
      <c r="Q78" s="93">
        <f t="shared" si="44"/>
        <v>0</v>
      </c>
      <c r="R78" s="93">
        <f t="shared" si="49"/>
        <v>1142</v>
      </c>
      <c r="S78" s="93">
        <f t="shared" si="49"/>
        <v>190</v>
      </c>
      <c r="T78" s="93">
        <f t="shared" si="49"/>
        <v>147</v>
      </c>
      <c r="U78" s="93">
        <f t="shared" si="49"/>
        <v>146</v>
      </c>
      <c r="V78" s="93">
        <f t="shared" si="49"/>
        <v>1</v>
      </c>
      <c r="W78" s="94"/>
      <c r="X78" s="8"/>
    </row>
    <row r="79" spans="1:24" s="35" customFormat="1" ht="15.75" x14ac:dyDescent="0.25">
      <c r="A79" s="22" t="s">
        <v>51</v>
      </c>
      <c r="B79" s="33" t="s">
        <v>334</v>
      </c>
      <c r="C79" s="42" t="s">
        <v>138</v>
      </c>
      <c r="D79" s="43" t="s">
        <v>159</v>
      </c>
      <c r="E79" s="93">
        <f t="shared" si="48"/>
        <v>9040789</v>
      </c>
      <c r="F79" s="93">
        <f t="shared" si="48"/>
        <v>1506798.1600000001</v>
      </c>
      <c r="G79" s="93">
        <f t="shared" si="48"/>
        <v>1544781</v>
      </c>
      <c r="H79" s="93">
        <f t="shared" si="48"/>
        <v>1457584</v>
      </c>
      <c r="I79" s="93">
        <f t="shared" si="48"/>
        <v>85875.670000000042</v>
      </c>
      <c r="J79" s="46">
        <f t="shared" si="46"/>
        <v>5.7</v>
      </c>
      <c r="K79" s="93">
        <f t="shared" si="43"/>
        <v>-47892.83</v>
      </c>
      <c r="L79" s="67">
        <f t="shared" si="47"/>
        <v>3.18</v>
      </c>
      <c r="M79" s="93"/>
      <c r="N79" s="93"/>
      <c r="O79" s="93"/>
      <c r="P79" s="93"/>
      <c r="Q79" s="93">
        <f t="shared" si="44"/>
        <v>3874</v>
      </c>
      <c r="R79" s="93">
        <f t="shared" si="49"/>
        <v>9124</v>
      </c>
      <c r="S79" s="93">
        <f t="shared" si="49"/>
        <v>1521</v>
      </c>
      <c r="T79" s="93">
        <f t="shared" si="49"/>
        <v>1558</v>
      </c>
      <c r="U79" s="93">
        <f t="shared" si="49"/>
        <v>1471</v>
      </c>
      <c r="V79" s="93">
        <f t="shared" si="49"/>
        <v>87</v>
      </c>
      <c r="W79" s="94"/>
      <c r="X79" s="8"/>
    </row>
    <row r="80" spans="1:24" s="35" customFormat="1" ht="15.75" x14ac:dyDescent="0.25">
      <c r="A80" s="22" t="s">
        <v>51</v>
      </c>
      <c r="B80" s="33" t="s">
        <v>334</v>
      </c>
      <c r="C80" s="42" t="s">
        <v>180</v>
      </c>
      <c r="D80" s="43" t="s">
        <v>181</v>
      </c>
      <c r="E80" s="93">
        <f t="shared" si="48"/>
        <v>1621187</v>
      </c>
      <c r="F80" s="93">
        <f t="shared" si="48"/>
        <v>270197.84000000003</v>
      </c>
      <c r="G80" s="93">
        <f t="shared" si="48"/>
        <v>302174</v>
      </c>
      <c r="H80" s="93">
        <f t="shared" si="48"/>
        <v>268599</v>
      </c>
      <c r="I80" s="93">
        <f t="shared" si="48"/>
        <v>32775.33</v>
      </c>
      <c r="J80" s="46">
        <f t="shared" si="46"/>
        <v>12.13</v>
      </c>
      <c r="K80" s="93">
        <f t="shared" si="43"/>
        <v>-799.17000000001281</v>
      </c>
      <c r="L80" s="67">
        <f t="shared" si="47"/>
        <v>0.3</v>
      </c>
      <c r="M80" s="93"/>
      <c r="N80" s="93"/>
      <c r="O80" s="93"/>
      <c r="P80" s="93"/>
      <c r="Q80" s="93">
        <f t="shared" si="44"/>
        <v>571</v>
      </c>
      <c r="R80" s="93">
        <f t="shared" si="49"/>
        <v>338</v>
      </c>
      <c r="S80" s="93">
        <f t="shared" si="49"/>
        <v>56</v>
      </c>
      <c r="T80" s="93">
        <f t="shared" si="49"/>
        <v>63</v>
      </c>
      <c r="U80" s="93">
        <f t="shared" si="49"/>
        <v>56</v>
      </c>
      <c r="V80" s="93">
        <f t="shared" si="49"/>
        <v>7</v>
      </c>
      <c r="W80" s="94"/>
      <c r="X80" s="8"/>
    </row>
    <row r="81" spans="1:24" s="35" customFormat="1" ht="31.5" x14ac:dyDescent="0.25">
      <c r="A81" s="22" t="s">
        <v>51</v>
      </c>
      <c r="B81" s="33" t="s">
        <v>334</v>
      </c>
      <c r="C81" s="42" t="s">
        <v>137</v>
      </c>
      <c r="D81" s="43" t="s">
        <v>160</v>
      </c>
      <c r="E81" s="93">
        <f t="shared" ref="E81:I90" si="50">E239+E392+E546+E698+E847+E996+E1145+E1297+E1447+E1596+E1746+E1896+E2045+E2195+E2345+E2495+E2644+E2794+E2943+E3092+E3242+E3391+E3542+E3693+E3844+E3993+E4143+E4294+E4445+E4597+E4748+E4897+E5046+E5195+E5344+E5493+E5642+E5791+E5940+E6089+E6238+E6387</f>
        <v>9611536</v>
      </c>
      <c r="F81" s="93">
        <f t="shared" si="50"/>
        <v>1601922.6600000001</v>
      </c>
      <c r="G81" s="93">
        <f t="shared" si="50"/>
        <v>264274</v>
      </c>
      <c r="H81" s="93">
        <f t="shared" si="50"/>
        <v>264274</v>
      </c>
      <c r="I81" s="93">
        <f t="shared" si="50"/>
        <v>0</v>
      </c>
      <c r="J81" s="46">
        <f t="shared" si="46"/>
        <v>0</v>
      </c>
      <c r="K81" s="93">
        <f t="shared" si="43"/>
        <v>-1337648.6600000001</v>
      </c>
      <c r="L81" s="67">
        <f t="shared" si="47"/>
        <v>83.5</v>
      </c>
      <c r="M81" s="93"/>
      <c r="N81" s="93"/>
      <c r="O81" s="93"/>
      <c r="P81" s="93"/>
      <c r="Q81" s="93">
        <f t="shared" si="44"/>
        <v>0</v>
      </c>
      <c r="R81" s="93">
        <f t="shared" ref="R81:V90" si="51">R239+R392+R546+R698+R847+R996+R1145+R1297+R1447+R1596+R1746+R1896+R2045+R2195+R2345+R2495+R2644+R2794+R2943+R3092+R3242+R3391+R3542+R3693+R3844+R3993+R4143+R4294+R4445+R4597+R4748+R4897+R5046+R5195+R5344+R5493+R5642+R5791+R5940+R6089+R6238+R6387</f>
        <v>1673</v>
      </c>
      <c r="S81" s="93">
        <f t="shared" si="51"/>
        <v>279</v>
      </c>
      <c r="T81" s="93">
        <f t="shared" si="51"/>
        <v>46</v>
      </c>
      <c r="U81" s="93">
        <f t="shared" si="51"/>
        <v>46</v>
      </c>
      <c r="V81" s="93">
        <f t="shared" si="51"/>
        <v>0</v>
      </c>
      <c r="W81" s="94"/>
      <c r="X81" s="8"/>
    </row>
    <row r="82" spans="1:24" s="35" customFormat="1" ht="15.75" x14ac:dyDescent="0.25">
      <c r="A82" s="22" t="s">
        <v>51</v>
      </c>
      <c r="B82" s="33" t="s">
        <v>334</v>
      </c>
      <c r="C82" s="42" t="s">
        <v>127</v>
      </c>
      <c r="D82" s="43" t="s">
        <v>161</v>
      </c>
      <c r="E82" s="93">
        <f t="shared" si="50"/>
        <v>547499</v>
      </c>
      <c r="F82" s="93">
        <f t="shared" si="50"/>
        <v>91249.83</v>
      </c>
      <c r="G82" s="93">
        <f t="shared" si="50"/>
        <v>39107</v>
      </c>
      <c r="H82" s="93">
        <f t="shared" si="50"/>
        <v>39107</v>
      </c>
      <c r="I82" s="93">
        <f t="shared" si="50"/>
        <v>0</v>
      </c>
      <c r="J82" s="46">
        <f t="shared" si="46"/>
        <v>0</v>
      </c>
      <c r="K82" s="93">
        <f t="shared" si="43"/>
        <v>-52142.83</v>
      </c>
      <c r="L82" s="67">
        <f t="shared" si="47"/>
        <v>57.14</v>
      </c>
      <c r="M82" s="93"/>
      <c r="N82" s="93"/>
      <c r="O82" s="93"/>
      <c r="P82" s="93"/>
      <c r="Q82" s="93">
        <f t="shared" si="44"/>
        <v>0</v>
      </c>
      <c r="R82" s="93">
        <f t="shared" si="51"/>
        <v>28</v>
      </c>
      <c r="S82" s="93">
        <f t="shared" si="51"/>
        <v>5</v>
      </c>
      <c r="T82" s="93">
        <f t="shared" si="51"/>
        <v>2</v>
      </c>
      <c r="U82" s="93">
        <f t="shared" si="51"/>
        <v>2</v>
      </c>
      <c r="V82" s="93">
        <f t="shared" si="51"/>
        <v>0</v>
      </c>
      <c r="W82" s="94"/>
      <c r="X82" s="8"/>
    </row>
    <row r="83" spans="1:24" s="35" customFormat="1" ht="31.5" x14ac:dyDescent="0.25">
      <c r="A83" s="22" t="s">
        <v>51</v>
      </c>
      <c r="B83" s="33" t="s">
        <v>334</v>
      </c>
      <c r="C83" s="42" t="s">
        <v>126</v>
      </c>
      <c r="D83" s="43" t="s">
        <v>162</v>
      </c>
      <c r="E83" s="93">
        <f t="shared" si="50"/>
        <v>841816</v>
      </c>
      <c r="F83" s="93">
        <f t="shared" si="50"/>
        <v>140302.67000000001</v>
      </c>
      <c r="G83" s="93">
        <f t="shared" si="50"/>
        <v>130949</v>
      </c>
      <c r="H83" s="93">
        <f t="shared" si="50"/>
        <v>130949</v>
      </c>
      <c r="I83" s="93">
        <f t="shared" si="50"/>
        <v>0</v>
      </c>
      <c r="J83" s="46">
        <f t="shared" si="46"/>
        <v>0</v>
      </c>
      <c r="K83" s="93">
        <f t="shared" si="43"/>
        <v>-9353.6700000000128</v>
      </c>
      <c r="L83" s="67">
        <f t="shared" si="47"/>
        <v>6.67</v>
      </c>
      <c r="M83" s="93"/>
      <c r="N83" s="93"/>
      <c r="O83" s="93"/>
      <c r="P83" s="93"/>
      <c r="Q83" s="93">
        <f t="shared" si="44"/>
        <v>0</v>
      </c>
      <c r="R83" s="93">
        <f t="shared" si="51"/>
        <v>45</v>
      </c>
      <c r="S83" s="93">
        <f t="shared" si="51"/>
        <v>8</v>
      </c>
      <c r="T83" s="93">
        <f t="shared" si="51"/>
        <v>7</v>
      </c>
      <c r="U83" s="93">
        <f t="shared" si="51"/>
        <v>7</v>
      </c>
      <c r="V83" s="93">
        <f t="shared" si="51"/>
        <v>0</v>
      </c>
      <c r="W83" s="94"/>
      <c r="X83" s="8"/>
    </row>
    <row r="84" spans="1:24" s="35" customFormat="1" ht="15.75" x14ac:dyDescent="0.25">
      <c r="A84" s="22" t="s">
        <v>51</v>
      </c>
      <c r="B84" s="33" t="s">
        <v>334</v>
      </c>
      <c r="C84" s="42" t="s">
        <v>122</v>
      </c>
      <c r="D84" s="43" t="s">
        <v>163</v>
      </c>
      <c r="E84" s="93">
        <f t="shared" si="50"/>
        <v>2847065</v>
      </c>
      <c r="F84" s="93">
        <f t="shared" si="50"/>
        <v>474510.83</v>
      </c>
      <c r="G84" s="93">
        <f t="shared" si="50"/>
        <v>381894</v>
      </c>
      <c r="H84" s="93">
        <f t="shared" si="50"/>
        <v>365429</v>
      </c>
      <c r="I84" s="93">
        <f t="shared" si="50"/>
        <v>12348.5</v>
      </c>
      <c r="J84" s="46">
        <f t="shared" si="46"/>
        <v>2.6</v>
      </c>
      <c r="K84" s="93">
        <f t="shared" si="43"/>
        <v>-104965.33000000002</v>
      </c>
      <c r="L84" s="67">
        <f t="shared" si="47"/>
        <v>22.12</v>
      </c>
      <c r="M84" s="93"/>
      <c r="N84" s="93"/>
      <c r="O84" s="93"/>
      <c r="P84" s="93"/>
      <c r="Q84" s="93">
        <f t="shared" si="44"/>
        <v>550</v>
      </c>
      <c r="R84" s="93">
        <f t="shared" si="51"/>
        <v>360</v>
      </c>
      <c r="S84" s="93">
        <f t="shared" si="51"/>
        <v>60</v>
      </c>
      <c r="T84" s="93">
        <f t="shared" si="51"/>
        <v>48</v>
      </c>
      <c r="U84" s="93">
        <f t="shared" si="51"/>
        <v>46</v>
      </c>
      <c r="V84" s="93">
        <f t="shared" si="51"/>
        <v>2</v>
      </c>
      <c r="W84" s="94"/>
      <c r="X84" s="8"/>
    </row>
    <row r="85" spans="1:24" s="35" customFormat="1" ht="15.75" x14ac:dyDescent="0.25">
      <c r="A85" s="22" t="s">
        <v>51</v>
      </c>
      <c r="B85" s="33" t="s">
        <v>334</v>
      </c>
      <c r="C85" s="42" t="s">
        <v>123</v>
      </c>
      <c r="D85" s="43" t="s">
        <v>164</v>
      </c>
      <c r="E85" s="93">
        <f t="shared" si="50"/>
        <v>743408</v>
      </c>
      <c r="F85" s="93">
        <f t="shared" si="50"/>
        <v>123901.33</v>
      </c>
      <c r="G85" s="93">
        <f t="shared" si="50"/>
        <v>99218</v>
      </c>
      <c r="H85" s="93">
        <f t="shared" si="50"/>
        <v>93245</v>
      </c>
      <c r="I85" s="93">
        <f t="shared" si="50"/>
        <v>3981.4999999999982</v>
      </c>
      <c r="J85" s="46">
        <f t="shared" si="46"/>
        <v>3.21</v>
      </c>
      <c r="K85" s="93">
        <f t="shared" si="43"/>
        <v>-28665.160000000003</v>
      </c>
      <c r="L85" s="67">
        <f t="shared" si="47"/>
        <v>23.14</v>
      </c>
      <c r="M85" s="93"/>
      <c r="N85" s="93"/>
      <c r="O85" s="93"/>
      <c r="P85" s="93"/>
      <c r="Q85" s="93">
        <f t="shared" si="44"/>
        <v>135</v>
      </c>
      <c r="R85" s="93">
        <f t="shared" si="51"/>
        <v>323</v>
      </c>
      <c r="S85" s="93">
        <f t="shared" si="51"/>
        <v>54</v>
      </c>
      <c r="T85" s="93">
        <f t="shared" si="51"/>
        <v>41</v>
      </c>
      <c r="U85" s="93">
        <f t="shared" si="51"/>
        <v>39</v>
      </c>
      <c r="V85" s="93">
        <f t="shared" si="51"/>
        <v>2</v>
      </c>
      <c r="W85" s="94"/>
      <c r="X85" s="8"/>
    </row>
    <row r="86" spans="1:24" s="35" customFormat="1" ht="15.75" x14ac:dyDescent="0.25">
      <c r="A86" s="22" t="s">
        <v>51</v>
      </c>
      <c r="B86" s="33" t="s">
        <v>334</v>
      </c>
      <c r="C86" s="42" t="s">
        <v>182</v>
      </c>
      <c r="D86" s="43" t="s">
        <v>183</v>
      </c>
      <c r="E86" s="93">
        <f t="shared" si="50"/>
        <v>121610</v>
      </c>
      <c r="F86" s="93">
        <f t="shared" si="50"/>
        <v>20268.330000000002</v>
      </c>
      <c r="G86" s="93">
        <f t="shared" si="50"/>
        <v>26695</v>
      </c>
      <c r="H86" s="93">
        <f t="shared" si="50"/>
        <v>17797</v>
      </c>
      <c r="I86" s="93">
        <f t="shared" si="50"/>
        <v>6426.6699999999983</v>
      </c>
      <c r="J86" s="46">
        <f t="shared" si="46"/>
        <v>31.71</v>
      </c>
      <c r="K86" s="93">
        <f t="shared" si="43"/>
        <v>0</v>
      </c>
      <c r="L86" s="67">
        <f t="shared" si="47"/>
        <v>0</v>
      </c>
      <c r="M86" s="93"/>
      <c r="N86" s="93"/>
      <c r="O86" s="93"/>
      <c r="P86" s="93"/>
      <c r="Q86" s="93">
        <f t="shared" si="44"/>
        <v>520</v>
      </c>
      <c r="R86" s="93">
        <f t="shared" si="51"/>
        <v>41</v>
      </c>
      <c r="S86" s="93">
        <f t="shared" si="51"/>
        <v>7</v>
      </c>
      <c r="T86" s="93">
        <f t="shared" si="51"/>
        <v>9</v>
      </c>
      <c r="U86" s="93">
        <f t="shared" si="51"/>
        <v>6</v>
      </c>
      <c r="V86" s="93">
        <f t="shared" si="51"/>
        <v>3</v>
      </c>
      <c r="W86" s="94"/>
      <c r="X86" s="8"/>
    </row>
    <row r="87" spans="1:24" s="35" customFormat="1" ht="15.75" x14ac:dyDescent="0.25">
      <c r="A87" s="22" t="s">
        <v>51</v>
      </c>
      <c r="B87" s="33" t="s">
        <v>334</v>
      </c>
      <c r="C87" s="42" t="s">
        <v>184</v>
      </c>
      <c r="D87" s="43" t="s">
        <v>185</v>
      </c>
      <c r="E87" s="93">
        <f t="shared" si="50"/>
        <v>145863</v>
      </c>
      <c r="F87" s="93">
        <f t="shared" si="50"/>
        <v>24310.5</v>
      </c>
      <c r="G87" s="93">
        <f t="shared" si="50"/>
        <v>72932</v>
      </c>
      <c r="H87" s="93">
        <f t="shared" si="50"/>
        <v>20838</v>
      </c>
      <c r="I87" s="93">
        <f t="shared" si="50"/>
        <v>48621.5</v>
      </c>
      <c r="J87" s="46">
        <f t="shared" si="46"/>
        <v>200</v>
      </c>
      <c r="K87" s="93">
        <f t="shared" si="43"/>
        <v>0</v>
      </c>
      <c r="L87" s="67">
        <f t="shared" si="47"/>
        <v>0</v>
      </c>
      <c r="M87" s="93"/>
      <c r="N87" s="93"/>
      <c r="O87" s="93"/>
      <c r="P87" s="93"/>
      <c r="Q87" s="93">
        <f t="shared" si="44"/>
        <v>1897</v>
      </c>
      <c r="R87" s="93">
        <f t="shared" si="51"/>
        <v>14</v>
      </c>
      <c r="S87" s="93">
        <f t="shared" si="51"/>
        <v>2</v>
      </c>
      <c r="T87" s="93">
        <f t="shared" si="51"/>
        <v>7</v>
      </c>
      <c r="U87" s="93">
        <f t="shared" si="51"/>
        <v>6</v>
      </c>
      <c r="V87" s="93">
        <f t="shared" si="51"/>
        <v>1</v>
      </c>
      <c r="W87" s="94"/>
      <c r="X87" s="8"/>
    </row>
    <row r="88" spans="1:24" s="35" customFormat="1" ht="15.75" x14ac:dyDescent="0.25">
      <c r="A88" s="22" t="s">
        <v>51</v>
      </c>
      <c r="B88" s="33" t="s">
        <v>334</v>
      </c>
      <c r="C88" s="42" t="s">
        <v>186</v>
      </c>
      <c r="D88" s="43" t="s">
        <v>187</v>
      </c>
      <c r="E88" s="93">
        <f t="shared" si="50"/>
        <v>45505</v>
      </c>
      <c r="F88" s="93">
        <f t="shared" si="50"/>
        <v>7584.17</v>
      </c>
      <c r="G88" s="93">
        <f t="shared" si="50"/>
        <v>91008</v>
      </c>
      <c r="H88" s="93">
        <f t="shared" si="50"/>
        <v>45504</v>
      </c>
      <c r="I88" s="93">
        <f t="shared" si="50"/>
        <v>83423.83</v>
      </c>
      <c r="J88" s="46">
        <f t="shared" si="46"/>
        <v>1099.97</v>
      </c>
      <c r="K88" s="93">
        <f t="shared" si="43"/>
        <v>0</v>
      </c>
      <c r="L88" s="67">
        <f t="shared" si="47"/>
        <v>0</v>
      </c>
      <c r="M88" s="93"/>
      <c r="N88" s="93"/>
      <c r="O88" s="93"/>
      <c r="P88" s="93"/>
      <c r="Q88" s="93">
        <f t="shared" si="44"/>
        <v>175</v>
      </c>
      <c r="R88" s="93">
        <f t="shared" si="51"/>
        <v>1</v>
      </c>
      <c r="S88" s="93">
        <f t="shared" si="51"/>
        <v>0</v>
      </c>
      <c r="T88" s="93">
        <f t="shared" si="51"/>
        <v>2</v>
      </c>
      <c r="U88" s="93">
        <f t="shared" si="51"/>
        <v>1</v>
      </c>
      <c r="V88" s="93">
        <f t="shared" si="51"/>
        <v>1</v>
      </c>
      <c r="W88" s="94"/>
      <c r="X88" s="8"/>
    </row>
    <row r="89" spans="1:24" s="35" customFormat="1" ht="31.5" x14ac:dyDescent="0.25">
      <c r="A89" s="22" t="s">
        <v>51</v>
      </c>
      <c r="B89" s="33" t="s">
        <v>334</v>
      </c>
      <c r="C89" s="42" t="s">
        <v>188</v>
      </c>
      <c r="D89" s="43" t="s">
        <v>189</v>
      </c>
      <c r="E89" s="93">
        <f t="shared" si="50"/>
        <v>59973</v>
      </c>
      <c r="F89" s="93">
        <f t="shared" si="50"/>
        <v>9995.5</v>
      </c>
      <c r="G89" s="93">
        <f t="shared" si="50"/>
        <v>7996</v>
      </c>
      <c r="H89" s="93">
        <f t="shared" si="50"/>
        <v>7996</v>
      </c>
      <c r="I89" s="93">
        <f t="shared" si="50"/>
        <v>0</v>
      </c>
      <c r="J89" s="46">
        <f t="shared" si="46"/>
        <v>0</v>
      </c>
      <c r="K89" s="93">
        <f t="shared" si="43"/>
        <v>-1999.5</v>
      </c>
      <c r="L89" s="67">
        <f t="shared" si="47"/>
        <v>20</v>
      </c>
      <c r="M89" s="93"/>
      <c r="N89" s="93"/>
      <c r="O89" s="93"/>
      <c r="P89" s="93"/>
      <c r="Q89" s="93">
        <f t="shared" si="44"/>
        <v>0</v>
      </c>
      <c r="R89" s="93">
        <f t="shared" si="51"/>
        <v>30</v>
      </c>
      <c r="S89" s="93">
        <f t="shared" si="51"/>
        <v>5</v>
      </c>
      <c r="T89" s="93">
        <f t="shared" si="51"/>
        <v>4</v>
      </c>
      <c r="U89" s="93">
        <f t="shared" si="51"/>
        <v>4</v>
      </c>
      <c r="V89" s="93">
        <f t="shared" si="51"/>
        <v>0</v>
      </c>
      <c r="W89" s="94"/>
      <c r="X89" s="8"/>
    </row>
    <row r="90" spans="1:24" s="35" customFormat="1" ht="15.75" x14ac:dyDescent="0.25">
      <c r="A90" s="22" t="s">
        <v>51</v>
      </c>
      <c r="B90" s="33" t="s">
        <v>334</v>
      </c>
      <c r="C90" s="42" t="s">
        <v>124</v>
      </c>
      <c r="D90" s="43" t="s">
        <v>165</v>
      </c>
      <c r="E90" s="93">
        <f t="shared" si="50"/>
        <v>0</v>
      </c>
      <c r="F90" s="93">
        <f t="shared" si="50"/>
        <v>0</v>
      </c>
      <c r="G90" s="93">
        <f t="shared" si="50"/>
        <v>0</v>
      </c>
      <c r="H90" s="93">
        <f t="shared" si="50"/>
        <v>0</v>
      </c>
      <c r="I90" s="93">
        <f t="shared" si="50"/>
        <v>0</v>
      </c>
      <c r="J90" s="46"/>
      <c r="K90" s="93">
        <f t="shared" si="43"/>
        <v>0</v>
      </c>
      <c r="L90" s="67"/>
      <c r="M90" s="93"/>
      <c r="N90" s="93"/>
      <c r="O90" s="93"/>
      <c r="P90" s="93"/>
      <c r="Q90" s="93">
        <f t="shared" si="44"/>
        <v>0</v>
      </c>
      <c r="R90" s="93">
        <f t="shared" si="51"/>
        <v>0</v>
      </c>
      <c r="S90" s="93">
        <f t="shared" si="51"/>
        <v>0</v>
      </c>
      <c r="T90" s="93">
        <f t="shared" si="51"/>
        <v>0</v>
      </c>
      <c r="U90" s="93">
        <f t="shared" si="51"/>
        <v>0</v>
      </c>
      <c r="V90" s="93">
        <f t="shared" si="51"/>
        <v>0</v>
      </c>
      <c r="W90" s="94"/>
      <c r="X90" s="8"/>
    </row>
    <row r="91" spans="1:24" s="35" customFormat="1" ht="15.75" x14ac:dyDescent="0.25">
      <c r="A91" s="22" t="s">
        <v>51</v>
      </c>
      <c r="B91" s="33" t="s">
        <v>334</v>
      </c>
      <c r="C91" s="42" t="s">
        <v>125</v>
      </c>
      <c r="D91" s="43" t="s">
        <v>166</v>
      </c>
      <c r="E91" s="93">
        <f t="shared" ref="E91:I91" si="52">E249+E402+E556+E708+E857+E1006+E1155+E1307+E1457+E1606+E1756+E1906+E2055+E2205+E2355+E2505+E2654+E2804+E2953+E3102+E3252+E3401+E3552+E3703+E3854+E4003+E4153+E4304+E4455+E4607+E4758+E4907+E5056+E5205+E5354+E5503+E5652+E5801+E5950+E6099+E6248+E6397</f>
        <v>0</v>
      </c>
      <c r="F91" s="93">
        <f t="shared" si="52"/>
        <v>0</v>
      </c>
      <c r="G91" s="93">
        <f t="shared" si="52"/>
        <v>0</v>
      </c>
      <c r="H91" s="93">
        <f t="shared" si="52"/>
        <v>0</v>
      </c>
      <c r="I91" s="93">
        <f t="shared" si="52"/>
        <v>0</v>
      </c>
      <c r="J91" s="46"/>
      <c r="K91" s="93">
        <f t="shared" si="43"/>
        <v>0</v>
      </c>
      <c r="L91" s="67"/>
      <c r="M91" s="93"/>
      <c r="N91" s="93"/>
      <c r="O91" s="93"/>
      <c r="P91" s="93"/>
      <c r="Q91" s="93">
        <f t="shared" si="44"/>
        <v>0</v>
      </c>
      <c r="R91" s="93">
        <f t="shared" ref="R91:V91" si="53">R249+R402+R556+R708+R857+R1006+R1155+R1307+R1457+R1606+R1756+R1906+R2055+R2205+R2355+R2505+R2654+R2804+R2953+R3102+R3252+R3401+R3552+R3703+R3854+R4003+R4153+R4304+R4455+R4607+R4758+R4907+R5056+R5205+R5354+R5503+R5652+R5801+R5950+R6099+R6248+R6397</f>
        <v>0</v>
      </c>
      <c r="S91" s="93">
        <f t="shared" si="53"/>
        <v>0</v>
      </c>
      <c r="T91" s="93">
        <f t="shared" si="53"/>
        <v>0</v>
      </c>
      <c r="U91" s="93">
        <f t="shared" si="53"/>
        <v>0</v>
      </c>
      <c r="V91" s="93">
        <f t="shared" si="53"/>
        <v>0</v>
      </c>
      <c r="W91" s="94"/>
      <c r="X91" s="8"/>
    </row>
    <row r="92" spans="1:24" s="35" customFormat="1" ht="63" x14ac:dyDescent="0.25">
      <c r="A92" s="168" t="s">
        <v>51</v>
      </c>
      <c r="B92" s="162" t="s">
        <v>334</v>
      </c>
      <c r="C92" s="169" t="s">
        <v>401</v>
      </c>
      <c r="D92" s="38" t="s">
        <v>402</v>
      </c>
      <c r="E92" s="93">
        <f>E4608</f>
        <v>273061</v>
      </c>
      <c r="F92" s="93">
        <f>F4608</f>
        <v>273061</v>
      </c>
      <c r="G92" s="93">
        <f>G4608</f>
        <v>7801</v>
      </c>
      <c r="H92" s="93">
        <f>H4608</f>
        <v>0</v>
      </c>
      <c r="I92" s="93">
        <f>I4608</f>
        <v>0</v>
      </c>
      <c r="J92" s="46">
        <f t="shared" si="46"/>
        <v>0</v>
      </c>
      <c r="K92" s="93">
        <f>K4608</f>
        <v>-265260</v>
      </c>
      <c r="L92" s="67">
        <f t="shared" si="47"/>
        <v>97.14</v>
      </c>
      <c r="M92" s="93"/>
      <c r="N92" s="93"/>
      <c r="O92" s="93"/>
      <c r="P92" s="93"/>
      <c r="Q92" s="93">
        <f>Q4608</f>
        <v>274</v>
      </c>
      <c r="R92" s="93">
        <f>R4608</f>
        <v>35</v>
      </c>
      <c r="S92" s="93">
        <f>S4608</f>
        <v>9</v>
      </c>
      <c r="T92" s="93"/>
      <c r="U92" s="93"/>
      <c r="V92" s="93">
        <f>V4608</f>
        <v>0</v>
      </c>
      <c r="W92" s="94"/>
      <c r="X92" s="8"/>
    </row>
    <row r="93" spans="1:24" s="35" customFormat="1" ht="47.25" x14ac:dyDescent="0.25">
      <c r="A93" s="22" t="s">
        <v>51</v>
      </c>
      <c r="B93" s="33" t="s">
        <v>334</v>
      </c>
      <c r="C93" s="42" t="s">
        <v>34</v>
      </c>
      <c r="D93" s="43" t="s">
        <v>167</v>
      </c>
      <c r="E93" s="93">
        <f t="shared" ref="E93:I102" si="54">E250+E403+E557+E709+E858+E1007+E1156+E1308+E1458+E1607+E1757+E1907+E2056+E2206+E2356+E2506+E2655+E2805+E2954+E3103+E3253+E3402+E3553+E3704+E3855+E4004+E4154+E4305+E4456+E4609+E4759+E4908+E5057+E5206+E5355+E5504+E5653+E5802+E5951+E6100+E6249+E6398</f>
        <v>359424</v>
      </c>
      <c r="F93" s="93">
        <f t="shared" si="54"/>
        <v>59904</v>
      </c>
      <c r="G93" s="93">
        <f t="shared" si="54"/>
        <v>61365</v>
      </c>
      <c r="H93" s="93">
        <f t="shared" si="54"/>
        <v>59612</v>
      </c>
      <c r="I93" s="93">
        <f t="shared" si="54"/>
        <v>1461</v>
      </c>
      <c r="J93" s="46">
        <f t="shared" ref="J93:J100" si="55">ROUND(I93/F93*100,2)</f>
        <v>2.44</v>
      </c>
      <c r="K93" s="93">
        <f t="shared" ref="K93:K102" si="56">K250+K403+K557+K709+K858+K1007+K1156+K1308+K1458+K1607+K1757+K1907+K2056+K2206+K2356+K2506+K2655+K2805+K2954+K3103+K3253+K3402+K3553+K3704+K3855+K4004+K4154+K4305+K4456+K4609+K4759+K4908+K5057+K5206+K5355+K5504+K5653+K5802+K5951+K6100+K6249+K6398</f>
        <v>0</v>
      </c>
      <c r="L93" s="67">
        <f t="shared" ref="L93:L103" si="57">ROUND(K93*100/-F93,2)</f>
        <v>0</v>
      </c>
      <c r="M93" s="93"/>
      <c r="N93" s="93"/>
      <c r="O93" s="93"/>
      <c r="P93" s="93"/>
      <c r="Q93" s="93">
        <f t="shared" ref="Q93:V93" si="58">Q250+Q403+Q557+Q709+Q858+Q1007+Q1156+Q1308+Q1458+Q1607+Q1757+Q1907+Q2056+Q2206+Q2356+Q2506+Q2655+Q2805+Q2954+Q3103+Q3253+Q3402+Q3553+Q3704+Q3855+Q4004+Q4154+Q4305+Q4456+Q4609+Q4759+Q4908+Q5057+Q5206+Q5355+Q5504+Q5653+Q5802+Q5951+Q6100+Q6249+Q6398</f>
        <v>40</v>
      </c>
      <c r="R93" s="93">
        <f t="shared" si="58"/>
        <v>205</v>
      </c>
      <c r="S93" s="93">
        <f t="shared" si="58"/>
        <v>34</v>
      </c>
      <c r="T93" s="93">
        <f t="shared" si="58"/>
        <v>35</v>
      </c>
      <c r="U93" s="93">
        <f t="shared" si="58"/>
        <v>34</v>
      </c>
      <c r="V93" s="93">
        <f t="shared" si="58"/>
        <v>1</v>
      </c>
      <c r="W93" s="94"/>
      <c r="X93" s="8"/>
    </row>
    <row r="94" spans="1:24" s="35" customFormat="1" ht="15.75" x14ac:dyDescent="0.25">
      <c r="A94" s="22" t="s">
        <v>51</v>
      </c>
      <c r="B94" s="33" t="s">
        <v>334</v>
      </c>
      <c r="C94" s="42" t="s">
        <v>35</v>
      </c>
      <c r="D94" s="43" t="s">
        <v>168</v>
      </c>
      <c r="E94" s="93">
        <f t="shared" si="54"/>
        <v>517557</v>
      </c>
      <c r="F94" s="93">
        <f t="shared" si="54"/>
        <v>86259.5</v>
      </c>
      <c r="G94" s="93">
        <f t="shared" si="54"/>
        <v>39308</v>
      </c>
      <c r="H94" s="93">
        <f t="shared" si="54"/>
        <v>39308</v>
      </c>
      <c r="I94" s="93">
        <f t="shared" si="54"/>
        <v>0</v>
      </c>
      <c r="J94" s="46">
        <f t="shared" si="55"/>
        <v>0</v>
      </c>
      <c r="K94" s="93">
        <f t="shared" si="56"/>
        <v>-46951.5</v>
      </c>
      <c r="L94" s="67">
        <f t="shared" si="57"/>
        <v>54.43</v>
      </c>
      <c r="M94" s="93"/>
      <c r="N94" s="93"/>
      <c r="O94" s="93"/>
      <c r="P94" s="93"/>
      <c r="Q94" s="93">
        <f t="shared" ref="Q94:Q103" si="59">Q251+Q404+Q558+Q710+Q859+Q1008+Q1157+Q1309+Q1459+Q1608+Q1758+Q1908+Q2057+Q2207+Q2357+Q2507+Q2656+Q2806+Q2955+Q3104+Q3254+Q3403+Q3554+Q3705+Q3856+Q4005+Q4155+Q4306+Q4457+Q4610+Q4760+Q4909+Q5058+Q5207+Q5356+Q5505+Q5654+Q5803+Q5952+Q6101+Q6250</f>
        <v>0</v>
      </c>
      <c r="R94" s="93">
        <f t="shared" ref="R94:V102" si="60">R251+R404+R558+R710+R859+R1008+R1157+R1309+R1459+R1608+R1758+R1908+R2057+R2207+R2357+R2507+R2656+R2806+R2955+R3104+R3254+R3403+R3554+R3705+R3856+R4005+R4155+R4306+R4457+R4610+R4760+R4909+R5058+R5207+R5356+R5505+R5654+R5803+R5952+R6101+R6250+R6399</f>
        <v>79</v>
      </c>
      <c r="S94" s="93">
        <f t="shared" si="60"/>
        <v>13</v>
      </c>
      <c r="T94" s="93">
        <f t="shared" si="60"/>
        <v>6</v>
      </c>
      <c r="U94" s="93">
        <f t="shared" si="60"/>
        <v>6</v>
      </c>
      <c r="V94" s="93">
        <f t="shared" si="60"/>
        <v>0</v>
      </c>
      <c r="W94" s="94"/>
      <c r="X94" s="8"/>
    </row>
    <row r="95" spans="1:24" s="35" customFormat="1" ht="31.5" x14ac:dyDescent="0.25">
      <c r="A95" s="22" t="s">
        <v>51</v>
      </c>
      <c r="B95" s="33" t="s">
        <v>334</v>
      </c>
      <c r="C95" s="42" t="s">
        <v>36</v>
      </c>
      <c r="D95" s="43" t="s">
        <v>190</v>
      </c>
      <c r="E95" s="93">
        <f t="shared" si="54"/>
        <v>303714</v>
      </c>
      <c r="F95" s="93">
        <f t="shared" si="54"/>
        <v>50619</v>
      </c>
      <c r="G95" s="93">
        <f t="shared" si="54"/>
        <v>57945</v>
      </c>
      <c r="H95" s="93">
        <f t="shared" si="54"/>
        <v>49953</v>
      </c>
      <c r="I95" s="93">
        <f t="shared" si="54"/>
        <v>7326</v>
      </c>
      <c r="J95" s="46">
        <f t="shared" si="55"/>
        <v>14.47</v>
      </c>
      <c r="K95" s="93">
        <f t="shared" si="56"/>
        <v>0</v>
      </c>
      <c r="L95" s="67">
        <f t="shared" si="57"/>
        <v>0</v>
      </c>
      <c r="M95" s="93"/>
      <c r="N95" s="93"/>
      <c r="O95" s="93"/>
      <c r="P95" s="93"/>
      <c r="Q95" s="93">
        <f t="shared" si="59"/>
        <v>314</v>
      </c>
      <c r="R95" s="93">
        <f t="shared" si="60"/>
        <v>304</v>
      </c>
      <c r="S95" s="93">
        <f t="shared" si="60"/>
        <v>51</v>
      </c>
      <c r="T95" s="93">
        <f t="shared" si="60"/>
        <v>58</v>
      </c>
      <c r="U95" s="93">
        <f t="shared" si="60"/>
        <v>50</v>
      </c>
      <c r="V95" s="93">
        <f t="shared" si="60"/>
        <v>8</v>
      </c>
      <c r="W95" s="94"/>
      <c r="X95" s="8"/>
    </row>
    <row r="96" spans="1:24" s="35" customFormat="1" ht="31.5" x14ac:dyDescent="0.25">
      <c r="A96" s="22" t="s">
        <v>51</v>
      </c>
      <c r="B96" s="33" t="s">
        <v>334</v>
      </c>
      <c r="C96" s="42" t="s">
        <v>37</v>
      </c>
      <c r="D96" s="43" t="s">
        <v>191</v>
      </c>
      <c r="E96" s="93">
        <f t="shared" si="54"/>
        <v>6718</v>
      </c>
      <c r="F96" s="93">
        <f t="shared" si="54"/>
        <v>1119.67</v>
      </c>
      <c r="G96" s="93">
        <f t="shared" si="54"/>
        <v>0</v>
      </c>
      <c r="H96" s="93">
        <f t="shared" si="54"/>
        <v>0</v>
      </c>
      <c r="I96" s="93">
        <f t="shared" si="54"/>
        <v>0</v>
      </c>
      <c r="J96" s="46">
        <f t="shared" si="55"/>
        <v>0</v>
      </c>
      <c r="K96" s="93">
        <f t="shared" si="56"/>
        <v>-1119.67</v>
      </c>
      <c r="L96" s="67">
        <f t="shared" si="57"/>
        <v>100</v>
      </c>
      <c r="M96" s="93"/>
      <c r="N96" s="93"/>
      <c r="O96" s="93"/>
      <c r="P96" s="93"/>
      <c r="Q96" s="93">
        <f t="shared" si="59"/>
        <v>0</v>
      </c>
      <c r="R96" s="93">
        <f t="shared" si="60"/>
        <v>1</v>
      </c>
      <c r="S96" s="93">
        <f t="shared" si="60"/>
        <v>0</v>
      </c>
      <c r="T96" s="93">
        <f t="shared" si="60"/>
        <v>0</v>
      </c>
      <c r="U96" s="93">
        <f t="shared" si="60"/>
        <v>0</v>
      </c>
      <c r="V96" s="93">
        <f t="shared" si="60"/>
        <v>0</v>
      </c>
      <c r="W96" s="94"/>
      <c r="X96" s="8"/>
    </row>
    <row r="97" spans="1:24" s="35" customFormat="1" ht="31.5" x14ac:dyDescent="0.25">
      <c r="A97" s="22" t="s">
        <v>51</v>
      </c>
      <c r="B97" s="33" t="s">
        <v>334</v>
      </c>
      <c r="C97" s="42" t="s">
        <v>38</v>
      </c>
      <c r="D97" s="43" t="s">
        <v>169</v>
      </c>
      <c r="E97" s="93">
        <f t="shared" si="54"/>
        <v>28487</v>
      </c>
      <c r="F97" s="93">
        <f t="shared" si="54"/>
        <v>4747.83</v>
      </c>
      <c r="G97" s="93">
        <f t="shared" si="54"/>
        <v>9495</v>
      </c>
      <c r="H97" s="93">
        <f t="shared" si="54"/>
        <v>4748</v>
      </c>
      <c r="I97" s="93">
        <f t="shared" si="54"/>
        <v>4747.17</v>
      </c>
      <c r="J97" s="46">
        <f t="shared" si="55"/>
        <v>99.99</v>
      </c>
      <c r="K97" s="93">
        <f t="shared" si="56"/>
        <v>0</v>
      </c>
      <c r="L97" s="67">
        <f t="shared" si="57"/>
        <v>0</v>
      </c>
      <c r="M97" s="93"/>
      <c r="N97" s="93"/>
      <c r="O97" s="93"/>
      <c r="P97" s="93"/>
      <c r="Q97" s="93">
        <f t="shared" si="59"/>
        <v>191</v>
      </c>
      <c r="R97" s="93">
        <f t="shared" si="60"/>
        <v>12</v>
      </c>
      <c r="S97" s="93">
        <f t="shared" si="60"/>
        <v>2</v>
      </c>
      <c r="T97" s="93">
        <f t="shared" si="60"/>
        <v>4</v>
      </c>
      <c r="U97" s="93">
        <f t="shared" si="60"/>
        <v>2</v>
      </c>
      <c r="V97" s="93">
        <f t="shared" si="60"/>
        <v>2</v>
      </c>
      <c r="W97" s="94"/>
      <c r="X97" s="8"/>
    </row>
    <row r="98" spans="1:24" s="35" customFormat="1" ht="15.75" x14ac:dyDescent="0.25">
      <c r="A98" s="22" t="s">
        <v>51</v>
      </c>
      <c r="B98" s="33" t="s">
        <v>334</v>
      </c>
      <c r="C98" s="42" t="s">
        <v>39</v>
      </c>
      <c r="D98" s="43" t="s">
        <v>170</v>
      </c>
      <c r="E98" s="93">
        <f t="shared" si="54"/>
        <v>5566762</v>
      </c>
      <c r="F98" s="93">
        <f t="shared" si="54"/>
        <v>927793.65999999992</v>
      </c>
      <c r="G98" s="93">
        <f t="shared" si="54"/>
        <v>803143</v>
      </c>
      <c r="H98" s="93">
        <f t="shared" si="54"/>
        <v>741937</v>
      </c>
      <c r="I98" s="93">
        <f t="shared" si="54"/>
        <v>57225.000000000015</v>
      </c>
      <c r="J98" s="46">
        <f t="shared" si="55"/>
        <v>6.17</v>
      </c>
      <c r="K98" s="93">
        <f t="shared" si="56"/>
        <v>-181875.65999999997</v>
      </c>
      <c r="L98" s="67">
        <f t="shared" si="57"/>
        <v>19.600000000000001</v>
      </c>
      <c r="M98" s="93"/>
      <c r="N98" s="93"/>
      <c r="O98" s="93">
        <f>O255+O408+O562+O714+O863+O1012+O1161+O1313+O1463+O1612+O1762+O1912+O2061+O2211+O2361+O2511+O2660+O2810+O2959+O3108+O3258+O3407+O3558+O3709+O3860+O4009+O4159+O4310+O4461+O4614+O4764+O4913+O5062+O5211+O5360+O5509+O5658+O5807+O5956+O6105+O6254</f>
        <v>53503</v>
      </c>
      <c r="P98" s="93">
        <f>P255+P408+P562+P714+P863+P1012+P1161+P1313+P1463+P1612+P1762+P1912+P2061+P2211+P2361+P2511+P2660+P2810+P2959+P3108+P3258+P3407+P3558+P3709+P3860+P4009+P4159+P4310+P4461+P4614+P4764+P4913+P5062+P5211+P5360+P5509+P5658+P5807+P5956+P6105+P6254</f>
        <v>49294</v>
      </c>
      <c r="Q98" s="93">
        <f t="shared" si="59"/>
        <v>4209</v>
      </c>
      <c r="R98" s="93">
        <f t="shared" si="60"/>
        <v>3729</v>
      </c>
      <c r="S98" s="93">
        <f t="shared" si="60"/>
        <v>623</v>
      </c>
      <c r="T98" s="93">
        <f t="shared" si="60"/>
        <v>535</v>
      </c>
      <c r="U98" s="93">
        <f t="shared" si="60"/>
        <v>497</v>
      </c>
      <c r="V98" s="93">
        <f t="shared" si="60"/>
        <v>38</v>
      </c>
      <c r="W98" s="94"/>
      <c r="X98" s="8"/>
    </row>
    <row r="99" spans="1:24" s="35" customFormat="1" ht="47.25" x14ac:dyDescent="0.25">
      <c r="A99" s="22" t="s">
        <v>51</v>
      </c>
      <c r="B99" s="33" t="s">
        <v>334</v>
      </c>
      <c r="C99" s="42" t="s">
        <v>40</v>
      </c>
      <c r="D99" s="43" t="s">
        <v>172</v>
      </c>
      <c r="E99" s="93">
        <f t="shared" si="54"/>
        <v>593368</v>
      </c>
      <c r="F99" s="93">
        <f t="shared" si="54"/>
        <v>98894.67</v>
      </c>
      <c r="G99" s="93">
        <f t="shared" si="54"/>
        <v>967824</v>
      </c>
      <c r="H99" s="93">
        <f t="shared" si="54"/>
        <v>92173</v>
      </c>
      <c r="I99" s="93">
        <f t="shared" si="54"/>
        <v>868929.33</v>
      </c>
      <c r="J99" s="46">
        <f t="shared" si="55"/>
        <v>878.64</v>
      </c>
      <c r="K99" s="93">
        <f t="shared" si="56"/>
        <v>0</v>
      </c>
      <c r="L99" s="67">
        <f t="shared" si="57"/>
        <v>0</v>
      </c>
      <c r="M99" s="93"/>
      <c r="N99" s="93"/>
      <c r="O99" s="93"/>
      <c r="P99" s="93"/>
      <c r="Q99" s="93">
        <f t="shared" si="59"/>
        <v>15402</v>
      </c>
      <c r="R99" s="93">
        <f t="shared" si="60"/>
        <v>103</v>
      </c>
      <c r="S99" s="93">
        <f t="shared" si="60"/>
        <v>17</v>
      </c>
      <c r="T99" s="93">
        <f t="shared" si="60"/>
        <v>168</v>
      </c>
      <c r="U99" s="93">
        <f t="shared" si="60"/>
        <v>16</v>
      </c>
      <c r="V99" s="93">
        <f t="shared" si="60"/>
        <v>152</v>
      </c>
      <c r="W99" s="94"/>
      <c r="X99" s="8"/>
    </row>
    <row r="100" spans="1:24" s="35" customFormat="1" ht="15.75" x14ac:dyDescent="0.25">
      <c r="A100" s="22" t="s">
        <v>51</v>
      </c>
      <c r="B100" s="33" t="s">
        <v>334</v>
      </c>
      <c r="C100" s="42" t="s">
        <v>41</v>
      </c>
      <c r="D100" s="43" t="s">
        <v>171</v>
      </c>
      <c r="E100" s="93">
        <f t="shared" si="54"/>
        <v>424189</v>
      </c>
      <c r="F100" s="93">
        <f t="shared" si="54"/>
        <v>70698.17</v>
      </c>
      <c r="G100" s="93">
        <f t="shared" si="54"/>
        <v>13684</v>
      </c>
      <c r="H100" s="93">
        <f t="shared" si="54"/>
        <v>13684</v>
      </c>
      <c r="I100" s="93">
        <f t="shared" si="54"/>
        <v>0</v>
      </c>
      <c r="J100" s="46">
        <f t="shared" si="55"/>
        <v>0</v>
      </c>
      <c r="K100" s="93">
        <f t="shared" si="56"/>
        <v>-57014.17</v>
      </c>
      <c r="L100" s="67">
        <f t="shared" si="57"/>
        <v>80.64</v>
      </c>
      <c r="M100" s="93"/>
      <c r="N100" s="93"/>
      <c r="O100" s="93"/>
      <c r="P100" s="93"/>
      <c r="Q100" s="93">
        <f t="shared" si="59"/>
        <v>0</v>
      </c>
      <c r="R100" s="93">
        <f t="shared" si="60"/>
        <v>31</v>
      </c>
      <c r="S100" s="93">
        <f t="shared" si="60"/>
        <v>5</v>
      </c>
      <c r="T100" s="93">
        <f t="shared" si="60"/>
        <v>1</v>
      </c>
      <c r="U100" s="93">
        <f t="shared" si="60"/>
        <v>1</v>
      </c>
      <c r="V100" s="93">
        <f t="shared" si="60"/>
        <v>0</v>
      </c>
      <c r="W100" s="94"/>
      <c r="X100" s="8"/>
    </row>
    <row r="101" spans="1:24" s="35" customFormat="1" ht="15.75" x14ac:dyDescent="0.25">
      <c r="A101" s="22" t="s">
        <v>51</v>
      </c>
      <c r="B101" s="33" t="s">
        <v>334</v>
      </c>
      <c r="C101" s="42" t="s">
        <v>42</v>
      </c>
      <c r="D101" s="43" t="s">
        <v>192</v>
      </c>
      <c r="E101" s="93">
        <f t="shared" si="54"/>
        <v>531475</v>
      </c>
      <c r="F101" s="93">
        <f t="shared" si="54"/>
        <v>88579.17</v>
      </c>
      <c r="G101" s="93">
        <f t="shared" si="54"/>
        <v>98702</v>
      </c>
      <c r="H101" s="93">
        <f t="shared" si="54"/>
        <v>86048</v>
      </c>
      <c r="I101" s="93">
        <f t="shared" si="54"/>
        <v>10122.830000000002</v>
      </c>
      <c r="J101" s="46">
        <f t="shared" ref="J101:J107" si="61">ROUND(I101/F101*100,2)</f>
        <v>11.43</v>
      </c>
      <c r="K101" s="93">
        <f t="shared" si="56"/>
        <v>0</v>
      </c>
      <c r="L101" s="67">
        <f t="shared" si="57"/>
        <v>0</v>
      </c>
      <c r="M101" s="93"/>
      <c r="N101" s="93"/>
      <c r="O101" s="93"/>
      <c r="P101" s="93"/>
      <c r="Q101" s="93">
        <f t="shared" si="59"/>
        <v>1040</v>
      </c>
      <c r="R101" s="93">
        <f t="shared" si="60"/>
        <v>210</v>
      </c>
      <c r="S101" s="93">
        <f t="shared" si="60"/>
        <v>35</v>
      </c>
      <c r="T101" s="93">
        <f t="shared" si="60"/>
        <v>39</v>
      </c>
      <c r="U101" s="93">
        <f t="shared" si="60"/>
        <v>34</v>
      </c>
      <c r="V101" s="93">
        <f t="shared" si="60"/>
        <v>5</v>
      </c>
      <c r="W101" s="94"/>
      <c r="X101" s="8"/>
    </row>
    <row r="102" spans="1:24" s="35" customFormat="1" ht="15.75" x14ac:dyDescent="0.25">
      <c r="A102" s="22" t="s">
        <v>51</v>
      </c>
      <c r="B102" s="33" t="s">
        <v>334</v>
      </c>
      <c r="C102" s="42" t="s">
        <v>43</v>
      </c>
      <c r="D102" s="43" t="s">
        <v>193</v>
      </c>
      <c r="E102" s="93">
        <f t="shared" si="54"/>
        <v>73396</v>
      </c>
      <c r="F102" s="93">
        <f t="shared" si="54"/>
        <v>36698</v>
      </c>
      <c r="G102" s="93">
        <f t="shared" si="54"/>
        <v>73396</v>
      </c>
      <c r="H102" s="93">
        <f t="shared" si="54"/>
        <v>36698</v>
      </c>
      <c r="I102" s="93">
        <f t="shared" si="54"/>
        <v>36698</v>
      </c>
      <c r="J102" s="46">
        <f t="shared" si="61"/>
        <v>100</v>
      </c>
      <c r="K102" s="93">
        <f t="shared" si="56"/>
        <v>0</v>
      </c>
      <c r="L102" s="67">
        <f t="shared" si="57"/>
        <v>0</v>
      </c>
      <c r="M102" s="93"/>
      <c r="N102" s="93"/>
      <c r="O102" s="93"/>
      <c r="P102" s="93"/>
      <c r="Q102" s="93">
        <f t="shared" si="59"/>
        <v>-698</v>
      </c>
      <c r="R102" s="93">
        <f t="shared" si="60"/>
        <v>2</v>
      </c>
      <c r="S102" s="93">
        <f t="shared" si="60"/>
        <v>0</v>
      </c>
      <c r="T102" s="93">
        <f t="shared" si="60"/>
        <v>2</v>
      </c>
      <c r="U102" s="93">
        <f t="shared" si="60"/>
        <v>1</v>
      </c>
      <c r="V102" s="93">
        <f t="shared" si="60"/>
        <v>1</v>
      </c>
      <c r="W102" s="94"/>
      <c r="X102" s="8"/>
    </row>
    <row r="103" spans="1:24" s="35" customFormat="1" ht="15.75" x14ac:dyDescent="0.25">
      <c r="A103" s="22" t="s">
        <v>51</v>
      </c>
      <c r="B103" s="33" t="s">
        <v>334</v>
      </c>
      <c r="C103" s="42" t="s">
        <v>44</v>
      </c>
      <c r="D103" s="43" t="s">
        <v>173</v>
      </c>
      <c r="E103" s="93">
        <f>E260+E413+E567+E719+E868+E1017+E1166+E1318+E1468+E1617+E1767+E1917+E2066+E2216+E2366+E2516+E2665+E2815+E2964+E3113+E3263+E3412+E3563+E3714+E3865+E4014+E4164+E4315+E4466+E4619+E4769+E4918+E5067+E5216+E5365+E5514+E5663+E5812+E5961+E6110+E6259</f>
        <v>628695</v>
      </c>
      <c r="F103" s="93">
        <f>F260+F413+F567+F719+F868+F1017+F1166+F1318+F1468+F1617+F1767+F1917+F2066+F2216+F2366+F2516+F2665+F2815+F2964+F3113+F3263+F3412+F3563+F3714+F3865+F4014+F4164+F4315+F4466+F4619+F4769+F4918+F5067+F5216+F5365+F5514+F5663+F5812+F5961+F6110+F6259</f>
        <v>104782.51</v>
      </c>
      <c r="G103" s="93">
        <f>G260+G413+G567+G719+G868+G1017+G1166+G1318+G1468+G1617+G1767+G1917+G2066+G2216+G2366+G2516+G2665+G2815+G2964+G3113+G3263+G3412+G3563+G3714+G3865+G4014+G4164+G4315+G4466+G4619+G4769+G4918+G5067+G5216+G5365+G5514+G5663+G5812+G5961+G6110+G6259</f>
        <v>119778</v>
      </c>
      <c r="H103" s="93">
        <f>H260+H413+H567+H719+H868+H1017+H1166+H1318+H1468+H1617+H1767+H1917+H2066+H2216+H2366+H2516+H2665+H2815+H2964+H3113+H3263+H3412+H3563+H3714+H3865+H4014+H4164+H4315+H4466+H4619+H4769+H4918+H5067+H5216+H5365+H5514+H5663+H5812+H5961+H6110+H6259</f>
        <v>88227</v>
      </c>
      <c r="I103" s="93">
        <f>I260+I413+I567+I719+I868+I1017+I1166+I1318+I1468+I1617+I1767+I1917+I2066+I2216+I2366+I2516+I2665+I2815+I2964+I3113+I3263+I3412+I3563+I3714+I3865+I4014+I4164+I4315+I4466+I4619+I4769+I4918+I5067+I5216+I5365+I5514+I5663+I5812+I5961+I6110+I6259</f>
        <v>29797.66</v>
      </c>
      <c r="J103" s="46">
        <f t="shared" si="61"/>
        <v>28.44</v>
      </c>
      <c r="K103" s="93">
        <f>K260+K413+K567+K719+K868+K1017+K1166+K1318+K1468+K1617+K1767+K1917+K2066+K2216+K2366+K2516+K2665+K2815+K2964+K3113+K3263+K3412+K3563+K3714+K3865+K4014+K4164+K4315+K4466+K4619+K4769+K4918+K5067+K5216+K5365+K5514+K5663+K5812+K5961+K6110+K6259</f>
        <v>-14802.17</v>
      </c>
      <c r="L103" s="67">
        <f t="shared" si="57"/>
        <v>14.13</v>
      </c>
      <c r="M103" s="93"/>
      <c r="N103" s="93"/>
      <c r="O103" s="93"/>
      <c r="P103" s="93"/>
      <c r="Q103" s="93">
        <f t="shared" si="59"/>
        <v>1596</v>
      </c>
      <c r="R103" s="93">
        <f>R260+R413+R567+R719+R868+R1017+R1166+R1318+R1468+R1617+R1767+R1917+R2066+R2216+R2366+R2516+R2665+R2815+R2964+R3113+R3263+R3412+R3563+R3714+R3865+R4014+R4164+R4315+R4466+R4619+R4769+R4918+R5067+R5216+R5365+R5514+R5663+R5812+R5961+R6110+R6259</f>
        <v>1076</v>
      </c>
      <c r="S103" s="93">
        <f>S260+S413+S567+S719+S868+S1017+S1166+S1318+S1468+S1617+S1767+S1917+S2066+S2216+S2366+S2516+S2665+S2815+S2964+S3113+S3263+S3412+S3563+S3714+S3865+S4014+S4164+S4315+S4466+S4619+S4769+S4918+S5067+S5216+S5365+S5514+S5663+S5812+S5961+S6110+S6259</f>
        <v>181</v>
      </c>
      <c r="T103" s="93">
        <f>T260+T413+T567+T719+T868+T1017+T1166+T1318+T1468+T1617+T1767+T1917+T2066+T2216+T2366+T2516+T2665+T2815+T2964+T3113+T3263+T3412+T3563+T3714+T3865+T4014+T4164+T4315+T4466+T4619+T4769+T4918+T5067+T5216+T5365+T5514+T5663+T5812+T5961+T6110+T6259</f>
        <v>207</v>
      </c>
      <c r="U103" s="93">
        <f>U260+U413+U567+U719+U868+U1017+U1166+U1318+U1468+U1617+U1767+U1917+U2066+U2216+U2366+U2516+U2665+U2815+U2964+U3113+U3263+U3412+U3563+U3714+U3865+U4014+U4164+U4315+U4466+U4619+U4769+U4918+U5067+U5216+U5365+U5514+U5663+U5812+U5961+U6110+U6259</f>
        <v>153</v>
      </c>
      <c r="V103" s="93">
        <f>V260+V413+V567+V719+V868+V1017+V1166+V1318+V1468+V1617+V1767+V1917+V2066+V2216+V2366+V2516+V2665+V2815+V2964+V3113+V3263+V3412+V3563+V3714+V3865+V4014+V4164+V4315+V4466+V4619+V4769+V4918+V5067+V5216+V5365+V5514+V5663+V5812+V5961+V6110+V6259</f>
        <v>54</v>
      </c>
      <c r="W103" s="94"/>
      <c r="X103" s="8"/>
    </row>
    <row r="104" spans="1:24" s="35" customFormat="1" ht="15.75" x14ac:dyDescent="0.25">
      <c r="A104" s="22" t="s">
        <v>51</v>
      </c>
      <c r="B104" s="33" t="s">
        <v>334</v>
      </c>
      <c r="C104" s="42" t="s">
        <v>46</v>
      </c>
      <c r="D104" s="43" t="s">
        <v>194</v>
      </c>
      <c r="E104" s="93">
        <f t="shared" ref="E104:I107" si="62">E262+E415+E569+E721+E870+E1019+E1168+E1320+E1470+E1619+E1769+E1919+E2068+E2218+E2368+E2518+E2667+E2817+E2966+E3115+E3265+E3414+E3565+E3716+E3867+E4016+E4166+E4317+E4468+E4621+E4771+E4920+E5069+E5218+E5367+E5516+E5665+E5814+E5963+E6112+E6261+E6410</f>
        <v>3387079</v>
      </c>
      <c r="F104" s="93">
        <f t="shared" si="62"/>
        <v>564513.17000000004</v>
      </c>
      <c r="G104" s="93">
        <f t="shared" si="62"/>
        <v>541933</v>
      </c>
      <c r="H104" s="93">
        <f t="shared" si="62"/>
        <v>541933</v>
      </c>
      <c r="I104" s="93">
        <f t="shared" si="62"/>
        <v>0</v>
      </c>
      <c r="J104" s="46">
        <f t="shared" si="61"/>
        <v>0</v>
      </c>
      <c r="K104" s="93">
        <f>K262+K415+K569+K721+K870+K1019+K1168+K1320+K1470+K1619+K1769+K1919+K2068+K2218+K2368+K2518+K2667+K2817+K2966+K3115+K3265+K3414+K3565+K3716+K3867+K4016+K4166+K4317+K4468+K4621+K4771+K4920+K5069+K5218+K5367+K5516+K5665+K5814+K5963+K6112+K6261+K6410</f>
        <v>-22580.170000000042</v>
      </c>
      <c r="L104" s="67">
        <f>ROUND(K104*100/-F104,2)</f>
        <v>4</v>
      </c>
      <c r="M104" s="93"/>
      <c r="N104" s="93"/>
      <c r="O104" s="93"/>
      <c r="P104" s="93"/>
      <c r="Q104" s="93">
        <f>Q262+Q415+Q569+Q721+Q870+Q1019+Q1168+Q1320+Q1470+Q1619+Q1769+Q1919+Q2068+Q2218+Q2368+Q2518+Q2667+Q2817+Q2966+Q3115+Q3265+Q3414+Q3565+Q3716+Q3867+Q4016+Q4166+Q4317+Q4468+Q4621+Q4771+Q4920+Q5069+Q5218+Q5367+Q5516+Q5665+Q5814+Q5963+Q6112+Q6261</f>
        <v>0</v>
      </c>
      <c r="R104" s="93">
        <f t="shared" ref="R104:V107" si="63">R262+R415+R569+R721+R870+R1019+R1168+R1320+R1470+R1619+R1769+R1919+R2068+R2218+R2368+R2518+R2667+R2817+R2966+R3115+R3265+R3414+R3565+R3716+R3867+R4016+R4166+R4317+R4468+R4621+R4771+R4920+R5069+R5218+R5367+R5516+R5665+R5814+R5963+R6112+R6261+R6410</f>
        <v>125</v>
      </c>
      <c r="S104" s="93">
        <f t="shared" si="63"/>
        <v>21</v>
      </c>
      <c r="T104" s="93">
        <f t="shared" si="63"/>
        <v>20</v>
      </c>
      <c r="U104" s="93">
        <f t="shared" si="63"/>
        <v>20</v>
      </c>
      <c r="V104" s="93">
        <f t="shared" si="63"/>
        <v>0</v>
      </c>
      <c r="W104" s="94"/>
      <c r="X104" s="8"/>
    </row>
    <row r="105" spans="1:24" s="35" customFormat="1" ht="15.75" x14ac:dyDescent="0.25">
      <c r="A105" s="22" t="s">
        <v>51</v>
      </c>
      <c r="B105" s="33" t="s">
        <v>334</v>
      </c>
      <c r="C105" s="42" t="s">
        <v>47</v>
      </c>
      <c r="D105" s="43" t="s">
        <v>121</v>
      </c>
      <c r="E105" s="93">
        <f t="shared" si="62"/>
        <v>808365</v>
      </c>
      <c r="F105" s="93">
        <f t="shared" si="62"/>
        <v>134727.49</v>
      </c>
      <c r="G105" s="93">
        <f t="shared" si="62"/>
        <v>204607</v>
      </c>
      <c r="H105" s="93">
        <f t="shared" si="62"/>
        <v>114330</v>
      </c>
      <c r="I105" s="93">
        <f t="shared" si="62"/>
        <v>83289.34</v>
      </c>
      <c r="J105" s="46">
        <f t="shared" si="61"/>
        <v>61.82</v>
      </c>
      <c r="K105" s="93">
        <f>K263+K416+K570+K722+K871+K1020+K1169+K1321+K1471+K1620+K1770+K1920+K2069+K2219+K2369+K2519+K2668+K2818+K2967+K3116+K3266+K3415+K3566+K3717+K3868+K4017+K4167+K4318+K4469+K4622+K4772+K4921+K5070+K5219+K5368+K5517+K5666+K5815+K5964+K6113+K6262+K6411</f>
        <v>-13409.830000000002</v>
      </c>
      <c r="L105" s="67">
        <f>ROUND(K105*100/-F105,2)</f>
        <v>9.9499999999999993</v>
      </c>
      <c r="M105" s="93"/>
      <c r="N105" s="93"/>
      <c r="O105" s="93"/>
      <c r="P105" s="93"/>
      <c r="Q105" s="93">
        <f>Q263+Q416+Q570+Q722+Q871+Q1020+Q1169+Q1321+Q1471+Q1620+Q1770+Q1920+Q2069+Q2219+Q2369+Q2519+Q2668+Q2818+Q2967+Q3116+Q3266+Q3415+Q3566+Q3717+Q3868+Q4017+Q4167+Q4318+Q4469+Q4622+Q4772+Q4921+Q5070+Q5219+Q5368+Q5517+Q5666+Q5815+Q5964+Q6113+Q6262</f>
        <v>155</v>
      </c>
      <c r="R105" s="93">
        <f t="shared" si="63"/>
        <v>453</v>
      </c>
      <c r="S105" s="93">
        <f t="shared" si="63"/>
        <v>76</v>
      </c>
      <c r="T105" s="93">
        <f t="shared" si="63"/>
        <v>100</v>
      </c>
      <c r="U105" s="93">
        <f t="shared" si="63"/>
        <v>59</v>
      </c>
      <c r="V105" s="93">
        <f t="shared" si="63"/>
        <v>41</v>
      </c>
      <c r="W105" s="94"/>
      <c r="X105" s="8"/>
    </row>
    <row r="106" spans="1:24" s="35" customFormat="1" ht="15.75" x14ac:dyDescent="0.25">
      <c r="A106" s="22" t="s">
        <v>51</v>
      </c>
      <c r="B106" s="33" t="s">
        <v>334</v>
      </c>
      <c r="C106" s="42" t="s">
        <v>48</v>
      </c>
      <c r="D106" s="43" t="s">
        <v>195</v>
      </c>
      <c r="E106" s="93">
        <f t="shared" si="62"/>
        <v>78555</v>
      </c>
      <c r="F106" s="93">
        <f t="shared" si="62"/>
        <v>13092.5</v>
      </c>
      <c r="G106" s="93">
        <f t="shared" si="62"/>
        <v>0</v>
      </c>
      <c r="H106" s="93">
        <f t="shared" si="62"/>
        <v>0</v>
      </c>
      <c r="I106" s="93">
        <f t="shared" si="62"/>
        <v>0</v>
      </c>
      <c r="J106" s="46">
        <f t="shared" si="61"/>
        <v>0</v>
      </c>
      <c r="K106" s="93">
        <f>K264+K417+K571+K723+K872+K1021+K1170+K1322+K1472+K1621+K1771+K1921+K2070+K2220+K2370+K2520+K2669+K2819+K2968+K3117+K3267+K3416+K3567+K3718+K3869+K4018+K4168+K4319+K4470+K4623+K4773+K4922+K5071+K5220+K5369+K5518+K5667+K5816+K5965+K6114+K6263+K6412</f>
        <v>-13092.5</v>
      </c>
      <c r="L106" s="67">
        <f>ROUND(K106*100/-F106,2)</f>
        <v>100</v>
      </c>
      <c r="M106" s="93"/>
      <c r="N106" s="93"/>
      <c r="O106" s="93"/>
      <c r="P106" s="93"/>
      <c r="Q106" s="93">
        <f>Q264+Q417+Q571+Q723+Q872+Q1021+Q1170+Q1322+Q1472+Q1621+Q1771+Q1921+Q2070+Q2220+Q2370+Q2520+Q2669+Q2819+Q2968+Q3117+Q3267+Q3416+Q3567+Q3718+Q3869+Q4018+Q4168+Q4319+Q4470+Q4623+Q4773+Q4922+Q5071+Q5220+Q5369+Q5518+Q5667+Q5816+Q5965+Q6114+Q6263</f>
        <v>0</v>
      </c>
      <c r="R106" s="93">
        <f t="shared" si="63"/>
        <v>3</v>
      </c>
      <c r="S106" s="93">
        <f t="shared" si="63"/>
        <v>1</v>
      </c>
      <c r="T106" s="93">
        <f t="shared" si="63"/>
        <v>0</v>
      </c>
      <c r="U106" s="93">
        <f t="shared" si="63"/>
        <v>0</v>
      </c>
      <c r="V106" s="93">
        <f t="shared" si="63"/>
        <v>0</v>
      </c>
      <c r="W106" s="94"/>
      <c r="X106" s="8"/>
    </row>
    <row r="107" spans="1:24" s="35" customFormat="1" ht="31.5" x14ac:dyDescent="0.25">
      <c r="A107" s="22" t="s">
        <v>51</v>
      </c>
      <c r="B107" s="33" t="s">
        <v>334</v>
      </c>
      <c r="C107" s="42" t="s">
        <v>128</v>
      </c>
      <c r="D107" s="43" t="s">
        <v>118</v>
      </c>
      <c r="E107" s="93">
        <f t="shared" si="62"/>
        <v>574074</v>
      </c>
      <c r="F107" s="93">
        <f t="shared" si="62"/>
        <v>95679</v>
      </c>
      <c r="G107" s="93">
        <f t="shared" si="62"/>
        <v>154558</v>
      </c>
      <c r="H107" s="93">
        <f t="shared" si="62"/>
        <v>88319</v>
      </c>
      <c r="I107" s="93">
        <f t="shared" si="62"/>
        <v>58879</v>
      </c>
      <c r="J107" s="46">
        <f t="shared" si="61"/>
        <v>61.54</v>
      </c>
      <c r="K107" s="93">
        <f>K265+K418+K572+K724+K873+K1022+K1171+K1323+K1473+K1622+K1772+K1922+K2071+K2221+K2371+K2521+K2670+K2820+K2969+K3118+K3268+K3417+K3568+K3719+K3870+K4019+K4169+K4320+K4471+K4624+K4774+K4923+K5072+K5221+K5370+K5519+K5668+K5817+K5966+K6115+K6264+K6413</f>
        <v>0</v>
      </c>
      <c r="L107" s="67">
        <f>ROUND(K107*100/-F107,2)</f>
        <v>0</v>
      </c>
      <c r="M107" s="93"/>
      <c r="N107" s="93"/>
      <c r="O107" s="93"/>
      <c r="P107" s="93"/>
      <c r="Q107" s="93">
        <f>Q265+Q418+Q572+Q724+Q873+Q1022+Q1171+Q1323+Q1473+Q1622+Q1772+Q1922+Q2071+Q2221+Q2371+Q2521+Q2670+Q2820+Q2969+Q3118+Q3268+Q3417+Q3568+Q3719+Q3870+Q4019+Q4169+Q4320+Q4471+Q4624+Q4774+Q4923+Q5072+Q5221+Q5370+Q5519+Q5668+Q5817+Q5966+Q6115+Q6264</f>
        <v>1797</v>
      </c>
      <c r="R107" s="93">
        <f t="shared" si="63"/>
        <v>26</v>
      </c>
      <c r="S107" s="93">
        <f t="shared" si="63"/>
        <v>4</v>
      </c>
      <c r="T107" s="93">
        <f t="shared" si="63"/>
        <v>7</v>
      </c>
      <c r="U107" s="93">
        <f t="shared" si="63"/>
        <v>4</v>
      </c>
      <c r="V107" s="93">
        <f t="shared" si="63"/>
        <v>3</v>
      </c>
      <c r="W107" s="94"/>
      <c r="X107" s="8"/>
    </row>
    <row r="108" spans="1:24" s="35" customFormat="1" ht="31.5" x14ac:dyDescent="0.25">
      <c r="A108" s="22" t="s">
        <v>51</v>
      </c>
      <c r="B108" s="33" t="s">
        <v>334</v>
      </c>
      <c r="C108" s="42" t="s">
        <v>49</v>
      </c>
      <c r="D108" s="38" t="s">
        <v>196</v>
      </c>
      <c r="E108" s="93">
        <f t="shared" ref="E108:I111" si="64">E267+E420+E574+E726+E875+E1024+E1173+E1325+E1475+E1624+E1774+E1924+E2073+E2223+E2373+E2523+E2672+E2822+E2971+E3120+E3270+E3419+E3570+E3721+E3872+E4021+E4171+E4322+E4473+E4626+E4776+E4925+E5074+E5223+E5372+E5521+E5670+E5819+E5968+E6117+E6266+E6415</f>
        <v>30637</v>
      </c>
      <c r="F108" s="93">
        <f t="shared" si="64"/>
        <v>5106.17</v>
      </c>
      <c r="G108" s="93">
        <f t="shared" si="64"/>
        <v>1648</v>
      </c>
      <c r="H108" s="93">
        <f t="shared" si="64"/>
        <v>0</v>
      </c>
      <c r="I108" s="93">
        <f t="shared" si="64"/>
        <v>0</v>
      </c>
      <c r="J108" s="46">
        <f t="shared" ref="J108:J115" si="65">ROUND(I108/F108*100,2)</f>
        <v>0</v>
      </c>
      <c r="K108" s="93">
        <f>K267+K420+K574+K726+K875+K1024+K1173+K1325+K1475+K1624+K1774+K1924+K2073+K2223+K2373+K2523+K2672+K2822+K2971+K3120+K3270+K3419+K3570+K3721+K3872+K4021+K4171+K4322+K4473+K4626+K4776+K4925+K5074+K5223+K5372+K5521+K5670+K5819+K5968+K6117+K6266+K6415</f>
        <v>-3458.17</v>
      </c>
      <c r="L108" s="67">
        <f t="shared" ref="L108:L115" si="66">ROUND(K108*100/-F108,2)</f>
        <v>67.73</v>
      </c>
      <c r="M108" s="93"/>
      <c r="N108" s="93"/>
      <c r="O108" s="93"/>
      <c r="P108" s="93"/>
      <c r="Q108" s="93">
        <f>Q267+Q420+Q574+Q726+Q875+Q1024+Q1173+Q1325+Q1475+Q1624+Q1774+Q1924+Q2073+Q2223+Q2373+Q2523+Q2672+Q2822+Q2971+Q3120+Q3270+Q3419+Q3570+Q3721+Q3872+Q4021+Q4171+Q4322+Q4473+Q4626+Q4776+Q4925+Q5074+Q5223+Q5372+Q5521+Q5670+Q5819+Q5968+Q6117+Q6266</f>
        <v>70</v>
      </c>
      <c r="R108" s="93">
        <f t="shared" ref="R108:V111" si="67">R267+R420+R574+R726+R875+R1024+R1173+R1325+R1475+R1624+R1774+R1924+R2073+R2223+R2373+R2523+R2672+R2822+R2971+R3120+R3270+R3419+R3570+R3721+R3872+R4021+R4171+R4322+R4473+R4626+R4776+R4925+R5074+R5223+R5372+R5521+R5670+R5819+R5968+R6117+R6266+R6415</f>
        <v>16</v>
      </c>
      <c r="S108" s="93">
        <f t="shared" si="67"/>
        <v>3</v>
      </c>
      <c r="T108" s="93">
        <f t="shared" si="67"/>
        <v>2</v>
      </c>
      <c r="U108" s="93">
        <f t="shared" si="67"/>
        <v>0</v>
      </c>
      <c r="V108" s="93">
        <f t="shared" si="67"/>
        <v>2</v>
      </c>
      <c r="W108" s="94"/>
      <c r="X108" s="8"/>
    </row>
    <row r="109" spans="1:24" s="35" customFormat="1" ht="31.5" x14ac:dyDescent="0.25">
      <c r="A109" s="22" t="s">
        <v>51</v>
      </c>
      <c r="B109" s="33" t="s">
        <v>334</v>
      </c>
      <c r="C109" s="42" t="s">
        <v>197</v>
      </c>
      <c r="D109" s="43" t="s">
        <v>198</v>
      </c>
      <c r="E109" s="93">
        <f t="shared" si="64"/>
        <v>906809</v>
      </c>
      <c r="F109" s="93">
        <f t="shared" si="64"/>
        <v>151134.82999999999</v>
      </c>
      <c r="G109" s="93">
        <f t="shared" si="64"/>
        <v>71120</v>
      </c>
      <c r="H109" s="93">
        <f t="shared" si="64"/>
        <v>71120</v>
      </c>
      <c r="I109" s="93">
        <f t="shared" si="64"/>
        <v>0</v>
      </c>
      <c r="J109" s="46">
        <f t="shared" si="65"/>
        <v>0</v>
      </c>
      <c r="K109" s="93">
        <f>K268+K421+K575+K727+K876+K1025+K1174+K1326+K1476+K1625+K1775+K1925+K2074+K2224+K2374+K2524+K2673+K2823+K2972+K3121+K3271+K3420+K3571+K3722+K3873+K4022+K4172+K4323+K4474+K4627+K4777+K4926+K5075+K5224+K5373+K5522+K5671+K5820+K5969+K6118+K6267+K6416</f>
        <v>-80014.829999999987</v>
      </c>
      <c r="L109" s="67">
        <f t="shared" si="66"/>
        <v>52.94</v>
      </c>
      <c r="M109" s="93"/>
      <c r="N109" s="93"/>
      <c r="O109" s="93"/>
      <c r="P109" s="93"/>
      <c r="Q109" s="93">
        <f>Q268+Q421+Q575+Q727+Q876+Q1025+Q1174+Q1326+Q1476+Q1625+Q1775+Q1925+Q2074+Q2224+Q2374+Q2524+Q2673+Q2823+Q2972+Q3121+Q3271+Q3420+Q3571+Q3722+Q3873+Q4022+Q4172+Q4323+Q4474+Q4627+Q4777+Q4926+Q5075+Q5224+Q5373+Q5522+Q5671+Q5820+Q5969+Q6118+Q6267</f>
        <v>0</v>
      </c>
      <c r="R109" s="93">
        <f t="shared" si="67"/>
        <v>316</v>
      </c>
      <c r="S109" s="93">
        <f t="shared" si="67"/>
        <v>53</v>
      </c>
      <c r="T109" s="93">
        <f t="shared" si="67"/>
        <v>20</v>
      </c>
      <c r="U109" s="93">
        <f t="shared" si="67"/>
        <v>20</v>
      </c>
      <c r="V109" s="93">
        <f t="shared" si="67"/>
        <v>0</v>
      </c>
      <c r="W109" s="94"/>
      <c r="X109" s="8"/>
    </row>
    <row r="110" spans="1:24" s="35" customFormat="1" ht="47.25" x14ac:dyDescent="0.25">
      <c r="A110" s="22" t="s">
        <v>51</v>
      </c>
      <c r="B110" s="33" t="s">
        <v>334</v>
      </c>
      <c r="C110" s="42" t="s">
        <v>199</v>
      </c>
      <c r="D110" s="43" t="s">
        <v>200</v>
      </c>
      <c r="E110" s="93">
        <f t="shared" si="64"/>
        <v>10746831</v>
      </c>
      <c r="F110" s="93">
        <f t="shared" si="64"/>
        <v>1791138.49</v>
      </c>
      <c r="G110" s="93">
        <f t="shared" si="64"/>
        <v>1450124</v>
      </c>
      <c r="H110" s="93">
        <f t="shared" si="64"/>
        <v>1384086</v>
      </c>
      <c r="I110" s="93">
        <f t="shared" si="64"/>
        <v>66158.34</v>
      </c>
      <c r="J110" s="46">
        <f t="shared" si="65"/>
        <v>3.69</v>
      </c>
      <c r="K110" s="93">
        <f>K269+K422+K576+K728+K877+K1026+K1175+K1327+K1477+K1626+K1776+K1926+K2075+K2225+K2375+K2525+K2674+K2824+K2973+K3122+K3272+K3421+K3572+K3723+K3874+K4023+K4173+K4324+K4475+K4628+K4778+K4927+K5076+K5225+K5374+K5523+K5672+K5821+K5970+K6119+K6268+K6417</f>
        <v>-407172.8299999999</v>
      </c>
      <c r="L110" s="67">
        <f t="shared" si="66"/>
        <v>22.73</v>
      </c>
      <c r="M110" s="93"/>
      <c r="N110" s="93"/>
      <c r="O110" s="93"/>
      <c r="P110" s="93"/>
      <c r="Q110" s="93">
        <f>Q269+Q422+Q576+Q728+Q877+Q1026+Q1175+Q1327+Q1477+Q1626+Q1776+Q1926+Q2075+Q2225+Q2375+Q2525+Q2674+Q2824+Q2973+Q3122+Q3272+Q3421+Q3572+Q3723+Q3874+Q4023+Q4173+Q4324+Q4475+Q4628+Q4778+Q4927+Q5076+Q5225+Q5374+Q5523+Q5672+Q5821+Q5970+Q6119+Q6268</f>
        <v>2845</v>
      </c>
      <c r="R110" s="93">
        <f t="shared" si="67"/>
        <v>3741</v>
      </c>
      <c r="S110" s="93">
        <f t="shared" si="67"/>
        <v>624</v>
      </c>
      <c r="T110" s="93">
        <f t="shared" si="67"/>
        <v>609</v>
      </c>
      <c r="U110" s="93">
        <f t="shared" si="67"/>
        <v>586</v>
      </c>
      <c r="V110" s="93">
        <f t="shared" si="67"/>
        <v>23</v>
      </c>
      <c r="W110" s="94"/>
      <c r="X110" s="8"/>
    </row>
    <row r="111" spans="1:24" s="35" customFormat="1" ht="31.5" x14ac:dyDescent="0.25">
      <c r="A111" s="22" t="s">
        <v>51</v>
      </c>
      <c r="B111" s="33" t="s">
        <v>334</v>
      </c>
      <c r="C111" s="42" t="s">
        <v>201</v>
      </c>
      <c r="D111" s="43" t="s">
        <v>202</v>
      </c>
      <c r="E111" s="93">
        <f t="shared" si="64"/>
        <v>3804159</v>
      </c>
      <c r="F111" s="93">
        <f t="shared" si="64"/>
        <v>634026.51</v>
      </c>
      <c r="G111" s="93">
        <f t="shared" si="64"/>
        <v>368535</v>
      </c>
      <c r="H111" s="93">
        <f t="shared" si="64"/>
        <v>359806</v>
      </c>
      <c r="I111" s="93">
        <f t="shared" si="64"/>
        <v>0</v>
      </c>
      <c r="J111" s="46">
        <f t="shared" si="65"/>
        <v>0</v>
      </c>
      <c r="K111" s="93">
        <f>K270+K423+K577+K729+K878+K1027+K1176+K1328+K1478+K1627+K1777+K1927+K2076+K2226+K2376+K2526+K2675+K2825+K2974+K3123+K3273+K3422+K3573+K3724+K3875+K4024+K4174+K4325+K4476+K4629+K4779+K4928+K5077+K5226+K5375+K5524+K5673+K5822+K5971+K6120+K6269+K6418</f>
        <v>-265491.51</v>
      </c>
      <c r="L111" s="67">
        <f t="shared" si="66"/>
        <v>41.87</v>
      </c>
      <c r="M111" s="93"/>
      <c r="N111" s="93"/>
      <c r="O111" s="93"/>
      <c r="P111" s="93"/>
      <c r="Q111" s="93">
        <f>Q270+Q423+Q577+Q729+Q878+Q1027+Q1176+Q1328+Q1478+Q1627+Q1777+Q1927+Q2076+Q2226+Q2376+Q2526+Q2675+Q2825+Q2974+Q3123+Q3273+Q3422+Q3573+Q3724+Q3875+Q4024+Q4174+Q4325+Q4476+Q4629+Q4779+Q4928+Q5077+Q5226+Q5375+Q5524+Q5673+Q5822+Q5971+Q6120+Q6269</f>
        <v>410</v>
      </c>
      <c r="R111" s="93">
        <f t="shared" si="67"/>
        <v>1599</v>
      </c>
      <c r="S111" s="93">
        <f t="shared" si="67"/>
        <v>266</v>
      </c>
      <c r="T111" s="93">
        <f t="shared" si="67"/>
        <v>205</v>
      </c>
      <c r="U111" s="93">
        <f t="shared" si="67"/>
        <v>197</v>
      </c>
      <c r="V111" s="93">
        <f t="shared" si="67"/>
        <v>8</v>
      </c>
      <c r="W111" s="94"/>
      <c r="X111" s="8"/>
    </row>
    <row r="112" spans="1:24" s="35" customFormat="1" ht="47.25" x14ac:dyDescent="0.25">
      <c r="A112" s="22" t="s">
        <v>51</v>
      </c>
      <c r="B112" s="33" t="s">
        <v>334</v>
      </c>
      <c r="C112" s="42" t="s">
        <v>203</v>
      </c>
      <c r="D112" s="43" t="s">
        <v>204</v>
      </c>
      <c r="E112" s="93">
        <f>E271+E424+E578+E730+E879+E1028+E1177+E1329+E1479+E1628+E1778+E1928+E2077+E2227+E2377+E2527+E2676+E2826+E2975+E3124+E3274+E3423+E3574+E3725+E3876+E4025+E4175+E4326+E4477+E4630+E4780+E4929+E5078+E5227+E5376+E5525+E5674+E5823+E5972+E6121+E6270</f>
        <v>0</v>
      </c>
      <c r="F112" s="93">
        <f>F271+F424+F578+F730+F879+F1028+F1177+F1329+F1479+F1628+F1778+F1928+F2077+F2227+F2377+F2527+F2676+F2826+F2975+F3124+F3274+F3423+F3574+F3725+F3876+F4025+F4175+F4326+F4477+F4630+F4780+F4929+F5078+F5227+F5376+F5525+F5674+F5823+F5972+F6121+F6270</f>
        <v>0</v>
      </c>
      <c r="G112" s="93">
        <f>G271+G424+G578+G730+G879+G1028+G1177+G1329+G1479+G1628+G1778+G1928+G2077+G2227+G2377+G2527+G2676+G2826+G2975+G3124+G3274+G3423+G3574+G3725+G3876+G4025+G4175+G4326+G4477+G4630+G4780+G4929+G5078+G5227+G5376+G5525+G5674+G5823+G5972+G6121+G6270</f>
        <v>0</v>
      </c>
      <c r="H112" s="93">
        <f>H271+H424+H578+H730+H879+H1028+H1177+H1329+H1479+H1628+H1778+H1928+H2077+H2227+H2377+H2527+H2676+H2826+H2975+H3124+H3274+H3423+H3574+H3725+H3876+H4025+H4175+H4326+H4477+H4630+H4780+H4929+H5078+H5227+H5376+H5525+H5674+H5823+H5972+H6121+H6270</f>
        <v>0</v>
      </c>
      <c r="I112" s="93">
        <f>I271+I424+I578+I730+I879+I1028+I1177+I1329+I1479+I1628+I1778+I1928+I2077+I2227+I2377+I2527+I2676+I2826+I2975+I3124+I3274+I3423+I3574+I3725+I3876+I4025+I4175+I4326+I4477+I4630+I4780+I4929+I5078+I5227+I5376+I5525+I5674+I5823+I5972+I6121+I6270</f>
        <v>0</v>
      </c>
      <c r="J112" s="46"/>
      <c r="K112" s="93">
        <f>K271+K424+K578+K730+K879+K1028+K1177+K1329+K1479+K1628+K1778+K1928+K2077+K2227+K2377+K2527+K2676+K2826+K2975+K3124+K3274+K3423+K3574+K3725+K3876+K4025+K4175+K4326+K4477+K4630+K4780+K4929+K5078+K5227+K5376+K5525+K5674+K5823+K5972+K6121+K6270</f>
        <v>0</v>
      </c>
      <c r="L112" s="67"/>
      <c r="M112" s="93"/>
      <c r="N112" s="93"/>
      <c r="O112" s="93"/>
      <c r="P112" s="93"/>
      <c r="Q112" s="93">
        <f>Q271+Q424+Q578+Q730+Q879+Q1028+Q1177+Q1329+Q1479+Q1628+Q1778+Q1928+Q2077+Q2227+Q2377+Q2527+Q2676+Q2826+Q2975+Q3124+Q3274+Q3423+Q3574+Q3725+Q3876+Q4025+Q4175+Q4326+Q4477+Q4630+Q4780+Q4929+Q5078+Q5227+Q5376+Q5525+Q5674+Q5823+Q5972+Q6121+Q6270</f>
        <v>0</v>
      </c>
      <c r="R112" s="93">
        <f>R271+R424+R578+R730+R879+R1028+R1177+R1329+R1479+R1628+R1778+R1928+R2077+R2227+R2377+R2527+R2676+R2826+R2975+R3124+R3274+R3423+R3574+R3725+R3876+R4025+R4175+R4326+R4477+R4630+R4780+R4929+R5078+R5227+R5376+R5525+R5674+R5823+R5972+R6121+R6270</f>
        <v>0</v>
      </c>
      <c r="S112" s="93">
        <f>S271+S424+S578+S730+S879+S1028+S1177+S1329+S1479+S1628+S1778+S1928+S2077+S2227+S2377+S2527+S2676+S2826+S2975+S3124+S3274+S3423+S3574+S3725+S3876+S4025+S4175+S4326+S4477+S4630+S4780+S4929+S5078+S5227+S5376+S5525+S5674+S5823+S5972+S6121+S6270</f>
        <v>0</v>
      </c>
      <c r="T112" s="93">
        <f>T271+T424+T578+T730+T879+T1028+T1177+T1329+T1479+T1628+T1778+T1928+T2077+T2227+T2377+T2527+T2676+T2826+T2975+T3124+T3274+T3423+T3574+T3725+T3876+T4025+T4175+T4326+T4477+T4630+T4780+T4929+T5078+T5227+T5376+T5525+T5674+T5823+T5972+T6121+T6270</f>
        <v>0</v>
      </c>
      <c r="U112" s="93">
        <f>U271+U424+U578+U730+U879+U1028+U1177+U1329+U1479+U1628+U1778+U1928+U2077+U2227+U2377+U2527+U2676+U2826+U2975+U3124+U3274+U3423+U3574+U3725+U3876+U4025+U4175+U4326+U4477+U4630+U4780+U4929+U5078+U5227+U5376+U5525+U5674+U5823+U5972+U6121+U6270</f>
        <v>0</v>
      </c>
      <c r="V112" s="93">
        <f>V271+V424+V578+V730+V879+V1028+V1177+V1329+V1479+V1628+V1778+V1928+V2077+V2227+V2377+V2527+V2676+V2826+V2975+V3124+V3274+V3423+V3574+V3725+V3876+V4025+V4175+V4326+V4477+V4630+V4780+V4929+V5078+V5227+V5376+V5525+V5674+V5823+V5972+V6121+V6270</f>
        <v>0</v>
      </c>
      <c r="W112" s="94"/>
      <c r="X112" s="8"/>
    </row>
    <row r="113" spans="1:24" s="35" customFormat="1" ht="63" x14ac:dyDescent="0.25">
      <c r="A113" s="22" t="s">
        <v>51</v>
      </c>
      <c r="B113" s="33" t="s">
        <v>334</v>
      </c>
      <c r="C113" s="42" t="s">
        <v>397</v>
      </c>
      <c r="D113" s="43" t="s">
        <v>407</v>
      </c>
      <c r="E113" s="125">
        <f>E272+E1178+E1779+E2677+E3125+E4026+E425+E579+E2228+E2378+E4631+E1330</f>
        <v>3994194</v>
      </c>
      <c r="F113" s="125">
        <f>F272+F1178+F1779+F2677+F3125+F4026+F425+F579+F2228+F2378+F4631+F1330</f>
        <v>673757.34</v>
      </c>
      <c r="G113" s="125">
        <f>G272+G1178+G1779+G2677+G3125+G4026+G425+G579+G2228+G2378+G4631+G1330</f>
        <v>1132859</v>
      </c>
      <c r="H113" s="125">
        <f>H272+H1178+H1779+H2677+H3125+H4026+H425+H579+H2228+H2378+H4631+H1330</f>
        <v>629276</v>
      </c>
      <c r="I113" s="125">
        <f>I272+I1178+I1779+I2677+I3125+I4026+I425+I579+I2228+I2378+I4631+I1330</f>
        <v>503766.16000000009</v>
      </c>
      <c r="J113" s="46">
        <f t="shared" si="65"/>
        <v>74.77</v>
      </c>
      <c r="K113" s="125">
        <f>K272+K1178+K1779+K2677+K3125+K4026+K425+K579+K2228+K2378+K4631+K1330</f>
        <v>-44664.5</v>
      </c>
      <c r="L113" s="67">
        <f t="shared" si="66"/>
        <v>6.63</v>
      </c>
      <c r="M113" s="93"/>
      <c r="N113" s="93"/>
      <c r="O113" s="125"/>
      <c r="P113" s="125"/>
      <c r="Q113" s="125">
        <f t="shared" ref="Q113:V113" si="68">Q272+Q1178+Q1779+Q2677+Q3125+Q4026+Q425+Q579+Q2228+Q2378+Q4631+Q1330</f>
        <v>208</v>
      </c>
      <c r="R113" s="125">
        <f t="shared" si="68"/>
        <v>1340</v>
      </c>
      <c r="S113" s="125">
        <f t="shared" si="68"/>
        <v>225.75</v>
      </c>
      <c r="T113" s="125">
        <f t="shared" si="68"/>
        <v>354</v>
      </c>
      <c r="U113" s="125">
        <f t="shared" si="68"/>
        <v>210</v>
      </c>
      <c r="V113" s="125">
        <f t="shared" si="68"/>
        <v>144</v>
      </c>
      <c r="W113" s="94"/>
      <c r="X113" s="8"/>
    </row>
    <row r="114" spans="1:24" s="35" customFormat="1" ht="31.5" x14ac:dyDescent="0.25">
      <c r="A114" s="22" t="s">
        <v>51</v>
      </c>
      <c r="B114" s="22" t="s">
        <v>335</v>
      </c>
      <c r="C114" s="23" t="s">
        <v>102</v>
      </c>
      <c r="D114" s="32" t="s">
        <v>417</v>
      </c>
      <c r="E114" s="129">
        <f>SUM(E115:E169)</f>
        <v>32100331</v>
      </c>
      <c r="F114" s="129">
        <f>SUM(F115:F168)</f>
        <v>6825385.833333333</v>
      </c>
      <c r="G114" s="129">
        <f>SUM(G115:G168)</f>
        <v>8519331.4799999986</v>
      </c>
      <c r="H114" s="129">
        <f>SUM(H115:H168)</f>
        <v>5264553.51</v>
      </c>
      <c r="I114" s="129">
        <f>SUM(I115:I168)</f>
        <v>2667881.1599999997</v>
      </c>
      <c r="J114" s="84">
        <f>ROUND(I114/F114*100,2)</f>
        <v>39.090000000000003</v>
      </c>
      <c r="K114" s="129">
        <f>SUM(K115:K168)</f>
        <v>-973934.51333333342</v>
      </c>
      <c r="L114" s="85">
        <f t="shared" si="66"/>
        <v>14.27</v>
      </c>
      <c r="M114" s="92"/>
      <c r="N114" s="92"/>
      <c r="O114" s="129">
        <f>O273+O426+O580+O731+O880+O1029+O1179+O1331+O1480+O1629+O1780+O1929+O2078+O2229+O2379+O2528+O2678+O2827+O2976+O3126+O3275+O3424+O3575+O3726+O3877+O4027+O4176+O4327+O4478+O4632+O4781+O4930+O5079+O5228+O5377+O5526+O5675+O5824+O5973+O6122+O6271</f>
        <v>0</v>
      </c>
      <c r="P114" s="129">
        <f>P273+P426+P580+P731+P880+P1029+P1179+P1331+P1480+P1629+P1780+P1929+P2078+P2229+P2379+P2528+P2678+P2827+P2976+P3126+P3275+P3424+P3575+P3726+P3877+P4027+P4176+P4327+P4478+P4632+P4781+P4930+P5079+P5228+P5377+P5526+P5675+P5824+P5973+P6122+P6271</f>
        <v>0</v>
      </c>
      <c r="Q114" s="129">
        <f>Q273+Q426+Q580+Q731+Q880+Q1029+Q1179+Q1331+Q1480+Q1629+Q1780+Q1929+Q2078+Q2229+Q2379+Q2528+Q2678+Q2827+Q2976+Q3126+Q3275+Q3424+Q3575+Q3726+Q3877+Q4027+Q4176+Q4327+Q4478+Q4632+Q4781+Q4930+Q5079+Q5228+Q5377+Q5526+Q5675+Q5824+Q5973+Q6122+Q6271</f>
        <v>0</v>
      </c>
      <c r="R114" s="129">
        <f>SUM(R115:R164)</f>
        <v>0</v>
      </c>
      <c r="S114" s="129">
        <f>SUM(S115:S164)</f>
        <v>2</v>
      </c>
      <c r="T114" s="129">
        <f>SUM(T115:T164)</f>
        <v>0</v>
      </c>
      <c r="U114" s="129">
        <f>SUM(U115:U164)</f>
        <v>0</v>
      </c>
      <c r="V114" s="129">
        <f>SUM(V115:V164)</f>
        <v>0</v>
      </c>
      <c r="W114" s="92">
        <f>SUM(W115:W158)</f>
        <v>0</v>
      </c>
      <c r="X114" s="6"/>
    </row>
    <row r="115" spans="1:24" s="35" customFormat="1" ht="63" x14ac:dyDescent="0.25">
      <c r="A115" s="22" t="s">
        <v>51</v>
      </c>
      <c r="B115" s="44" t="s">
        <v>335</v>
      </c>
      <c r="C115" s="23" t="s">
        <v>102</v>
      </c>
      <c r="D115" s="43" t="s">
        <v>205</v>
      </c>
      <c r="E115" s="93">
        <f>E274+E427+E581+E732+E881+E1030+E1180+E1332+E1481+E1630+E1781+E1930+E2079+E2230+E2380+E2529+E2679+E2828+E2977+E3127+E3276+E3425+E3576+E3727+E3878+E4028+E4177+E4328+E4479+E4633+E4782+E4931+E5080+E5229+E5378+E5527+E5676+E5825+E5974+E6123+E6272</f>
        <v>2933274</v>
      </c>
      <c r="F115" s="93">
        <f>F274+F427+F581+F732+F881+F1030+F1180+F1332+F1481+F1630+F1781+F1930+F2079+F2230+F2380+F2529+F2679+F2828+F2977+F3127+F3276+F3425+F3576+F3727+F3878+F4028+F4177+F4328+F4479+F4633+F4782+F4931+F5080+F5229+F5378+F5527+F5676+F5825+F5974+F6123+F6272</f>
        <v>488879</v>
      </c>
      <c r="G115" s="93">
        <f>G274+G427+G581+G732+G881+G1030+G1180+G1332+G1481+G1630+G1781+G1930+G2079+G2230+G2380+G2529+G2679+G2828+G2977+G3127+G3276+G3425+G3576+G3727+G3878+G4028+G4177+G4328+G4479+G4633+G4782+G4931+G5080+G5229+G5378+G5527+G5676+G5825+G5974+G6123+G6272</f>
        <v>450264.51</v>
      </c>
      <c r="H115" s="93">
        <f>H274+H427+H581+H732+H881+H1030+H1180+H1332+H1481+H1630+H1781+H1930+H2079+H2230+H2380+H2529+H2679+H2828+H2977+H3127+H3276+H3425+H3576+H3727+H3878+H4028+H4177+H4328+H4479+H4633+H4782+H4931+H5080+H5229+H5378+H5527+H5676+H5825+H5974+H6123+H6272</f>
        <v>450264.51</v>
      </c>
      <c r="I115" s="93">
        <f>I274+I427+I581+I732+I881+I1030+I1180+I1332+I1481+I1630+I1781+I1930+I2079+I2230+I2380+I2529+I2679+I2828+I2977+I3127+I3276+I3425+I3576+I3727+I3878+I4028+I4177+I4328+I4479+I4633+I4782+I4931+I5080+I5229+I5378+I5527+I5676+I5825+I5974+I6123+I6272</f>
        <v>46568.46333333334</v>
      </c>
      <c r="J115" s="67">
        <f t="shared" si="65"/>
        <v>9.5299999999999994</v>
      </c>
      <c r="K115" s="93">
        <f>K274+K427+K581+K732+K881+K1030+K1180+K1332+K1481+K1630+K1781+K1930+K2079+K2230+K2380+K2529+K2679+K2828+K2977+K3127+K3276+K3425+K3576+K3727+K3878+K4028+K4177+K4328+K4479+K4633+K4782+K4931+K5080+K5229+K5378+K5527+K5676+K5825+K5974+K6123+K6272</f>
        <v>-85182.953333333367</v>
      </c>
      <c r="L115" s="67">
        <f t="shared" si="66"/>
        <v>17.420000000000002</v>
      </c>
      <c r="M115" s="94"/>
      <c r="N115" s="94"/>
      <c r="O115" s="93"/>
      <c r="P115" s="93"/>
      <c r="Q115" s="93"/>
      <c r="R115" s="93"/>
      <c r="S115" s="93"/>
      <c r="T115" s="93"/>
      <c r="U115" s="93"/>
      <c r="V115" s="93"/>
      <c r="W115" s="94"/>
      <c r="X115" s="6"/>
    </row>
    <row r="116" spans="1:24" s="35" customFormat="1" ht="15.75" x14ac:dyDescent="0.25">
      <c r="A116" s="22" t="s">
        <v>51</v>
      </c>
      <c r="B116" s="44" t="s">
        <v>335</v>
      </c>
      <c r="C116" s="23" t="s">
        <v>367</v>
      </c>
      <c r="D116" s="43" t="s">
        <v>370</v>
      </c>
      <c r="E116" s="93">
        <f t="shared" ref="E116:K122" si="69">E275+E428+E582+E733+E882+E1031+E1181+E1333+E1482+E1631+E1782+E1931+E2080+E2231+E2381+E2530+E2680+E2829+E2978+E3128+E3277+E3426+E3577+E3728+E3879+E4029+E4178+E4329+E4480+E4634+E4783+E4932+E5081+E5230+E5379+E5528+E5677+E5826+E5975+E6124+E6273+E6422</f>
        <v>300</v>
      </c>
      <c r="F116" s="93">
        <f t="shared" si="69"/>
        <v>51</v>
      </c>
      <c r="G116" s="93">
        <f t="shared" si="69"/>
        <v>0</v>
      </c>
      <c r="H116" s="93">
        <f t="shared" si="69"/>
        <v>0</v>
      </c>
      <c r="I116" s="93">
        <f t="shared" si="69"/>
        <v>0</v>
      </c>
      <c r="J116" s="46"/>
      <c r="K116" s="93">
        <f t="shared" si="69"/>
        <v>-51</v>
      </c>
      <c r="L116" s="67"/>
      <c r="M116" s="94"/>
      <c r="N116" s="94"/>
      <c r="O116" s="93"/>
      <c r="P116" s="93"/>
      <c r="Q116" s="125"/>
      <c r="R116" s="93"/>
      <c r="S116" s="93"/>
      <c r="T116" s="135"/>
      <c r="U116" s="135"/>
      <c r="V116" s="93"/>
      <c r="W116" s="94"/>
      <c r="X116" s="6"/>
    </row>
    <row r="117" spans="1:24" s="35" customFormat="1" ht="15.75" x14ac:dyDescent="0.25">
      <c r="A117" s="22" t="s">
        <v>51</v>
      </c>
      <c r="B117" s="44" t="s">
        <v>335</v>
      </c>
      <c r="C117" s="23" t="s">
        <v>368</v>
      </c>
      <c r="D117" s="43" t="s">
        <v>371</v>
      </c>
      <c r="E117" s="93">
        <f t="shared" si="69"/>
        <v>52230</v>
      </c>
      <c r="F117" s="93">
        <f t="shared" si="69"/>
        <v>8705</v>
      </c>
      <c r="G117" s="93">
        <f t="shared" si="69"/>
        <v>3754.03</v>
      </c>
      <c r="H117" s="93">
        <f t="shared" si="69"/>
        <v>0</v>
      </c>
      <c r="I117" s="93">
        <f>I276+I429+I583+I734+I883+I1032+I1182+I1334+I1483+I1632+I1783+I1932+I2081+I2232+I2382+I2531+I2681+I2830+I2979+I3129+I3278+I3427+I3578+I3729+I3880+I4030+I4179+I4330+I4481+I4635+I4784+I4933+I5082+I5231+I5380+I5529+I5678+I5827+I5976+I6125+I6274+I6423</f>
        <v>0</v>
      </c>
      <c r="J117" s="46">
        <f t="shared" ref="J117" si="70">ROUND(I117/F117*100,2)</f>
        <v>0</v>
      </c>
      <c r="K117" s="93">
        <f>K276+K429+K583+K734+K883+K1032+K1182+K1334+K1483+K1632+K1783+K1932+K2081+K2232+K2382+K2531+K2681+K2830+K2979+K3129+K3278+K3427+K3578+K3729+K3880+K4030+K4179+K4330+K4481+K4635+K4784+K4933+K5082+K5231+K5380+K5529+K5678+K5827+K5976+K6125+K6274+K6423</f>
        <v>-4950.9699999999993</v>
      </c>
      <c r="L117" s="67">
        <f t="shared" ref="L117" si="71">ROUND(K117*100/-F117,2)</f>
        <v>56.88</v>
      </c>
      <c r="M117" s="94"/>
      <c r="N117" s="94"/>
      <c r="O117" s="93"/>
      <c r="P117" s="93"/>
      <c r="Q117" s="125"/>
      <c r="R117" s="93"/>
      <c r="S117" s="93"/>
      <c r="T117" s="135"/>
      <c r="U117" s="135"/>
      <c r="V117" s="93"/>
      <c r="W117" s="94"/>
      <c r="X117" s="6"/>
    </row>
    <row r="118" spans="1:24" s="35" customFormat="1" ht="31.5" x14ac:dyDescent="0.25">
      <c r="A118" s="22" t="s">
        <v>51</v>
      </c>
      <c r="B118" s="44" t="s">
        <v>335</v>
      </c>
      <c r="C118" s="23" t="s">
        <v>369</v>
      </c>
      <c r="D118" s="43" t="s">
        <v>372</v>
      </c>
      <c r="E118" s="93">
        <f t="shared" si="69"/>
        <v>19149</v>
      </c>
      <c r="F118" s="93">
        <f t="shared" si="69"/>
        <v>3192</v>
      </c>
      <c r="G118" s="93">
        <f t="shared" si="69"/>
        <v>8308.65</v>
      </c>
      <c r="H118" s="93">
        <f t="shared" si="69"/>
        <v>3325</v>
      </c>
      <c r="I118" s="93">
        <f>I277+I430+I584+I735+I884+I1033+I1183+I1335+I1484+I1633+I1784+I1933+I2082+I2233+I2383+I2532+I2682+I2831+I2980+I3130+I3279+I3428+I3579+I3730+I3881+I4031+I4180+I4331+I4482+I4636+I4785+I4934+I5083+I5232+I5381+I5530+I5679+I5828+I5977+I6126+I6275+I6424</f>
        <v>5631.0000000000009</v>
      </c>
      <c r="J118" s="46">
        <f t="shared" ref="J118:J120" si="72">ROUND(I118/F118*100,2)</f>
        <v>176.41</v>
      </c>
      <c r="K118" s="93">
        <f>K277+K430+K584+K735+K884+K1033+K1183+K1335+K1484+K1633+K1784+K1933+K2082+K2233+K2383+K2532+K2682+K2831+K2980+K3130+K3279+K3428+K3579+K3730+K3881+K4031+K4180+K4331+K4482+K4636+K4785+K4934+K5083+K5232+K5381+K5530+K5679+K5828+K5977+K6126+K6275+K6424</f>
        <v>-514.35</v>
      </c>
      <c r="L118" s="67">
        <f t="shared" ref="L118:L120" si="73">ROUND(K118*100/-F118,2)</f>
        <v>16.11</v>
      </c>
      <c r="M118" s="94"/>
      <c r="N118" s="94"/>
      <c r="O118" s="93"/>
      <c r="P118" s="93"/>
      <c r="Q118" s="125"/>
      <c r="R118" s="93"/>
      <c r="S118" s="93"/>
      <c r="T118" s="135"/>
      <c r="U118" s="135"/>
      <c r="V118" s="93"/>
      <c r="W118" s="94"/>
      <c r="X118" s="6"/>
    </row>
    <row r="119" spans="1:24" s="35" customFormat="1" ht="31.5" x14ac:dyDescent="0.25">
      <c r="A119" s="22" t="s">
        <v>51</v>
      </c>
      <c r="B119" s="44" t="s">
        <v>335</v>
      </c>
      <c r="C119" s="98" t="s">
        <v>206</v>
      </c>
      <c r="D119" s="38" t="s">
        <v>340</v>
      </c>
      <c r="E119" s="93">
        <f t="shared" si="69"/>
        <v>14745</v>
      </c>
      <c r="F119" s="93">
        <f t="shared" si="69"/>
        <v>2458</v>
      </c>
      <c r="G119" s="93">
        <f t="shared" si="69"/>
        <v>0</v>
      </c>
      <c r="H119" s="93">
        <f t="shared" si="69"/>
        <v>0</v>
      </c>
      <c r="I119" s="93">
        <f>I278+I431+I585+I736+I885+I1034+I1184+I1336+I1485+I1634+I1785+I1934+I2083+I2234+I2384+I2533+I2683+I2832+I2981+I3131+I3280+I3429+I3580+I3731+I3882+I4032+I4181+I4332+I4483+I4637+I4786+I4935+I5084+I5233+I5382+I5531+I5680+I5829+I5978+I6127+I6276+I6425</f>
        <v>0</v>
      </c>
      <c r="J119" s="46">
        <f t="shared" ref="J119" si="74">ROUND(I119/F119*100,2)</f>
        <v>0</v>
      </c>
      <c r="K119" s="93">
        <f>K278+K431+K585+K736+K885+K1034+K1184+K1336+K1485+K1634+K1785+K1934+K2083+K2234+K2384+K2533+K2683+K2832+K2981+K3131+K3280+K3429+K3580+K3731+K3882+K4032+K4181+K4332+K4483+K4637+K4786+K4935+K5084+K5233+K5382+K5531+K5680+K5829+K5978+K6127+K6276+K6425</f>
        <v>-2458</v>
      </c>
      <c r="L119" s="67">
        <f t="shared" ref="L119" si="75">ROUND(K119*100/-F119,2)</f>
        <v>100</v>
      </c>
      <c r="M119" s="94"/>
      <c r="N119" s="94"/>
      <c r="O119" s="93"/>
      <c r="P119" s="93"/>
      <c r="Q119" s="125"/>
      <c r="R119" s="93"/>
      <c r="S119" s="93">
        <f>S278+S431+S585+S736+S885+S1034+S1184+S1336+S1485+S1634+S1785+S1934+S2083+S2234+S2384+S2533+S2683+S2832+S2981+S3131+S3280+S3429+S3580+S3731+S3882+S4032+S4181+S4332+S4483+S4637+S4786+S4935+S5084+S5233+S5382+S5531+S5680+S5829+S5978+S6127+S6276</f>
        <v>2</v>
      </c>
      <c r="T119" s="93">
        <f>T278+T431+T585+T736+T885+T1034+T1184+T1336+T1485+T1634+T1785+T1934+T2083+T2234+T2384+T2533+T2683+T2832+T2981+T3131+T3280+T3429+T3580+T3731+T3882+T4032+T4181+T4332+T4483+T4637+T4786+T4935+T5084+T5233+T5382+T5531+T5680+T5829+T5978+T6127+T6276</f>
        <v>0</v>
      </c>
      <c r="U119" s="93">
        <f>U278+U431+U585+U736+U885+U1034+U1184+U1336+U1485+U1634+U1785+U1934+U2083+U2234+U2384+U2533+U2683+U2832+U2981+U3131+U3280+U3429+U3580+U3731+U3882+U4032+U4181+U4332+U4483+U4637+U4786+U4935+U5084+U5233+U5382+U5531+U5680+U5829+U5978+U6127+U6276</f>
        <v>0</v>
      </c>
      <c r="V119" s="93">
        <f>V278+V431+V585+V736+V885+V1034+V1184+V1336+V1485+V1634+V1785+V1934+V2083+V2234+V2384+V2533+V2683+V2832+V2981+V3131+V3280+V3429+V3580+V3731+V3882+V4032+V4181+V4332+V4483+V4637+V4786+V4935+V5084+V5233+V5382+V5531+V5680+V5829+V5978+V6127+V6276</f>
        <v>0</v>
      </c>
      <c r="W119" s="94"/>
      <c r="X119" s="6"/>
    </row>
    <row r="120" spans="1:24" s="35" customFormat="1" ht="31.5" x14ac:dyDescent="0.25">
      <c r="A120" s="22" t="s">
        <v>51</v>
      </c>
      <c r="B120" s="44" t="s">
        <v>335</v>
      </c>
      <c r="C120" s="98" t="s">
        <v>208</v>
      </c>
      <c r="D120" s="38" t="s">
        <v>341</v>
      </c>
      <c r="E120" s="93">
        <f t="shared" si="69"/>
        <v>928339</v>
      </c>
      <c r="F120" s="93">
        <f t="shared" si="69"/>
        <v>154725</v>
      </c>
      <c r="G120" s="93">
        <f t="shared" si="69"/>
        <v>134811.73000000001</v>
      </c>
      <c r="H120" s="93">
        <f t="shared" si="69"/>
        <v>71679</v>
      </c>
      <c r="I120" s="93">
        <f t="shared" ref="I120:J154" si="76">I279+I432+I586+I737+I886+I1035+I1185+I1337+I1486+I1635+I1786+I1935+I2084+I2235+I2385+I2534+I2684+I2833+I2982+I3132+I3281+I3430+I3581+I3732+I3883+I4033+I4182+I4333+I4484+I4638+I4787+I4936+I5085+I5234+I5383+I5532+I5681+I5830+I5979+I6128+I6277+I6426</f>
        <v>13771.91</v>
      </c>
      <c r="J120" s="46">
        <f t="shared" si="72"/>
        <v>8.9</v>
      </c>
      <c r="K120" s="93">
        <f t="shared" ref="K120:K154" si="77">K279+K432+K586+K737+K886+K1035+K1185+K1337+K1486+K1635+K1786+K1935+K2084+K2235+K2385+K2534+K2684+K2833+K2982+K3132+K3281+K3430+K3581+K3732+K3883+K4033+K4182+K4333+K4484+K4638+K4787+K4936+K5085+K5234+K5383+K5532+K5681+K5830+K5979+K6128+K6277+K6426</f>
        <v>-33685.18</v>
      </c>
      <c r="L120" s="67">
        <f t="shared" si="73"/>
        <v>21.77</v>
      </c>
      <c r="M120" s="94"/>
      <c r="N120" s="94"/>
      <c r="O120" s="93"/>
      <c r="P120" s="93"/>
      <c r="Q120" s="125"/>
      <c r="R120" s="93"/>
      <c r="S120" s="93"/>
      <c r="T120" s="135"/>
      <c r="U120" s="135"/>
      <c r="V120" s="93"/>
      <c r="W120" s="94"/>
      <c r="X120" s="6"/>
    </row>
    <row r="121" spans="1:24" s="35" customFormat="1" ht="15.75" x14ac:dyDescent="0.25">
      <c r="A121" s="22" t="s">
        <v>51</v>
      </c>
      <c r="B121" s="44" t="s">
        <v>335</v>
      </c>
      <c r="C121" s="37" t="s">
        <v>210</v>
      </c>
      <c r="D121" s="38" t="s">
        <v>223</v>
      </c>
      <c r="E121" s="93">
        <f t="shared" si="69"/>
        <v>0</v>
      </c>
      <c r="F121" s="93">
        <f t="shared" si="69"/>
        <v>0</v>
      </c>
      <c r="G121" s="93">
        <f t="shared" si="69"/>
        <v>0</v>
      </c>
      <c r="H121" s="93">
        <f t="shared" si="69"/>
        <v>0</v>
      </c>
      <c r="I121" s="93">
        <f t="shared" si="76"/>
        <v>0</v>
      </c>
      <c r="J121" s="46"/>
      <c r="K121" s="93">
        <f t="shared" si="77"/>
        <v>0</v>
      </c>
      <c r="L121" s="67"/>
      <c r="M121" s="94"/>
      <c r="N121" s="94"/>
      <c r="O121" s="93"/>
      <c r="P121" s="93"/>
      <c r="Q121" s="125"/>
      <c r="R121" s="93"/>
      <c r="S121" s="93"/>
      <c r="T121" s="135"/>
      <c r="U121" s="135"/>
      <c r="V121" s="93"/>
      <c r="W121" s="94"/>
      <c r="X121" s="6"/>
    </row>
    <row r="122" spans="1:24" s="35" customFormat="1" ht="31.5" x14ac:dyDescent="0.25">
      <c r="A122" s="22" t="s">
        <v>51</v>
      </c>
      <c r="B122" s="44" t="s">
        <v>335</v>
      </c>
      <c r="C122" s="37" t="s">
        <v>211</v>
      </c>
      <c r="D122" s="43" t="s">
        <v>212</v>
      </c>
      <c r="E122" s="93">
        <f t="shared" si="69"/>
        <v>5253994</v>
      </c>
      <c r="F122" s="93">
        <f t="shared" si="69"/>
        <v>875667</v>
      </c>
      <c r="G122" s="93">
        <f t="shared" si="69"/>
        <v>1100511.7199999997</v>
      </c>
      <c r="H122" s="93">
        <f t="shared" si="69"/>
        <v>495190</v>
      </c>
      <c r="I122" s="93">
        <f t="shared" si="76"/>
        <v>231438.28</v>
      </c>
      <c r="J122" s="46">
        <f t="shared" ref="J122:J131" si="78">ROUND(I122/F122*100,2)</f>
        <v>26.43</v>
      </c>
      <c r="K122" s="93">
        <f t="shared" si="77"/>
        <v>-6593.5599999999977</v>
      </c>
      <c r="L122" s="67">
        <f>ROUND(K122*100/-F122,2)</f>
        <v>0.75</v>
      </c>
      <c r="M122" s="94"/>
      <c r="N122" s="94"/>
      <c r="O122" s="93"/>
      <c r="P122" s="93"/>
      <c r="Q122" s="125"/>
      <c r="R122" s="93"/>
      <c r="S122" s="93"/>
      <c r="T122" s="135"/>
      <c r="U122" s="135"/>
      <c r="V122" s="93"/>
      <c r="W122" s="94"/>
      <c r="X122" s="6"/>
    </row>
    <row r="123" spans="1:24" s="35" customFormat="1" ht="15.75" x14ac:dyDescent="0.25">
      <c r="A123" s="22" t="s">
        <v>51</v>
      </c>
      <c r="B123" s="44" t="s">
        <v>335</v>
      </c>
      <c r="C123" s="37" t="s">
        <v>213</v>
      </c>
      <c r="D123" s="38" t="s">
        <v>385</v>
      </c>
      <c r="E123" s="93">
        <v>224926</v>
      </c>
      <c r="F123" s="93">
        <f>E123/12*1</f>
        <v>18743.833333333332</v>
      </c>
      <c r="G123" s="93">
        <f t="shared" ref="G123:H142" si="79">G282+G435+G589+G740+G889+G1038+G1188+G1340+G1489+G1638+G1789+G1938+G2087+G2238+G2388+G2537+G2687+G2836+G2985+G3135+G3284+G3433+G3584+G3735+G3886+G4036+G4185+G4336+G4487+G4641+G4790+G4939+G5088+G5237+G5386+G5535+G5684+G5833+G5982+G6131+G6280+G6429</f>
        <v>37970</v>
      </c>
      <c r="H123" s="93">
        <f t="shared" si="79"/>
        <v>37970</v>
      </c>
      <c r="I123" s="93">
        <f>G123-F123</f>
        <v>19226.166666666668</v>
      </c>
      <c r="J123" s="46">
        <f t="shared" si="78"/>
        <v>102.57</v>
      </c>
      <c r="K123" s="93">
        <f t="shared" si="77"/>
        <v>0</v>
      </c>
      <c r="L123" s="67">
        <f>ROUND(K123*100/-F123,2)</f>
        <v>0</v>
      </c>
      <c r="M123" s="94"/>
      <c r="N123" s="94"/>
      <c r="O123" s="93"/>
      <c r="P123" s="93"/>
      <c r="Q123" s="125"/>
      <c r="R123" s="93"/>
      <c r="S123" s="93"/>
      <c r="T123" s="135"/>
      <c r="U123" s="135"/>
      <c r="V123" s="93"/>
      <c r="W123" s="94"/>
      <c r="X123" s="6"/>
    </row>
    <row r="124" spans="1:24" s="35" customFormat="1" ht="31.5" x14ac:dyDescent="0.25">
      <c r="A124" s="22" t="s">
        <v>51</v>
      </c>
      <c r="B124" s="44" t="s">
        <v>335</v>
      </c>
      <c r="C124" s="37" t="s">
        <v>215</v>
      </c>
      <c r="D124" s="43" t="s">
        <v>342</v>
      </c>
      <c r="E124" s="93">
        <f t="shared" ref="E124:F143" si="80">E283+E436+E590+E741+E890+E1039+E1189+E1341+E1490+E1639+E1790+E1939+E2088+E2239+E2389+E2538+E2688+E2837+E2986+E3136+E3285+E3434+E3585+E3736+E3887+E4037+E4186+E4337+E4488+E4642+E4791+E4940+E5089+E5238+E5387+E5536+E5685+E5834+E5983+E6132+E6281+E6430</f>
        <v>2871330</v>
      </c>
      <c r="F124" s="93">
        <f t="shared" si="80"/>
        <v>478558</v>
      </c>
      <c r="G124" s="93">
        <f t="shared" si="79"/>
        <v>589061.97000000009</v>
      </c>
      <c r="H124" s="93">
        <f t="shared" si="79"/>
        <v>278372</v>
      </c>
      <c r="I124" s="93">
        <f t="shared" si="76"/>
        <v>134515.08000000002</v>
      </c>
      <c r="J124" s="46">
        <f t="shared" si="78"/>
        <v>28.11</v>
      </c>
      <c r="K124" s="93">
        <f t="shared" si="77"/>
        <v>-24011.109999999997</v>
      </c>
      <c r="L124" s="67">
        <f t="shared" ref="L124:L131" si="81">ROUND(K124*100/-F124,2)</f>
        <v>5.0199999999999996</v>
      </c>
      <c r="M124" s="94"/>
      <c r="N124" s="94"/>
      <c r="O124" s="93"/>
      <c r="P124" s="93"/>
      <c r="Q124" s="125"/>
      <c r="R124" s="93"/>
      <c r="S124" s="93"/>
      <c r="T124" s="135"/>
      <c r="U124" s="135"/>
      <c r="V124" s="93"/>
      <c r="W124" s="94"/>
      <c r="X124" s="6"/>
    </row>
    <row r="125" spans="1:24" s="35" customFormat="1" ht="31.5" x14ac:dyDescent="0.25">
      <c r="A125" s="22" t="s">
        <v>51</v>
      </c>
      <c r="B125" s="44" t="s">
        <v>335</v>
      </c>
      <c r="C125" s="37" t="s">
        <v>217</v>
      </c>
      <c r="D125" s="43" t="s">
        <v>343</v>
      </c>
      <c r="E125" s="93">
        <f t="shared" si="80"/>
        <v>13557</v>
      </c>
      <c r="F125" s="93">
        <f t="shared" si="80"/>
        <v>2259</v>
      </c>
      <c r="G125" s="93">
        <f t="shared" si="79"/>
        <v>5180.72</v>
      </c>
      <c r="H125" s="93">
        <f t="shared" si="79"/>
        <v>1943</v>
      </c>
      <c r="I125" s="93">
        <f t="shared" si="76"/>
        <v>3405.7200000000003</v>
      </c>
      <c r="J125" s="46">
        <f t="shared" si="78"/>
        <v>150.76</v>
      </c>
      <c r="K125" s="93">
        <f t="shared" si="77"/>
        <v>-484</v>
      </c>
      <c r="L125" s="67">
        <f t="shared" si="81"/>
        <v>21.43</v>
      </c>
      <c r="M125" s="94"/>
      <c r="N125" s="94"/>
      <c r="O125" s="93"/>
      <c r="P125" s="93"/>
      <c r="Q125" s="125"/>
      <c r="R125" s="93"/>
      <c r="S125" s="93"/>
      <c r="T125" s="135"/>
      <c r="U125" s="135"/>
      <c r="V125" s="93"/>
      <c r="W125" s="94"/>
      <c r="X125" s="6"/>
    </row>
    <row r="126" spans="1:24" s="35" customFormat="1" ht="31.5" x14ac:dyDescent="0.25">
      <c r="A126" s="22" t="s">
        <v>51</v>
      </c>
      <c r="B126" s="44" t="s">
        <v>335</v>
      </c>
      <c r="C126" s="37" t="s">
        <v>219</v>
      </c>
      <c r="D126" s="43" t="s">
        <v>220</v>
      </c>
      <c r="E126" s="93">
        <f t="shared" si="80"/>
        <v>145936</v>
      </c>
      <c r="F126" s="93">
        <f t="shared" si="80"/>
        <v>24323</v>
      </c>
      <c r="G126" s="93">
        <f t="shared" si="79"/>
        <v>33251.31</v>
      </c>
      <c r="H126" s="93">
        <f t="shared" si="79"/>
        <v>16831</v>
      </c>
      <c r="I126" s="93">
        <f t="shared" si="76"/>
        <v>8928.3099999999977</v>
      </c>
      <c r="J126" s="46">
        <f t="shared" si="78"/>
        <v>36.71</v>
      </c>
      <c r="K126" s="93">
        <f t="shared" si="77"/>
        <v>0</v>
      </c>
      <c r="L126" s="67">
        <f t="shared" si="81"/>
        <v>0</v>
      </c>
      <c r="M126" s="94"/>
      <c r="N126" s="94"/>
      <c r="O126" s="93"/>
      <c r="P126" s="93"/>
      <c r="Q126" s="125"/>
      <c r="R126" s="93"/>
      <c r="S126" s="93"/>
      <c r="T126" s="135"/>
      <c r="U126" s="135"/>
      <c r="V126" s="93"/>
      <c r="W126" s="94"/>
      <c r="X126" s="6"/>
    </row>
    <row r="127" spans="1:24" s="35" customFormat="1" ht="31.5" x14ac:dyDescent="0.25">
      <c r="A127" s="22" t="s">
        <v>51</v>
      </c>
      <c r="B127" s="44" t="s">
        <v>335</v>
      </c>
      <c r="C127" s="37" t="s">
        <v>221</v>
      </c>
      <c r="D127" s="43" t="s">
        <v>224</v>
      </c>
      <c r="E127" s="93">
        <f t="shared" si="80"/>
        <v>1091</v>
      </c>
      <c r="F127" s="93">
        <f t="shared" si="80"/>
        <v>182</v>
      </c>
      <c r="G127" s="93">
        <f t="shared" si="79"/>
        <v>2589.27</v>
      </c>
      <c r="H127" s="93">
        <f t="shared" si="79"/>
        <v>939</v>
      </c>
      <c r="I127" s="93">
        <f t="shared" si="76"/>
        <v>2432.27</v>
      </c>
      <c r="J127" s="46">
        <f t="shared" si="78"/>
        <v>1336.41</v>
      </c>
      <c r="K127" s="93">
        <f t="shared" si="77"/>
        <v>-25</v>
      </c>
      <c r="L127" s="67">
        <f t="shared" si="81"/>
        <v>13.74</v>
      </c>
      <c r="M127" s="94"/>
      <c r="N127" s="94"/>
      <c r="O127" s="93"/>
      <c r="P127" s="93"/>
      <c r="Q127" s="125"/>
      <c r="R127" s="93"/>
      <c r="S127" s="93"/>
      <c r="T127" s="135"/>
      <c r="U127" s="135"/>
      <c r="V127" s="93"/>
      <c r="W127" s="94"/>
      <c r="X127" s="6"/>
    </row>
    <row r="128" spans="1:24" s="35" customFormat="1" ht="31.5" x14ac:dyDescent="0.25">
      <c r="A128" s="22" t="s">
        <v>51</v>
      </c>
      <c r="B128" s="44" t="s">
        <v>335</v>
      </c>
      <c r="C128" s="37" t="s">
        <v>222</v>
      </c>
      <c r="D128" s="43" t="s">
        <v>225</v>
      </c>
      <c r="E128" s="93">
        <f t="shared" si="80"/>
        <v>139586</v>
      </c>
      <c r="F128" s="93">
        <f t="shared" si="80"/>
        <v>23265</v>
      </c>
      <c r="G128" s="93">
        <f t="shared" si="79"/>
        <v>45879.05</v>
      </c>
      <c r="H128" s="93">
        <f t="shared" si="79"/>
        <v>23181</v>
      </c>
      <c r="I128" s="93">
        <f t="shared" si="76"/>
        <v>26774.959999999999</v>
      </c>
      <c r="J128" s="46">
        <f t="shared" si="78"/>
        <v>115.09</v>
      </c>
      <c r="K128" s="93">
        <f t="shared" si="77"/>
        <v>-4160.9100000000008</v>
      </c>
      <c r="L128" s="67">
        <f t="shared" si="81"/>
        <v>17.88</v>
      </c>
      <c r="M128" s="94"/>
      <c r="N128" s="94"/>
      <c r="O128" s="93"/>
      <c r="P128" s="93"/>
      <c r="Q128" s="125"/>
      <c r="R128" s="93"/>
      <c r="S128" s="93"/>
      <c r="T128" s="135"/>
      <c r="U128" s="135"/>
      <c r="V128" s="93"/>
      <c r="W128" s="94"/>
      <c r="X128" s="6"/>
    </row>
    <row r="129" spans="1:24" s="35" customFormat="1" ht="31.5" x14ac:dyDescent="0.25">
      <c r="A129" s="22" t="s">
        <v>51</v>
      </c>
      <c r="B129" s="44" t="s">
        <v>335</v>
      </c>
      <c r="C129" s="37" t="s">
        <v>277</v>
      </c>
      <c r="D129" s="43" t="s">
        <v>278</v>
      </c>
      <c r="E129" s="93">
        <f t="shared" si="80"/>
        <v>2712</v>
      </c>
      <c r="F129" s="93">
        <f t="shared" si="80"/>
        <v>452</v>
      </c>
      <c r="G129" s="93">
        <f t="shared" si="79"/>
        <v>1190.76</v>
      </c>
      <c r="H129" s="93">
        <f t="shared" si="79"/>
        <v>368</v>
      </c>
      <c r="I129" s="93">
        <f t="shared" si="76"/>
        <v>738.7600000000001</v>
      </c>
      <c r="J129" s="46">
        <f t="shared" si="78"/>
        <v>163.44</v>
      </c>
      <c r="K129" s="93">
        <f t="shared" si="77"/>
        <v>0</v>
      </c>
      <c r="L129" s="67">
        <f t="shared" si="81"/>
        <v>0</v>
      </c>
      <c r="M129" s="94"/>
      <c r="N129" s="94"/>
      <c r="O129" s="93"/>
      <c r="P129" s="93"/>
      <c r="Q129" s="125"/>
      <c r="R129" s="93"/>
      <c r="S129" s="93"/>
      <c r="T129" s="135"/>
      <c r="U129" s="135"/>
      <c r="V129" s="93"/>
      <c r="W129" s="94"/>
      <c r="X129" s="6"/>
    </row>
    <row r="130" spans="1:24" s="35" customFormat="1" ht="15.75" x14ac:dyDescent="0.25">
      <c r="A130" s="22" t="s">
        <v>51</v>
      </c>
      <c r="B130" s="44" t="s">
        <v>335</v>
      </c>
      <c r="C130" s="37" t="s">
        <v>226</v>
      </c>
      <c r="D130" s="38" t="s">
        <v>408</v>
      </c>
      <c r="E130" s="93">
        <f t="shared" si="80"/>
        <v>0</v>
      </c>
      <c r="F130" s="93">
        <f t="shared" si="80"/>
        <v>0</v>
      </c>
      <c r="G130" s="93">
        <f t="shared" si="79"/>
        <v>103493.93000000002</v>
      </c>
      <c r="H130" s="93">
        <f t="shared" si="79"/>
        <v>50679</v>
      </c>
      <c r="I130" s="93">
        <f t="shared" si="76"/>
        <v>103493.93000000002</v>
      </c>
      <c r="J130" s="46"/>
      <c r="K130" s="93">
        <f t="shared" si="77"/>
        <v>0</v>
      </c>
      <c r="L130" s="67"/>
      <c r="M130" s="94"/>
      <c r="N130" s="94"/>
      <c r="O130" s="93"/>
      <c r="P130" s="93"/>
      <c r="Q130" s="125"/>
      <c r="R130" s="93"/>
      <c r="S130" s="93"/>
      <c r="T130" s="135"/>
      <c r="U130" s="135"/>
      <c r="V130" s="93"/>
      <c r="W130" s="94"/>
      <c r="X130" s="6"/>
    </row>
    <row r="131" spans="1:24" s="35" customFormat="1" ht="31.5" x14ac:dyDescent="0.25">
      <c r="A131" s="22" t="s">
        <v>51</v>
      </c>
      <c r="B131" s="44" t="s">
        <v>335</v>
      </c>
      <c r="C131" s="37" t="s">
        <v>227</v>
      </c>
      <c r="D131" s="43" t="s">
        <v>344</v>
      </c>
      <c r="E131" s="93">
        <f t="shared" si="80"/>
        <v>588977</v>
      </c>
      <c r="F131" s="93">
        <f t="shared" si="80"/>
        <v>98163</v>
      </c>
      <c r="G131" s="93">
        <f t="shared" si="79"/>
        <v>75365.460000000006</v>
      </c>
      <c r="H131" s="93">
        <f t="shared" si="79"/>
        <v>40984</v>
      </c>
      <c r="I131" s="93">
        <f t="shared" si="76"/>
        <v>0</v>
      </c>
      <c r="J131" s="46">
        <f t="shared" si="78"/>
        <v>0</v>
      </c>
      <c r="K131" s="93">
        <f t="shared" si="77"/>
        <v>-22797.539999999994</v>
      </c>
      <c r="L131" s="67">
        <f t="shared" si="81"/>
        <v>23.22</v>
      </c>
      <c r="M131" s="94"/>
      <c r="N131" s="94"/>
      <c r="O131" s="93"/>
      <c r="P131" s="93"/>
      <c r="Q131" s="125"/>
      <c r="R131" s="93"/>
      <c r="S131" s="93"/>
      <c r="T131" s="135"/>
      <c r="U131" s="135"/>
      <c r="V131" s="93"/>
      <c r="W131" s="94"/>
      <c r="X131" s="6"/>
    </row>
    <row r="132" spans="1:24" s="35" customFormat="1" ht="15.75" x14ac:dyDescent="0.25">
      <c r="A132" s="22" t="s">
        <v>51</v>
      </c>
      <c r="B132" s="44" t="s">
        <v>335</v>
      </c>
      <c r="C132" s="37" t="s">
        <v>229</v>
      </c>
      <c r="D132" s="38" t="s">
        <v>399</v>
      </c>
      <c r="E132" s="93">
        <f t="shared" si="80"/>
        <v>0</v>
      </c>
      <c r="F132" s="93">
        <f t="shared" si="80"/>
        <v>0</v>
      </c>
      <c r="G132" s="93">
        <f t="shared" si="79"/>
        <v>0</v>
      </c>
      <c r="H132" s="93">
        <f t="shared" si="79"/>
        <v>0</v>
      </c>
      <c r="I132" s="93">
        <f t="shared" si="76"/>
        <v>0</v>
      </c>
      <c r="J132" s="46"/>
      <c r="K132" s="93">
        <f t="shared" si="77"/>
        <v>0</v>
      </c>
      <c r="L132" s="67"/>
      <c r="M132" s="94"/>
      <c r="N132" s="94"/>
      <c r="O132" s="93"/>
      <c r="P132" s="93"/>
      <c r="Q132" s="125"/>
      <c r="R132" s="93"/>
      <c r="S132" s="93"/>
      <c r="T132" s="135"/>
      <c r="U132" s="135"/>
      <c r="V132" s="93"/>
      <c r="W132" s="94"/>
      <c r="X132" s="6"/>
    </row>
    <row r="133" spans="1:24" s="35" customFormat="1" ht="15.75" x14ac:dyDescent="0.25">
      <c r="A133" s="22" t="s">
        <v>51</v>
      </c>
      <c r="B133" s="44" t="s">
        <v>335</v>
      </c>
      <c r="C133" s="37" t="s">
        <v>377</v>
      </c>
      <c r="D133" s="43" t="s">
        <v>359</v>
      </c>
      <c r="E133" s="93">
        <f t="shared" si="80"/>
        <v>345358</v>
      </c>
      <c r="F133" s="93">
        <f t="shared" si="80"/>
        <v>57560</v>
      </c>
      <c r="G133" s="93">
        <f t="shared" si="79"/>
        <v>71684.84</v>
      </c>
      <c r="H133" s="93">
        <f t="shared" si="79"/>
        <v>0</v>
      </c>
      <c r="I133" s="93">
        <f t="shared" si="76"/>
        <v>26778.9</v>
      </c>
      <c r="J133" s="46">
        <f t="shared" ref="J133:J137" si="82">ROUND(I133/F133*100,2)</f>
        <v>46.52</v>
      </c>
      <c r="K133" s="93">
        <f t="shared" si="77"/>
        <v>-12654.060000000001</v>
      </c>
      <c r="L133" s="67">
        <f t="shared" ref="L133:L137" si="83">ROUND(K133*100/-F133,2)</f>
        <v>21.98</v>
      </c>
      <c r="M133" s="94"/>
      <c r="N133" s="94"/>
      <c r="O133" s="93"/>
      <c r="P133" s="93"/>
      <c r="Q133" s="125"/>
      <c r="R133" s="93"/>
      <c r="S133" s="93"/>
      <c r="T133" s="135"/>
      <c r="U133" s="135"/>
      <c r="V133" s="93"/>
      <c r="W133" s="94"/>
      <c r="X133" s="6"/>
    </row>
    <row r="134" spans="1:24" s="35" customFormat="1" ht="15.75" x14ac:dyDescent="0.25">
      <c r="A134" s="22" t="s">
        <v>51</v>
      </c>
      <c r="B134" s="44" t="s">
        <v>335</v>
      </c>
      <c r="C134" s="37" t="s">
        <v>231</v>
      </c>
      <c r="D134" s="43" t="s">
        <v>337</v>
      </c>
      <c r="E134" s="93">
        <f t="shared" si="80"/>
        <v>196765</v>
      </c>
      <c r="F134" s="93">
        <f t="shared" si="80"/>
        <v>32794</v>
      </c>
      <c r="G134" s="93">
        <f t="shared" si="79"/>
        <v>43423.799999999996</v>
      </c>
      <c r="H134" s="93">
        <f t="shared" si="79"/>
        <v>2924</v>
      </c>
      <c r="I134" s="93">
        <f t="shared" si="76"/>
        <v>37733</v>
      </c>
      <c r="J134" s="46">
        <f t="shared" si="82"/>
        <v>115.06</v>
      </c>
      <c r="K134" s="93">
        <f t="shared" si="77"/>
        <v>-27103.200000000001</v>
      </c>
      <c r="L134" s="67">
        <f t="shared" si="83"/>
        <v>82.65</v>
      </c>
      <c r="M134" s="94"/>
      <c r="N134" s="94"/>
      <c r="O134" s="93"/>
      <c r="P134" s="93"/>
      <c r="Q134" s="125"/>
      <c r="R134" s="93"/>
      <c r="S134" s="93"/>
      <c r="T134" s="135"/>
      <c r="U134" s="135"/>
      <c r="V134" s="93"/>
      <c r="W134" s="94"/>
      <c r="X134" s="6"/>
    </row>
    <row r="135" spans="1:24" s="35" customFormat="1" ht="15.75" x14ac:dyDescent="0.25">
      <c r="A135" s="22" t="s">
        <v>51</v>
      </c>
      <c r="B135" s="44" t="s">
        <v>335</v>
      </c>
      <c r="C135" s="37" t="s">
        <v>233</v>
      </c>
      <c r="D135" s="43" t="s">
        <v>338</v>
      </c>
      <c r="E135" s="93">
        <f t="shared" si="80"/>
        <v>0</v>
      </c>
      <c r="F135" s="93">
        <f t="shared" si="80"/>
        <v>0</v>
      </c>
      <c r="G135" s="93">
        <f t="shared" si="79"/>
        <v>0</v>
      </c>
      <c r="H135" s="93">
        <f t="shared" si="79"/>
        <v>0</v>
      </c>
      <c r="I135" s="93">
        <f t="shared" si="76"/>
        <v>0</v>
      </c>
      <c r="J135" s="46"/>
      <c r="K135" s="93">
        <f t="shared" si="77"/>
        <v>0</v>
      </c>
      <c r="L135" s="67"/>
      <c r="M135" s="94"/>
      <c r="N135" s="94"/>
      <c r="O135" s="93"/>
      <c r="P135" s="93"/>
      <c r="Q135" s="125"/>
      <c r="R135" s="93"/>
      <c r="S135" s="93"/>
      <c r="T135" s="135"/>
      <c r="U135" s="135"/>
      <c r="V135" s="93"/>
      <c r="W135" s="94"/>
      <c r="X135" s="6"/>
    </row>
    <row r="136" spans="1:24" s="35" customFormat="1" ht="31.5" x14ac:dyDescent="0.25">
      <c r="A136" s="22" t="s">
        <v>51</v>
      </c>
      <c r="B136" s="44" t="s">
        <v>335</v>
      </c>
      <c r="C136" s="37" t="s">
        <v>235</v>
      </c>
      <c r="D136" s="43" t="s">
        <v>236</v>
      </c>
      <c r="E136" s="93">
        <f t="shared" si="80"/>
        <v>253694</v>
      </c>
      <c r="F136" s="93">
        <f t="shared" si="80"/>
        <v>42282</v>
      </c>
      <c r="G136" s="93">
        <f t="shared" si="79"/>
        <v>95723.94</v>
      </c>
      <c r="H136" s="93">
        <f t="shared" si="79"/>
        <v>34362</v>
      </c>
      <c r="I136" s="93">
        <f t="shared" si="76"/>
        <v>53441.94</v>
      </c>
      <c r="J136" s="46">
        <f t="shared" si="82"/>
        <v>126.39</v>
      </c>
      <c r="K136" s="93">
        <f t="shared" si="77"/>
        <v>0</v>
      </c>
      <c r="L136" s="67">
        <f t="shared" si="83"/>
        <v>0</v>
      </c>
      <c r="M136" s="94"/>
      <c r="N136" s="94"/>
      <c r="O136" s="93"/>
      <c r="P136" s="93"/>
      <c r="Q136" s="125"/>
      <c r="R136" s="93"/>
      <c r="S136" s="93"/>
      <c r="T136" s="135"/>
      <c r="U136" s="135"/>
      <c r="V136" s="93"/>
      <c r="W136" s="94"/>
      <c r="X136" s="6"/>
    </row>
    <row r="137" spans="1:24" s="35" customFormat="1" ht="31.5" x14ac:dyDescent="0.25">
      <c r="A137" s="22" t="s">
        <v>51</v>
      </c>
      <c r="B137" s="44" t="s">
        <v>335</v>
      </c>
      <c r="C137" s="37" t="s">
        <v>237</v>
      </c>
      <c r="D137" s="43" t="s">
        <v>238</v>
      </c>
      <c r="E137" s="93">
        <f t="shared" si="80"/>
        <v>155210</v>
      </c>
      <c r="F137" s="93">
        <f t="shared" si="80"/>
        <v>25869</v>
      </c>
      <c r="G137" s="93">
        <f t="shared" si="79"/>
        <v>9905.5</v>
      </c>
      <c r="H137" s="93">
        <f t="shared" si="79"/>
        <v>6092</v>
      </c>
      <c r="I137" s="93">
        <f t="shared" si="76"/>
        <v>0</v>
      </c>
      <c r="J137" s="46">
        <f t="shared" si="82"/>
        <v>0</v>
      </c>
      <c r="K137" s="93">
        <f t="shared" si="77"/>
        <v>-15963.5</v>
      </c>
      <c r="L137" s="67">
        <f t="shared" si="83"/>
        <v>61.71</v>
      </c>
      <c r="M137" s="94"/>
      <c r="N137" s="94"/>
      <c r="O137" s="93"/>
      <c r="P137" s="93"/>
      <c r="Q137" s="125"/>
      <c r="R137" s="93"/>
      <c r="S137" s="93"/>
      <c r="T137" s="135"/>
      <c r="U137" s="135"/>
      <c r="V137" s="93"/>
      <c r="W137" s="94"/>
      <c r="X137" s="6"/>
    </row>
    <row r="138" spans="1:24" s="35" customFormat="1" ht="15.75" x14ac:dyDescent="0.25">
      <c r="A138" s="22" t="s">
        <v>51</v>
      </c>
      <c r="B138" s="44" t="s">
        <v>335</v>
      </c>
      <c r="C138" s="37" t="s">
        <v>239</v>
      </c>
      <c r="D138" s="38" t="s">
        <v>400</v>
      </c>
      <c r="E138" s="93">
        <f t="shared" si="80"/>
        <v>0</v>
      </c>
      <c r="F138" s="93">
        <f t="shared" si="80"/>
        <v>0</v>
      </c>
      <c r="G138" s="93">
        <f t="shared" si="79"/>
        <v>0</v>
      </c>
      <c r="H138" s="93">
        <f t="shared" si="79"/>
        <v>0</v>
      </c>
      <c r="I138" s="93">
        <f t="shared" si="76"/>
        <v>0</v>
      </c>
      <c r="J138" s="46"/>
      <c r="K138" s="93">
        <f t="shared" si="77"/>
        <v>0</v>
      </c>
      <c r="L138" s="67"/>
      <c r="M138" s="94"/>
      <c r="N138" s="94"/>
      <c r="O138" s="93"/>
      <c r="P138" s="93"/>
      <c r="Q138" s="125"/>
      <c r="R138" s="93"/>
      <c r="S138" s="93"/>
      <c r="T138" s="135"/>
      <c r="U138" s="135"/>
      <c r="V138" s="93"/>
      <c r="W138" s="94"/>
      <c r="X138" s="6"/>
    </row>
    <row r="139" spans="1:24" s="35" customFormat="1" ht="27.75" customHeight="1" x14ac:dyDescent="0.25">
      <c r="A139" s="22" t="s">
        <v>51</v>
      </c>
      <c r="B139" s="44" t="s">
        <v>335</v>
      </c>
      <c r="C139" s="37" t="s">
        <v>240</v>
      </c>
      <c r="D139" s="38" t="s">
        <v>339</v>
      </c>
      <c r="E139" s="93">
        <f t="shared" si="80"/>
        <v>0</v>
      </c>
      <c r="F139" s="93">
        <f t="shared" si="80"/>
        <v>0</v>
      </c>
      <c r="G139" s="93">
        <f t="shared" si="79"/>
        <v>0</v>
      </c>
      <c r="H139" s="93">
        <f t="shared" si="79"/>
        <v>0</v>
      </c>
      <c r="I139" s="93">
        <f t="shared" si="76"/>
        <v>0</v>
      </c>
      <c r="J139" s="46"/>
      <c r="K139" s="93">
        <f t="shared" si="77"/>
        <v>0</v>
      </c>
      <c r="L139" s="67"/>
      <c r="M139" s="94"/>
      <c r="N139" s="94"/>
      <c r="O139" s="93"/>
      <c r="P139" s="93"/>
      <c r="Q139" s="125"/>
      <c r="R139" s="93"/>
      <c r="S139" s="93"/>
      <c r="T139" s="135"/>
      <c r="U139" s="135"/>
      <c r="V139" s="93"/>
      <c r="W139" s="94"/>
      <c r="X139" s="6"/>
    </row>
    <row r="140" spans="1:24" s="35" customFormat="1" ht="15.75" x14ac:dyDescent="0.25">
      <c r="A140" s="22" t="s">
        <v>51</v>
      </c>
      <c r="B140" s="44" t="s">
        <v>335</v>
      </c>
      <c r="C140" s="37" t="s">
        <v>241</v>
      </c>
      <c r="D140" s="43" t="s">
        <v>242</v>
      </c>
      <c r="E140" s="93">
        <f t="shared" si="80"/>
        <v>10316</v>
      </c>
      <c r="F140" s="93">
        <f t="shared" si="80"/>
        <v>1721</v>
      </c>
      <c r="G140" s="93">
        <f t="shared" si="79"/>
        <v>3381.2799999999997</v>
      </c>
      <c r="H140" s="93">
        <f t="shared" si="79"/>
        <v>1018</v>
      </c>
      <c r="I140" s="93">
        <f t="shared" si="76"/>
        <v>1835.2799999999997</v>
      </c>
      <c r="J140" s="46">
        <f t="shared" ref="J140:J166" si="84">ROUND(I140/F140*100,2)</f>
        <v>106.64</v>
      </c>
      <c r="K140" s="93">
        <f t="shared" si="77"/>
        <v>-175</v>
      </c>
      <c r="L140" s="67">
        <f t="shared" ref="L140:L166" si="85">ROUND(K140*100/-F140,2)</f>
        <v>10.17</v>
      </c>
      <c r="M140" s="94"/>
      <c r="N140" s="94"/>
      <c r="O140" s="93"/>
      <c r="P140" s="93"/>
      <c r="Q140" s="125"/>
      <c r="R140" s="93"/>
      <c r="S140" s="93"/>
      <c r="T140" s="135"/>
      <c r="U140" s="135"/>
      <c r="V140" s="93"/>
      <c r="W140" s="94"/>
      <c r="X140" s="6"/>
    </row>
    <row r="141" spans="1:24" s="35" customFormat="1" ht="31.5" x14ac:dyDescent="0.25">
      <c r="A141" s="22" t="s">
        <v>51</v>
      </c>
      <c r="B141" s="44" t="s">
        <v>335</v>
      </c>
      <c r="C141" s="37" t="s">
        <v>245</v>
      </c>
      <c r="D141" s="43" t="s">
        <v>345</v>
      </c>
      <c r="E141" s="93">
        <f t="shared" si="80"/>
        <v>193786</v>
      </c>
      <c r="F141" s="93">
        <f t="shared" si="80"/>
        <v>32298</v>
      </c>
      <c r="G141" s="93">
        <f t="shared" si="79"/>
        <v>59928.090000000004</v>
      </c>
      <c r="H141" s="93">
        <f t="shared" si="79"/>
        <v>27866</v>
      </c>
      <c r="I141" s="93">
        <f t="shared" si="76"/>
        <v>33201.69</v>
      </c>
      <c r="J141" s="46">
        <f t="shared" si="84"/>
        <v>102.8</v>
      </c>
      <c r="K141" s="93">
        <f t="shared" si="77"/>
        <v>-5571.5999999999985</v>
      </c>
      <c r="L141" s="67">
        <f t="shared" si="85"/>
        <v>17.25</v>
      </c>
      <c r="M141" s="94"/>
      <c r="N141" s="94"/>
      <c r="O141" s="93"/>
      <c r="P141" s="93"/>
      <c r="Q141" s="125"/>
      <c r="R141" s="93"/>
      <c r="S141" s="93"/>
      <c r="T141" s="135"/>
      <c r="U141" s="135"/>
      <c r="V141" s="93"/>
      <c r="W141" s="94"/>
      <c r="X141" s="6"/>
    </row>
    <row r="142" spans="1:24" s="35" customFormat="1" ht="15.75" x14ac:dyDescent="0.25">
      <c r="A142" s="22" t="s">
        <v>51</v>
      </c>
      <c r="B142" s="44" t="s">
        <v>335</v>
      </c>
      <c r="C142" s="37" t="s">
        <v>247</v>
      </c>
      <c r="D142" s="43" t="s">
        <v>248</v>
      </c>
      <c r="E142" s="93">
        <f t="shared" si="80"/>
        <v>1902</v>
      </c>
      <c r="F142" s="93">
        <f t="shared" si="80"/>
        <v>317</v>
      </c>
      <c r="G142" s="93">
        <f t="shared" si="79"/>
        <v>2441.6</v>
      </c>
      <c r="H142" s="93">
        <f t="shared" si="79"/>
        <v>305</v>
      </c>
      <c r="I142" s="93">
        <f t="shared" si="76"/>
        <v>2124.6</v>
      </c>
      <c r="J142" s="46">
        <f t="shared" si="84"/>
        <v>670.22</v>
      </c>
      <c r="K142" s="93">
        <f t="shared" si="77"/>
        <v>0</v>
      </c>
      <c r="L142" s="67">
        <f t="shared" si="85"/>
        <v>0</v>
      </c>
      <c r="M142" s="94"/>
      <c r="N142" s="94"/>
      <c r="O142" s="93"/>
      <c r="P142" s="93"/>
      <c r="Q142" s="125"/>
      <c r="R142" s="93"/>
      <c r="S142" s="93"/>
      <c r="T142" s="135"/>
      <c r="U142" s="135"/>
      <c r="V142" s="93"/>
      <c r="W142" s="94"/>
      <c r="X142" s="6"/>
    </row>
    <row r="143" spans="1:24" s="35" customFormat="1" ht="31.5" x14ac:dyDescent="0.25">
      <c r="A143" s="22" t="s">
        <v>51</v>
      </c>
      <c r="B143" s="44" t="s">
        <v>335</v>
      </c>
      <c r="C143" s="37" t="s">
        <v>249</v>
      </c>
      <c r="D143" s="43" t="s">
        <v>250</v>
      </c>
      <c r="E143" s="93">
        <f t="shared" si="80"/>
        <v>317373</v>
      </c>
      <c r="F143" s="93">
        <f t="shared" si="80"/>
        <v>52896</v>
      </c>
      <c r="G143" s="93">
        <f t="shared" ref="G143:H162" si="86">G302+G455+G609+G760+G909+G1058+G1208+G1360+G1509+G1658+G1809+G1958+G2107+G2258+G2408+G2557+G2707+G2856+G3005+G3155+G3304+G3453+G3604+G3755+G3906+G4056+G4205+G4356+G4507+G4661+G4810+G4959+G5108+G5257+G5406+G5555+G5704+G5853+G6002+G6151+G6300+G6449</f>
        <v>30417.279999999999</v>
      </c>
      <c r="H143" s="93">
        <f t="shared" si="86"/>
        <v>30417</v>
      </c>
      <c r="I143" s="93">
        <f t="shared" si="76"/>
        <v>0</v>
      </c>
      <c r="J143" s="46">
        <f t="shared" si="84"/>
        <v>0</v>
      </c>
      <c r="K143" s="93">
        <f t="shared" si="77"/>
        <v>-22478.720000000001</v>
      </c>
      <c r="L143" s="67">
        <f t="shared" si="85"/>
        <v>42.5</v>
      </c>
      <c r="M143" s="94"/>
      <c r="N143" s="94"/>
      <c r="O143" s="93"/>
      <c r="P143" s="93"/>
      <c r="Q143" s="125"/>
      <c r="R143" s="93"/>
      <c r="S143" s="93"/>
      <c r="T143" s="135"/>
      <c r="U143" s="135"/>
      <c r="V143" s="93"/>
      <c r="W143" s="94"/>
      <c r="X143" s="6"/>
    </row>
    <row r="144" spans="1:24" s="35" customFormat="1" ht="15.75" x14ac:dyDescent="0.25">
      <c r="A144" s="22" t="s">
        <v>51</v>
      </c>
      <c r="B144" s="44" t="s">
        <v>335</v>
      </c>
      <c r="C144" s="37" t="s">
        <v>251</v>
      </c>
      <c r="D144" s="43" t="s">
        <v>260</v>
      </c>
      <c r="E144" s="93">
        <f t="shared" ref="E144:F163" si="87">E303+E456+E610+E761+E910+E1059+E1209+E1361+E1510+E1659+E1810+E1959+E2108+E2259+E2409+E2558+E2708+E2857+E3006+E3156+E3305+E3454+E3605+E3756+E3907+E4057+E4206+E4357+E4508+E4662+E4811+E4960+E5109+E5258+E5407+E5556+E5705+E5854+E6003+E6152+E6301+E6450</f>
        <v>13810</v>
      </c>
      <c r="F144" s="93">
        <f t="shared" si="87"/>
        <v>2302</v>
      </c>
      <c r="G144" s="93">
        <f t="shared" si="86"/>
        <v>1296.22</v>
      </c>
      <c r="H144" s="93">
        <f t="shared" si="86"/>
        <v>854</v>
      </c>
      <c r="I144" s="93">
        <f t="shared" si="76"/>
        <v>217.22000000000003</v>
      </c>
      <c r="J144" s="46">
        <f t="shared" si="84"/>
        <v>9.44</v>
      </c>
      <c r="K144" s="93">
        <f t="shared" si="77"/>
        <v>-1223</v>
      </c>
      <c r="L144" s="67">
        <f t="shared" si="85"/>
        <v>53.13</v>
      </c>
      <c r="M144" s="94"/>
      <c r="N144" s="94"/>
      <c r="O144" s="93"/>
      <c r="P144" s="93"/>
      <c r="Q144" s="125"/>
      <c r="R144" s="93"/>
      <c r="S144" s="93"/>
      <c r="T144" s="135"/>
      <c r="U144" s="135"/>
      <c r="V144" s="93"/>
      <c r="W144" s="94"/>
      <c r="X144" s="6"/>
    </row>
    <row r="145" spans="1:24" s="35" customFormat="1" ht="15.75" x14ac:dyDescent="0.25">
      <c r="A145" s="22" t="s">
        <v>51</v>
      </c>
      <c r="B145" s="44" t="s">
        <v>335</v>
      </c>
      <c r="C145" s="37" t="s">
        <v>252</v>
      </c>
      <c r="D145" s="43" t="s">
        <v>253</v>
      </c>
      <c r="E145" s="93">
        <f t="shared" si="87"/>
        <v>12077</v>
      </c>
      <c r="F145" s="93">
        <f t="shared" si="87"/>
        <v>2013</v>
      </c>
      <c r="G145" s="93">
        <f t="shared" si="86"/>
        <v>3660.5199999999995</v>
      </c>
      <c r="H145" s="93">
        <f t="shared" si="86"/>
        <v>2405</v>
      </c>
      <c r="I145" s="93">
        <f t="shared" si="76"/>
        <v>1647.5199999999998</v>
      </c>
      <c r="J145" s="46">
        <f t="shared" si="84"/>
        <v>81.84</v>
      </c>
      <c r="K145" s="93">
        <f t="shared" si="77"/>
        <v>0</v>
      </c>
      <c r="L145" s="67">
        <f t="shared" si="85"/>
        <v>0</v>
      </c>
      <c r="M145" s="94"/>
      <c r="N145" s="94"/>
      <c r="O145" s="93"/>
      <c r="P145" s="93"/>
      <c r="Q145" s="125"/>
      <c r="R145" s="93"/>
      <c r="S145" s="93"/>
      <c r="T145" s="135"/>
      <c r="U145" s="135"/>
      <c r="V145" s="93"/>
      <c r="W145" s="94"/>
      <c r="X145" s="6"/>
    </row>
    <row r="146" spans="1:24" s="35" customFormat="1" ht="15.75" x14ac:dyDescent="0.25">
      <c r="A146" s="22" t="s">
        <v>51</v>
      </c>
      <c r="B146" s="44" t="s">
        <v>335</v>
      </c>
      <c r="C146" s="37" t="s">
        <v>254</v>
      </c>
      <c r="D146" s="43" t="s">
        <v>255</v>
      </c>
      <c r="E146" s="93">
        <f t="shared" si="87"/>
        <v>6352</v>
      </c>
      <c r="F146" s="93">
        <f t="shared" si="87"/>
        <v>1059</v>
      </c>
      <c r="G146" s="93">
        <f t="shared" si="86"/>
        <v>2753.48</v>
      </c>
      <c r="H146" s="93">
        <f t="shared" si="86"/>
        <v>0</v>
      </c>
      <c r="I146" s="93">
        <f t="shared" si="76"/>
        <v>1694.48</v>
      </c>
      <c r="J146" s="46">
        <f t="shared" si="84"/>
        <v>160.01</v>
      </c>
      <c r="K146" s="93">
        <f t="shared" si="77"/>
        <v>0</v>
      </c>
      <c r="L146" s="67">
        <f t="shared" si="85"/>
        <v>0</v>
      </c>
      <c r="M146" s="94"/>
      <c r="N146" s="94"/>
      <c r="O146" s="93"/>
      <c r="P146" s="93"/>
      <c r="Q146" s="125"/>
      <c r="R146" s="93"/>
      <c r="S146" s="93"/>
      <c r="T146" s="135"/>
      <c r="U146" s="135"/>
      <c r="V146" s="93"/>
      <c r="W146" s="94"/>
      <c r="X146" s="6"/>
    </row>
    <row r="147" spans="1:24" s="35" customFormat="1" ht="15.75" x14ac:dyDescent="0.25">
      <c r="A147" s="22" t="s">
        <v>51</v>
      </c>
      <c r="B147" s="44" t="s">
        <v>335</v>
      </c>
      <c r="C147" s="37" t="s">
        <v>256</v>
      </c>
      <c r="D147" s="43" t="s">
        <v>257</v>
      </c>
      <c r="E147" s="93">
        <f t="shared" si="87"/>
        <v>192011</v>
      </c>
      <c r="F147" s="93">
        <f t="shared" si="87"/>
        <v>32002</v>
      </c>
      <c r="G147" s="93">
        <f t="shared" si="86"/>
        <v>0</v>
      </c>
      <c r="H147" s="93">
        <f t="shared" si="86"/>
        <v>0</v>
      </c>
      <c r="I147" s="93">
        <f t="shared" si="76"/>
        <v>0</v>
      </c>
      <c r="J147" s="46">
        <f t="shared" si="84"/>
        <v>0</v>
      </c>
      <c r="K147" s="93">
        <f t="shared" si="77"/>
        <v>-32002</v>
      </c>
      <c r="L147" s="67">
        <f t="shared" si="85"/>
        <v>100</v>
      </c>
      <c r="M147" s="94"/>
      <c r="N147" s="94"/>
      <c r="O147" s="93"/>
      <c r="P147" s="93"/>
      <c r="Q147" s="125"/>
      <c r="R147" s="93"/>
      <c r="S147" s="93"/>
      <c r="T147" s="135"/>
      <c r="U147" s="135"/>
      <c r="V147" s="93"/>
      <c r="W147" s="94"/>
      <c r="X147" s="6"/>
    </row>
    <row r="148" spans="1:24" s="35" customFormat="1" ht="31.5" x14ac:dyDescent="0.25">
      <c r="A148" s="22" t="s">
        <v>51</v>
      </c>
      <c r="B148" s="44" t="s">
        <v>335</v>
      </c>
      <c r="C148" s="37" t="s">
        <v>258</v>
      </c>
      <c r="D148" s="38" t="s">
        <v>406</v>
      </c>
      <c r="E148" s="93">
        <f t="shared" si="87"/>
        <v>0</v>
      </c>
      <c r="F148" s="93">
        <f t="shared" si="87"/>
        <v>0</v>
      </c>
      <c r="G148" s="93">
        <f t="shared" si="86"/>
        <v>0</v>
      </c>
      <c r="H148" s="93">
        <f t="shared" si="86"/>
        <v>0</v>
      </c>
      <c r="I148" s="93">
        <f t="shared" si="76"/>
        <v>0</v>
      </c>
      <c r="J148" s="46"/>
      <c r="K148" s="93">
        <f t="shared" si="77"/>
        <v>0</v>
      </c>
      <c r="L148" s="67"/>
      <c r="M148" s="94"/>
      <c r="N148" s="94"/>
      <c r="O148" s="93"/>
      <c r="P148" s="93"/>
      <c r="Q148" s="125"/>
      <c r="R148" s="93"/>
      <c r="S148" s="93"/>
      <c r="T148" s="135"/>
      <c r="U148" s="135"/>
      <c r="V148" s="93"/>
      <c r="W148" s="94"/>
      <c r="X148" s="6"/>
    </row>
    <row r="149" spans="1:24" s="35" customFormat="1" ht="15.75" x14ac:dyDescent="0.25">
      <c r="A149" s="22" t="s">
        <v>51</v>
      </c>
      <c r="B149" s="44" t="s">
        <v>335</v>
      </c>
      <c r="C149" s="37" t="s">
        <v>261</v>
      </c>
      <c r="D149" s="43" t="s">
        <v>262</v>
      </c>
      <c r="E149" s="93">
        <f t="shared" si="87"/>
        <v>554970</v>
      </c>
      <c r="F149" s="93">
        <f t="shared" si="87"/>
        <v>92495</v>
      </c>
      <c r="G149" s="93">
        <f t="shared" si="86"/>
        <v>50880.4</v>
      </c>
      <c r="H149" s="93">
        <f t="shared" si="86"/>
        <v>13906</v>
      </c>
      <c r="I149" s="93">
        <f t="shared" si="76"/>
        <v>11923.599999999999</v>
      </c>
      <c r="J149" s="46">
        <f t="shared" si="84"/>
        <v>12.89</v>
      </c>
      <c r="K149" s="93">
        <f>K308+K461+K615+K766+K915+K1064+K1214+K1366+K1515+K1664+K1815+K1964+K2113+K2264+K2414+K2563+K2713+K2862+K3011+K3161+K3310+K3459+K3610+K3761+K3912+K4062+K4211+K4362+K4513+K4667+K4816+K4965+K5114+K5263+K5412+K5561+K5710+K5859+K6008+K6157+K6306+K6455</f>
        <v>-53538.2</v>
      </c>
      <c r="L149" s="67">
        <f t="shared" si="85"/>
        <v>57.88</v>
      </c>
      <c r="M149" s="94"/>
      <c r="N149" s="94"/>
      <c r="O149" s="93"/>
      <c r="P149" s="93"/>
      <c r="Q149" s="125"/>
      <c r="R149" s="93"/>
      <c r="S149" s="93"/>
      <c r="T149" s="135"/>
      <c r="U149" s="135"/>
      <c r="V149" s="93"/>
      <c r="W149" s="94"/>
      <c r="X149" s="6"/>
    </row>
    <row r="150" spans="1:24" s="35" customFormat="1" ht="47.25" x14ac:dyDescent="0.25">
      <c r="A150" s="22" t="s">
        <v>51</v>
      </c>
      <c r="B150" s="44" t="s">
        <v>335</v>
      </c>
      <c r="C150" s="37" t="s">
        <v>263</v>
      </c>
      <c r="D150" s="43" t="s">
        <v>264</v>
      </c>
      <c r="E150" s="93">
        <f t="shared" si="87"/>
        <v>102886</v>
      </c>
      <c r="F150" s="93">
        <f t="shared" si="87"/>
        <v>17148</v>
      </c>
      <c r="G150" s="93">
        <f t="shared" si="86"/>
        <v>3977.64</v>
      </c>
      <c r="H150" s="93">
        <f t="shared" si="86"/>
        <v>2011</v>
      </c>
      <c r="I150" s="93">
        <f t="shared" si="76"/>
        <v>45.72</v>
      </c>
      <c r="J150" s="46">
        <f t="shared" si="84"/>
        <v>0.27</v>
      </c>
      <c r="K150" s="93">
        <f t="shared" si="77"/>
        <v>-13216.080000000002</v>
      </c>
      <c r="L150" s="67">
        <f t="shared" si="85"/>
        <v>77.069999999999993</v>
      </c>
      <c r="M150" s="94"/>
      <c r="N150" s="94"/>
      <c r="O150" s="93"/>
      <c r="P150" s="93"/>
      <c r="Q150" s="125"/>
      <c r="R150" s="93"/>
      <c r="S150" s="93"/>
      <c r="T150" s="135"/>
      <c r="U150" s="135"/>
      <c r="V150" s="93"/>
      <c r="W150" s="94"/>
      <c r="X150" s="6"/>
    </row>
    <row r="151" spans="1:24" s="35" customFormat="1" ht="15.75" x14ac:dyDescent="0.25">
      <c r="A151" s="22" t="s">
        <v>51</v>
      </c>
      <c r="B151" s="44" t="s">
        <v>335</v>
      </c>
      <c r="C151" s="37" t="s">
        <v>265</v>
      </c>
      <c r="D151" s="43" t="s">
        <v>266</v>
      </c>
      <c r="E151" s="93">
        <f t="shared" si="87"/>
        <v>164527</v>
      </c>
      <c r="F151" s="93">
        <f t="shared" si="87"/>
        <v>27422</v>
      </c>
      <c r="G151" s="93">
        <f t="shared" si="86"/>
        <v>20604.55</v>
      </c>
      <c r="H151" s="93">
        <f t="shared" si="86"/>
        <v>8242</v>
      </c>
      <c r="I151" s="93">
        <f t="shared" si="76"/>
        <v>6893.5499999999993</v>
      </c>
      <c r="J151" s="46">
        <f t="shared" si="84"/>
        <v>25.14</v>
      </c>
      <c r="K151" s="93">
        <f t="shared" si="77"/>
        <v>-13711</v>
      </c>
      <c r="L151" s="67">
        <f t="shared" si="85"/>
        <v>50</v>
      </c>
      <c r="M151" s="94"/>
      <c r="N151" s="94"/>
      <c r="O151" s="93"/>
      <c r="P151" s="93"/>
      <c r="Q151" s="125"/>
      <c r="R151" s="93"/>
      <c r="S151" s="93"/>
      <c r="T151" s="135"/>
      <c r="U151" s="135"/>
      <c r="V151" s="93"/>
      <c r="W151" s="94"/>
      <c r="X151" s="6"/>
    </row>
    <row r="152" spans="1:24" s="35" customFormat="1" ht="31.5" x14ac:dyDescent="0.25">
      <c r="A152" s="22" t="s">
        <v>51</v>
      </c>
      <c r="B152" s="44" t="s">
        <v>335</v>
      </c>
      <c r="C152" s="37" t="s">
        <v>267</v>
      </c>
      <c r="D152" s="43" t="s">
        <v>268</v>
      </c>
      <c r="E152" s="93">
        <f t="shared" si="87"/>
        <v>59770</v>
      </c>
      <c r="F152" s="93">
        <f t="shared" si="87"/>
        <v>9962</v>
      </c>
      <c r="G152" s="93">
        <f t="shared" si="86"/>
        <v>7409.92</v>
      </c>
      <c r="H152" s="93">
        <f t="shared" si="86"/>
        <v>4951</v>
      </c>
      <c r="I152" s="93">
        <f t="shared" si="76"/>
        <v>2468.92</v>
      </c>
      <c r="J152" s="46">
        <f t="shared" si="84"/>
        <v>24.78</v>
      </c>
      <c r="K152" s="93">
        <f t="shared" si="77"/>
        <v>-5021</v>
      </c>
      <c r="L152" s="67">
        <f t="shared" si="85"/>
        <v>50.4</v>
      </c>
      <c r="M152" s="94"/>
      <c r="N152" s="94"/>
      <c r="O152" s="93"/>
      <c r="P152" s="93"/>
      <c r="Q152" s="125"/>
      <c r="R152" s="93"/>
      <c r="S152" s="93"/>
      <c r="T152" s="135"/>
      <c r="U152" s="135"/>
      <c r="V152" s="93"/>
      <c r="W152" s="94"/>
      <c r="X152" s="6"/>
    </row>
    <row r="153" spans="1:24" s="35" customFormat="1" ht="15.75" x14ac:dyDescent="0.25">
      <c r="A153" s="22" t="s">
        <v>51</v>
      </c>
      <c r="B153" s="44" t="s">
        <v>335</v>
      </c>
      <c r="C153" s="37" t="s">
        <v>269</v>
      </c>
      <c r="D153" s="43" t="s">
        <v>270</v>
      </c>
      <c r="E153" s="93">
        <f t="shared" si="87"/>
        <v>35280</v>
      </c>
      <c r="F153" s="93">
        <f t="shared" si="87"/>
        <v>5880</v>
      </c>
      <c r="G153" s="93">
        <f t="shared" si="86"/>
        <v>0</v>
      </c>
      <c r="H153" s="93">
        <f t="shared" si="86"/>
        <v>0</v>
      </c>
      <c r="I153" s="93">
        <f t="shared" si="76"/>
        <v>0</v>
      </c>
      <c r="J153" s="46">
        <f t="shared" si="84"/>
        <v>0</v>
      </c>
      <c r="K153" s="93">
        <f t="shared" si="77"/>
        <v>-5880</v>
      </c>
      <c r="L153" s="67">
        <f t="shared" si="85"/>
        <v>100</v>
      </c>
      <c r="M153" s="94"/>
      <c r="N153" s="94"/>
      <c r="O153" s="93"/>
      <c r="P153" s="93"/>
      <c r="Q153" s="125"/>
      <c r="R153" s="93"/>
      <c r="S153" s="93"/>
      <c r="T153" s="135"/>
      <c r="U153" s="135"/>
      <c r="V153" s="93"/>
      <c r="W153" s="94"/>
      <c r="X153" s="6"/>
    </row>
    <row r="154" spans="1:24" s="35" customFormat="1" ht="31.5" x14ac:dyDescent="0.25">
      <c r="A154" s="22" t="s">
        <v>51</v>
      </c>
      <c r="B154" s="44" t="s">
        <v>335</v>
      </c>
      <c r="C154" s="37" t="s">
        <v>271</v>
      </c>
      <c r="D154" s="43" t="s">
        <v>272</v>
      </c>
      <c r="E154" s="93">
        <f t="shared" si="87"/>
        <v>3914</v>
      </c>
      <c r="F154" s="93">
        <f t="shared" si="87"/>
        <v>652</v>
      </c>
      <c r="G154" s="93">
        <f t="shared" si="86"/>
        <v>0</v>
      </c>
      <c r="H154" s="93">
        <f t="shared" si="86"/>
        <v>0</v>
      </c>
      <c r="I154" s="93">
        <f t="shared" si="76"/>
        <v>0</v>
      </c>
      <c r="J154" s="93">
        <f t="shared" si="76"/>
        <v>0</v>
      </c>
      <c r="K154" s="93">
        <f t="shared" si="77"/>
        <v>-652</v>
      </c>
      <c r="L154" s="67">
        <f t="shared" si="85"/>
        <v>100</v>
      </c>
      <c r="M154" s="94"/>
      <c r="N154" s="94"/>
      <c r="O154" s="93"/>
      <c r="P154" s="93"/>
      <c r="Q154" s="125"/>
      <c r="R154" s="93"/>
      <c r="S154" s="93"/>
      <c r="T154" s="135"/>
      <c r="U154" s="135"/>
      <c r="V154" s="93"/>
      <c r="W154" s="94"/>
      <c r="X154" s="6"/>
    </row>
    <row r="155" spans="1:24" s="35" customFormat="1" ht="15.75" x14ac:dyDescent="0.25">
      <c r="A155" s="22" t="s">
        <v>51</v>
      </c>
      <c r="B155" s="44" t="s">
        <v>335</v>
      </c>
      <c r="C155" s="37" t="s">
        <v>273</v>
      </c>
      <c r="D155" s="43" t="s">
        <v>274</v>
      </c>
      <c r="E155" s="93">
        <f t="shared" si="87"/>
        <v>80379</v>
      </c>
      <c r="F155" s="93">
        <f t="shared" si="87"/>
        <v>13397</v>
      </c>
      <c r="G155" s="93">
        <f t="shared" si="86"/>
        <v>1188.6300000000001</v>
      </c>
      <c r="H155" s="93">
        <f t="shared" si="86"/>
        <v>641</v>
      </c>
      <c r="I155" s="93">
        <f t="shared" ref="I155:I160" si="88">I314+I467+I621+I772+I921+I1070+I1220+I1372+I1521+I1670+I1821+I1970+I2119+I2270+I2420+I2569+I2719+I2868+I3017+I3167+I3316+I3465+I3616+I3767+I3918+I4068+I4217+I4368+I4519+I4673+I4822+I4971+I5120+I5269+I5418+I5567+I5716+I5865+I6014+I6163+I6312+I6461</f>
        <v>0</v>
      </c>
      <c r="J155" s="46">
        <f t="shared" si="84"/>
        <v>0</v>
      </c>
      <c r="K155" s="93">
        <f t="shared" ref="K155:K160" si="89">K314+K467+K621+K772+K921+K1070+K1220+K1372+K1521+K1670+K1821+K1970+K2119+K2270+K2420+K2569+K2719+K2868+K3017+K3167+K3316+K3465+K3616+K3767+K3918+K4068+K4217+K4368+K4519+K4673+K4822+K4971+K5120+K5269+K5418+K5567+K5716+K5865+K6014+K6163+K6312+K6461</f>
        <v>-12208.369999999999</v>
      </c>
      <c r="L155" s="67">
        <f t="shared" si="85"/>
        <v>91.13</v>
      </c>
      <c r="M155" s="94"/>
      <c r="N155" s="94"/>
      <c r="O155" s="93"/>
      <c r="P155" s="93"/>
      <c r="Q155" s="125"/>
      <c r="R155" s="93"/>
      <c r="S155" s="93"/>
      <c r="T155" s="135"/>
      <c r="U155" s="135"/>
      <c r="V155" s="93"/>
      <c r="W155" s="94"/>
      <c r="X155" s="6"/>
    </row>
    <row r="156" spans="1:24" s="35" customFormat="1" ht="31.5" x14ac:dyDescent="0.25">
      <c r="A156" s="22" t="s">
        <v>51</v>
      </c>
      <c r="B156" s="44" t="s">
        <v>335</v>
      </c>
      <c r="C156" s="37" t="s">
        <v>275</v>
      </c>
      <c r="D156" s="43" t="s">
        <v>276</v>
      </c>
      <c r="E156" s="93">
        <f t="shared" si="87"/>
        <v>29040</v>
      </c>
      <c r="F156" s="93">
        <f t="shared" si="87"/>
        <v>4840</v>
      </c>
      <c r="G156" s="93">
        <f t="shared" si="86"/>
        <v>5808</v>
      </c>
      <c r="H156" s="93">
        <f t="shared" si="86"/>
        <v>2904</v>
      </c>
      <c r="I156" s="93">
        <f t="shared" si="88"/>
        <v>968</v>
      </c>
      <c r="J156" s="46">
        <f t="shared" si="84"/>
        <v>20</v>
      </c>
      <c r="K156" s="93">
        <f t="shared" si="89"/>
        <v>0</v>
      </c>
      <c r="L156" s="67">
        <f t="shared" si="85"/>
        <v>0</v>
      </c>
      <c r="M156" s="94"/>
      <c r="N156" s="94"/>
      <c r="O156" s="93"/>
      <c r="P156" s="93"/>
      <c r="Q156" s="125"/>
      <c r="R156" s="93"/>
      <c r="S156" s="93"/>
      <c r="T156" s="135"/>
      <c r="U156" s="135"/>
      <c r="V156" s="93"/>
      <c r="W156" s="94"/>
      <c r="X156" s="6"/>
    </row>
    <row r="157" spans="1:24" s="35" customFormat="1" ht="15.75" x14ac:dyDescent="0.25">
      <c r="A157" s="22" t="s">
        <v>51</v>
      </c>
      <c r="B157" s="44" t="s">
        <v>335</v>
      </c>
      <c r="C157" s="37" t="s">
        <v>353</v>
      </c>
      <c r="D157" s="38" t="s">
        <v>366</v>
      </c>
      <c r="E157" s="93">
        <f t="shared" si="87"/>
        <v>0</v>
      </c>
      <c r="F157" s="93">
        <f t="shared" si="87"/>
        <v>0</v>
      </c>
      <c r="G157" s="93">
        <f t="shared" si="86"/>
        <v>26762.46</v>
      </c>
      <c r="H157" s="93">
        <f t="shared" si="86"/>
        <v>0</v>
      </c>
      <c r="I157" s="93">
        <f t="shared" si="88"/>
        <v>26762.46</v>
      </c>
      <c r="J157" s="46"/>
      <c r="K157" s="93">
        <f t="shared" si="89"/>
        <v>0</v>
      </c>
      <c r="L157" s="67"/>
      <c r="M157" s="94"/>
      <c r="N157" s="94"/>
      <c r="O157" s="93"/>
      <c r="P157" s="93"/>
      <c r="Q157" s="125"/>
      <c r="R157" s="93"/>
      <c r="S157" s="93"/>
      <c r="T157" s="135"/>
      <c r="U157" s="135"/>
      <c r="V157" s="93"/>
      <c r="W157" s="94"/>
      <c r="X157" s="6"/>
    </row>
    <row r="158" spans="1:24" s="35" customFormat="1" ht="15.75" x14ac:dyDescent="0.25">
      <c r="A158" s="22" t="s">
        <v>51</v>
      </c>
      <c r="B158" s="44" t="s">
        <v>335</v>
      </c>
      <c r="C158" s="37" t="s">
        <v>354</v>
      </c>
      <c r="D158" s="38" t="s">
        <v>355</v>
      </c>
      <c r="E158" s="93">
        <f t="shared" si="87"/>
        <v>527356</v>
      </c>
      <c r="F158" s="93">
        <f t="shared" si="87"/>
        <v>87892</v>
      </c>
      <c r="G158" s="93">
        <f t="shared" si="86"/>
        <v>165571.56</v>
      </c>
      <c r="H158" s="93">
        <f t="shared" si="86"/>
        <v>71993</v>
      </c>
      <c r="I158" s="93">
        <f t="shared" si="88"/>
        <v>92495.56</v>
      </c>
      <c r="J158" s="46">
        <f t="shared" si="84"/>
        <v>105.24</v>
      </c>
      <c r="K158" s="93">
        <f t="shared" si="89"/>
        <v>-14816</v>
      </c>
      <c r="L158" s="67">
        <f t="shared" si="85"/>
        <v>16.86</v>
      </c>
      <c r="M158" s="94"/>
      <c r="N158" s="93"/>
      <c r="O158" s="160"/>
      <c r="P158" s="93"/>
      <c r="Q158" s="125"/>
      <c r="R158" s="93"/>
      <c r="S158" s="93"/>
      <c r="T158" s="135"/>
      <c r="U158" s="135"/>
      <c r="V158" s="93"/>
      <c r="W158" s="94"/>
      <c r="X158" s="6"/>
    </row>
    <row r="159" spans="1:24" s="35" customFormat="1" ht="15.75" x14ac:dyDescent="0.25">
      <c r="A159" s="22" t="s">
        <v>51</v>
      </c>
      <c r="B159" s="44" t="s">
        <v>335</v>
      </c>
      <c r="C159" s="37" t="s">
        <v>360</v>
      </c>
      <c r="D159" s="43" t="s">
        <v>319</v>
      </c>
      <c r="E159" s="93">
        <f t="shared" si="87"/>
        <v>12686876</v>
      </c>
      <c r="F159" s="93">
        <f t="shared" si="87"/>
        <v>2115048</v>
      </c>
      <c r="G159" s="93">
        <f t="shared" si="86"/>
        <v>3319592.48</v>
      </c>
      <c r="H159" s="93">
        <f t="shared" si="86"/>
        <v>1604533</v>
      </c>
      <c r="I159" s="93">
        <f t="shared" si="88"/>
        <v>1746678.48</v>
      </c>
      <c r="J159" s="46">
        <f t="shared" si="84"/>
        <v>82.58</v>
      </c>
      <c r="K159" s="93">
        <f t="shared" si="89"/>
        <v>-542134</v>
      </c>
      <c r="L159" s="67">
        <f t="shared" si="85"/>
        <v>25.63</v>
      </c>
      <c r="M159" s="94"/>
      <c r="N159" s="94"/>
      <c r="O159" s="93"/>
      <c r="P159" s="93"/>
      <c r="Q159" s="125"/>
      <c r="R159" s="93"/>
      <c r="S159" s="93"/>
      <c r="T159" s="93"/>
      <c r="U159" s="93"/>
      <c r="V159" s="93"/>
      <c r="W159" s="94"/>
      <c r="X159" s="6"/>
    </row>
    <row r="160" spans="1:24" s="35" customFormat="1" ht="15.75" x14ac:dyDescent="0.25">
      <c r="A160" s="22" t="s">
        <v>51</v>
      </c>
      <c r="B160" s="44" t="s">
        <v>335</v>
      </c>
      <c r="C160" s="98" t="s">
        <v>380</v>
      </c>
      <c r="D160" s="117" t="s">
        <v>361</v>
      </c>
      <c r="E160" s="93">
        <f t="shared" si="87"/>
        <v>15410</v>
      </c>
      <c r="F160" s="93">
        <f t="shared" si="87"/>
        <v>2569</v>
      </c>
      <c r="G160" s="93">
        <f t="shared" si="86"/>
        <v>3460.52</v>
      </c>
      <c r="H160" s="93">
        <f t="shared" si="86"/>
        <v>2297</v>
      </c>
      <c r="I160" s="93">
        <f t="shared" si="88"/>
        <v>907.5200000000001</v>
      </c>
      <c r="J160" s="46">
        <f t="shared" si="84"/>
        <v>35.33</v>
      </c>
      <c r="K160" s="93">
        <f t="shared" si="89"/>
        <v>-15</v>
      </c>
      <c r="L160" s="67">
        <f t="shared" si="85"/>
        <v>0.57999999999999996</v>
      </c>
      <c r="M160" s="94"/>
      <c r="N160" s="94"/>
      <c r="O160" s="93"/>
      <c r="P160" s="93"/>
      <c r="Q160" s="125"/>
      <c r="R160" s="93"/>
      <c r="S160" s="93"/>
      <c r="T160" s="93"/>
      <c r="U160" s="93"/>
      <c r="V160" s="93"/>
      <c r="W160" s="94"/>
      <c r="X160" s="6"/>
    </row>
    <row r="161" spans="1:24" s="35" customFormat="1" ht="15.75" x14ac:dyDescent="0.25">
      <c r="A161" s="22" t="s">
        <v>51</v>
      </c>
      <c r="B161" s="44" t="s">
        <v>335</v>
      </c>
      <c r="C161" s="98" t="s">
        <v>381</v>
      </c>
      <c r="D161" s="117" t="s">
        <v>378</v>
      </c>
      <c r="E161" s="93">
        <f>E1226+E320+E473+E627</f>
        <v>113767</v>
      </c>
      <c r="F161" s="93">
        <f>F1226+F320+F473+F627</f>
        <v>18961</v>
      </c>
      <c r="G161" s="93">
        <f>G1226+G320+G473+G627</f>
        <v>41063.340000000004</v>
      </c>
      <c r="H161" s="93">
        <f>H1226+H320+H473+H627</f>
        <v>20463</v>
      </c>
      <c r="I161" s="93">
        <f>I1226+I320+I473+I627</f>
        <v>22323.340000000004</v>
      </c>
      <c r="J161" s="46">
        <f t="shared" si="84"/>
        <v>117.73</v>
      </c>
      <c r="K161" s="93">
        <f>K1226+K320+K473+K627</f>
        <v>-221</v>
      </c>
      <c r="L161" s="67">
        <f t="shared" si="85"/>
        <v>1.17</v>
      </c>
      <c r="M161" s="94"/>
      <c r="N161" s="94"/>
      <c r="O161" s="93"/>
      <c r="P161" s="93"/>
      <c r="Q161" s="125"/>
      <c r="R161" s="93"/>
      <c r="S161" s="93"/>
      <c r="T161" s="93"/>
      <c r="U161" s="93"/>
      <c r="V161" s="93"/>
      <c r="W161" s="94"/>
      <c r="X161" s="6"/>
    </row>
    <row r="162" spans="1:24" s="35" customFormat="1" ht="15.75" x14ac:dyDescent="0.25">
      <c r="A162" s="22" t="s">
        <v>51</v>
      </c>
      <c r="B162" s="44" t="s">
        <v>335</v>
      </c>
      <c r="C162" s="98" t="s">
        <v>382</v>
      </c>
      <c r="D162" s="117" t="s">
        <v>379</v>
      </c>
      <c r="E162" s="93">
        <v>0</v>
      </c>
      <c r="F162" s="93">
        <f>E162/12*7</f>
        <v>0</v>
      </c>
      <c r="G162" s="93">
        <v>0</v>
      </c>
      <c r="H162" s="93">
        <v>0</v>
      </c>
      <c r="I162" s="93">
        <f t="shared" ref="I162" si="90">G162-F162</f>
        <v>0</v>
      </c>
      <c r="J162" s="46">
        <v>0</v>
      </c>
      <c r="K162" s="93">
        <f t="shared" ref="K162" si="91">G162-F162</f>
        <v>0</v>
      </c>
      <c r="L162" s="67">
        <v>0</v>
      </c>
      <c r="M162" s="94"/>
      <c r="N162" s="94"/>
      <c r="O162" s="93"/>
      <c r="P162" s="93"/>
      <c r="Q162" s="125"/>
      <c r="R162" s="93"/>
      <c r="S162" s="93"/>
      <c r="T162" s="93"/>
      <c r="U162" s="93"/>
      <c r="V162" s="93"/>
      <c r="W162" s="94"/>
      <c r="X162" s="6"/>
    </row>
    <row r="163" spans="1:24" s="35" customFormat="1" ht="15.75" x14ac:dyDescent="0.25">
      <c r="A163" s="22" t="s">
        <v>51</v>
      </c>
      <c r="B163" s="44" t="s">
        <v>335</v>
      </c>
      <c r="C163" s="98" t="s">
        <v>373</v>
      </c>
      <c r="D163" s="117" t="s">
        <v>376</v>
      </c>
      <c r="E163" s="93">
        <f t="shared" ref="E163:I164" si="92">E3471+E3622+E3773+E4223+E4374+E4525</f>
        <v>46183</v>
      </c>
      <c r="F163" s="93">
        <f t="shared" si="92"/>
        <v>7698</v>
      </c>
      <c r="G163" s="93">
        <f t="shared" si="92"/>
        <v>1543.9900000000002</v>
      </c>
      <c r="H163" s="93">
        <f t="shared" si="92"/>
        <v>1007</v>
      </c>
      <c r="I163" s="93">
        <f t="shared" si="92"/>
        <v>0</v>
      </c>
      <c r="J163" s="46">
        <f t="shared" si="84"/>
        <v>0</v>
      </c>
      <c r="K163" s="93">
        <f>K3471+K3622+K3773+K4223+K4374+K4525</f>
        <v>-6154.0099999999993</v>
      </c>
      <c r="L163" s="67">
        <f t="shared" si="85"/>
        <v>79.94</v>
      </c>
      <c r="M163" s="94"/>
      <c r="N163" s="94"/>
      <c r="O163" s="93"/>
      <c r="P163" s="93"/>
      <c r="Q163" s="125"/>
      <c r="R163" s="93"/>
      <c r="S163" s="93"/>
      <c r="T163" s="93"/>
      <c r="U163" s="93"/>
      <c r="V163" s="93"/>
      <c r="W163" s="94"/>
      <c r="X163" s="6"/>
    </row>
    <row r="164" spans="1:24" s="26" customFormat="1" ht="29.25" customHeight="1" x14ac:dyDescent="0.25">
      <c r="A164" s="22" t="s">
        <v>51</v>
      </c>
      <c r="B164" s="44" t="s">
        <v>335</v>
      </c>
      <c r="C164" s="98" t="s">
        <v>374</v>
      </c>
      <c r="D164" s="117" t="s">
        <v>375</v>
      </c>
      <c r="E164" s="93">
        <f t="shared" si="92"/>
        <v>5000</v>
      </c>
      <c r="F164" s="93">
        <f t="shared" si="92"/>
        <v>833</v>
      </c>
      <c r="G164" s="93">
        <f t="shared" si="92"/>
        <v>200</v>
      </c>
      <c r="H164" s="93">
        <f t="shared" si="92"/>
        <v>100</v>
      </c>
      <c r="I164" s="93">
        <f t="shared" si="92"/>
        <v>0</v>
      </c>
      <c r="J164" s="46">
        <f t="shared" si="84"/>
        <v>0</v>
      </c>
      <c r="K164" s="93">
        <f>K3472+K3623+K3774+K4224+K4375+K4526</f>
        <v>-633</v>
      </c>
      <c r="L164" s="67">
        <f t="shared" si="85"/>
        <v>75.989999999999995</v>
      </c>
      <c r="M164" s="94"/>
      <c r="N164" s="94"/>
      <c r="O164" s="93"/>
      <c r="P164" s="93"/>
      <c r="Q164" s="93"/>
      <c r="R164" s="93"/>
      <c r="S164" s="93"/>
      <c r="T164" s="93"/>
      <c r="U164" s="93"/>
      <c r="V164" s="93"/>
      <c r="W164" s="94"/>
      <c r="X164" s="6"/>
    </row>
    <row r="165" spans="1:24" s="26" customFormat="1" ht="32.25" customHeight="1" x14ac:dyDescent="0.25">
      <c r="A165" s="22" t="s">
        <v>51</v>
      </c>
      <c r="B165" s="44" t="s">
        <v>335</v>
      </c>
      <c r="C165" s="98" t="s">
        <v>392</v>
      </c>
      <c r="D165" s="117" t="s">
        <v>393</v>
      </c>
      <c r="E165" s="93">
        <f>E474+E628</f>
        <v>47605</v>
      </c>
      <c r="F165" s="93">
        <f>F474+F628</f>
        <v>7934</v>
      </c>
      <c r="G165" s="93">
        <f>G474+G628</f>
        <v>4284.8</v>
      </c>
      <c r="H165" s="93">
        <f>H474+H628</f>
        <v>4285</v>
      </c>
      <c r="I165" s="93">
        <f>I474+I628</f>
        <v>0</v>
      </c>
      <c r="J165" s="46">
        <f t="shared" si="84"/>
        <v>0</v>
      </c>
      <c r="K165" s="93">
        <f>K474+K628</f>
        <v>-3649.2</v>
      </c>
      <c r="L165" s="67">
        <f t="shared" si="85"/>
        <v>45.99</v>
      </c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</row>
    <row r="166" spans="1:24" s="26" customFormat="1" ht="29.25" customHeight="1" x14ac:dyDescent="0.25">
      <c r="A166" s="22" t="s">
        <v>51</v>
      </c>
      <c r="B166" s="44" t="s">
        <v>335</v>
      </c>
      <c r="C166" s="98" t="s">
        <v>389</v>
      </c>
      <c r="D166" s="117" t="s">
        <v>390</v>
      </c>
      <c r="E166" s="93">
        <f>E321</f>
        <v>1943</v>
      </c>
      <c r="F166" s="93">
        <f>F321</f>
        <v>324</v>
      </c>
      <c r="G166" s="93">
        <f>G321</f>
        <v>597.75</v>
      </c>
      <c r="H166" s="93">
        <f>H321</f>
        <v>199</v>
      </c>
      <c r="I166" s="93">
        <f>I321</f>
        <v>273.75</v>
      </c>
      <c r="J166" s="46">
        <f t="shared" si="84"/>
        <v>84.49</v>
      </c>
      <c r="K166" s="93">
        <f>K321</f>
        <v>0</v>
      </c>
      <c r="L166" s="67">
        <f t="shared" si="85"/>
        <v>0</v>
      </c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</row>
    <row r="167" spans="1:24" s="26" customFormat="1" ht="29.25" customHeight="1" x14ac:dyDescent="0.25">
      <c r="A167" s="22" t="s">
        <v>51</v>
      </c>
      <c r="B167" s="44" t="s">
        <v>335</v>
      </c>
      <c r="C167" s="98" t="s">
        <v>409</v>
      </c>
      <c r="D167" s="117" t="s">
        <v>410</v>
      </c>
      <c r="E167" s="93">
        <f>E475</f>
        <v>3249</v>
      </c>
      <c r="F167" s="93">
        <f>F475</f>
        <v>542</v>
      </c>
      <c r="G167" s="93">
        <f>G475</f>
        <v>1082.78</v>
      </c>
      <c r="H167" s="93">
        <f>H475</f>
        <v>0</v>
      </c>
      <c r="I167" s="93">
        <f>I475</f>
        <v>540.78</v>
      </c>
      <c r="J167" s="46"/>
      <c r="K167" s="93">
        <f>K475</f>
        <v>0</v>
      </c>
      <c r="L167" s="67"/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</row>
    <row r="168" spans="1:24" s="26" customFormat="1" ht="15.75" customHeight="1" x14ac:dyDescent="0.25">
      <c r="A168" s="22" t="s">
        <v>51</v>
      </c>
      <c r="B168" s="44" t="s">
        <v>335</v>
      </c>
      <c r="C168" s="98" t="s">
        <v>387</v>
      </c>
      <c r="D168" s="117" t="s">
        <v>388</v>
      </c>
      <c r="E168" s="93">
        <f>E322+E476+E629+E778+E927+E1076+E1227+E1378+E1527+E1676+E1827+E1976+E2125+E2276+E2426+E2575+E2725+E2874+E3023+E3173+E3322+E3473+E3624+E3775+E3924+E4074+E4225+E4376+E4527+E4679+E4828+E4977+E5126+E5275+E5424+E5573+E5722+E5871+E6020+E6169+E6318</f>
        <v>1949053</v>
      </c>
      <c r="F168" s="93">
        <f>F322+F476+F629+F778+F927+F1076+F1227+F1378+F1527+F1676+F1827+F1976+F2125+F2276+F2426+F2575+F2725+F2874+F3023+F3173+F3322+F3473+F3624+F3775+F3924+F4074+F4225+F4376+F4527+F4679+F4828+F4977+F5126+F5275+F5424+F5573+F5722+F5871+F6020+F6169+F6318</f>
        <v>1949053</v>
      </c>
      <c r="G168" s="93">
        <f>G322+G476+G629+G778+G927+G1076+G1227+G1378+G1527+G1676+G1827+G1976+G2125+G2276+G2426+G2575+G2725+G2874+G3023+G3173+G3322+G3473+G3624+G3775+G3924+G4074+G4225+G4376+G4527+G4679+G4828+G4977+G5126+G5275+G5424+G5573+G5722+G5871+G6020+G6169+G6318</f>
        <v>1949053</v>
      </c>
      <c r="H168" s="93">
        <f>H322+H476+H629+H778+H927+H1076+H1227+H1378+H1527+H1676+H1827+H1976+H2125+H2276+H2426+H2575+H2725+H2874+H3023+H3173+H3322+H3473+H3624+H3775+H3924+H4074+H4225+H4376+H4527+H4679+H4828+H4977+H5126+H5275+H5424+H5573+H5722+H5871+H6020+H6169+H6318</f>
        <v>1949053</v>
      </c>
      <c r="I168" s="93">
        <f t="shared" ref="I168" si="93">G168-F168</f>
        <v>0</v>
      </c>
      <c r="J168" s="46">
        <f t="shared" ref="J168" si="94">ROUND(I168/F168*100,2)</f>
        <v>0</v>
      </c>
      <c r="K168" s="93">
        <f t="shared" ref="K168" si="95">G168-F168</f>
        <v>0</v>
      </c>
      <c r="L168" s="67">
        <f t="shared" ref="L168" si="96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</row>
    <row r="169" spans="1:24" s="26" customFormat="1" ht="15.75" customHeight="1" x14ac:dyDescent="0.25">
      <c r="A169" s="22" t="s">
        <v>51</v>
      </c>
      <c r="B169" s="44" t="s">
        <v>335</v>
      </c>
      <c r="C169" s="23"/>
      <c r="D169" s="39" t="s">
        <v>411</v>
      </c>
      <c r="E169" s="93">
        <v>784323</v>
      </c>
      <c r="F169" s="93"/>
      <c r="G169" s="93"/>
      <c r="H169" s="93"/>
      <c r="I169" s="93"/>
      <c r="J169" s="46"/>
      <c r="K169" s="93"/>
      <c r="L169" s="67"/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</row>
    <row r="170" spans="1:24" s="26" customFormat="1" ht="15.75" x14ac:dyDescent="0.25">
      <c r="A170" s="22" t="s">
        <v>51</v>
      </c>
      <c r="B170" s="21" t="s">
        <v>350</v>
      </c>
      <c r="C170" s="48" t="s">
        <v>102</v>
      </c>
      <c r="D170" s="32" t="s">
        <v>412</v>
      </c>
      <c r="E170" s="92">
        <v>25000</v>
      </c>
      <c r="F170" s="93"/>
      <c r="G170" s="93"/>
      <c r="H170" s="93"/>
      <c r="I170" s="93"/>
      <c r="J170" s="46"/>
      <c r="K170" s="93">
        <f t="shared" ref="K170" si="97">G170-F170</f>
        <v>0</v>
      </c>
      <c r="L170" s="67"/>
      <c r="M170" s="94"/>
      <c r="N170" s="94"/>
      <c r="O170" s="93"/>
      <c r="P170" s="93"/>
      <c r="Q170" s="94"/>
      <c r="R170" s="93"/>
      <c r="S170" s="93"/>
      <c r="T170" s="93"/>
      <c r="U170" s="93"/>
      <c r="V170" s="93"/>
      <c r="W170" s="94"/>
      <c r="X170" s="6"/>
    </row>
    <row r="171" spans="1:24" s="35" customFormat="1" ht="15.75" x14ac:dyDescent="0.25">
      <c r="A171" s="100" t="s">
        <v>279</v>
      </c>
      <c r="B171" s="100" t="s">
        <v>336</v>
      </c>
      <c r="C171" s="101" t="s">
        <v>102</v>
      </c>
      <c r="D171" s="102" t="s">
        <v>21</v>
      </c>
      <c r="E171" s="103">
        <f>E172+E211</f>
        <v>45773442</v>
      </c>
      <c r="F171" s="103">
        <f>F172+F211</f>
        <v>7746491.1699999999</v>
      </c>
      <c r="G171" s="103">
        <f>G172+G211</f>
        <v>7612858.7699999996</v>
      </c>
      <c r="H171" s="103">
        <f>H172+H211</f>
        <v>7445243.7800000003</v>
      </c>
      <c r="I171" s="127">
        <f>I172+I211</f>
        <v>80335.143333333341</v>
      </c>
      <c r="J171" s="104">
        <f>ROUND(I171/F171*100,2)</f>
        <v>1.04</v>
      </c>
      <c r="K171" s="127">
        <f>K172+K211</f>
        <v>-314007.54333333333</v>
      </c>
      <c r="L171" s="106">
        <f>ROUND(K171*100/-F171,2)</f>
        <v>4.05</v>
      </c>
      <c r="M171" s="103">
        <f t="shared" ref="M171:V171" si="98">M172+M211</f>
        <v>762956</v>
      </c>
      <c r="N171" s="103">
        <f t="shared" si="98"/>
        <v>127159.34</v>
      </c>
      <c r="O171" s="103">
        <f t="shared" si="98"/>
        <v>125723</v>
      </c>
      <c r="P171" s="103">
        <f t="shared" si="98"/>
        <v>97222</v>
      </c>
      <c r="Q171" s="127">
        <f t="shared" si="98"/>
        <v>28501</v>
      </c>
      <c r="R171" s="103">
        <f t="shared" si="98"/>
        <v>17545</v>
      </c>
      <c r="S171" s="103">
        <f t="shared" si="98"/>
        <v>2926.25</v>
      </c>
      <c r="T171" s="138">
        <f t="shared" si="98"/>
        <v>2479</v>
      </c>
      <c r="U171" s="138">
        <f t="shared" si="98"/>
        <v>2024</v>
      </c>
      <c r="V171" s="103">
        <f t="shared" si="98"/>
        <v>455</v>
      </c>
      <c r="W171" s="107">
        <v>836</v>
      </c>
      <c r="X171" s="47"/>
    </row>
    <row r="172" spans="1:24" s="35" customFormat="1" ht="15.75" x14ac:dyDescent="0.25">
      <c r="A172" s="22" t="s">
        <v>279</v>
      </c>
      <c r="B172" s="21">
        <v>1</v>
      </c>
      <c r="C172" s="48" t="s">
        <v>102</v>
      </c>
      <c r="D172" s="27" t="s">
        <v>22</v>
      </c>
      <c r="E172" s="49">
        <f>E173+E179+E193</f>
        <v>31018587</v>
      </c>
      <c r="F172" s="49">
        <f>F173+F179+F193</f>
        <v>5171615.1633333331</v>
      </c>
      <c r="G172" s="49">
        <f>G173+G179+G193</f>
        <v>5129718.2</v>
      </c>
      <c r="H172" s="49">
        <f>H173+H179+H193</f>
        <v>5071692</v>
      </c>
      <c r="I172" s="128">
        <f>I173+I179+I193</f>
        <v>6528</v>
      </c>
      <c r="J172" s="50">
        <f>ROUND(I172/F172*100,2)</f>
        <v>0.13</v>
      </c>
      <c r="K172" s="128">
        <f>K173+K179+K193</f>
        <v>-129302.96333333333</v>
      </c>
      <c r="L172" s="55">
        <f>ROUND(K172*100/-F172,2)</f>
        <v>2.5</v>
      </c>
      <c r="M172" s="49">
        <v>523066</v>
      </c>
      <c r="N172" s="49">
        <f>ROUND(M172/12*2,2)</f>
        <v>87177.67</v>
      </c>
      <c r="O172" s="49">
        <f t="shared" ref="O172:V172" si="99">O173+O179+O193</f>
        <v>85683</v>
      </c>
      <c r="P172" s="49">
        <f t="shared" si="99"/>
        <v>66722</v>
      </c>
      <c r="Q172" s="128">
        <f t="shared" si="99"/>
        <v>18961</v>
      </c>
      <c r="R172" s="49">
        <f t="shared" si="99"/>
        <v>11592</v>
      </c>
      <c r="S172" s="49">
        <f t="shared" si="99"/>
        <v>1932</v>
      </c>
      <c r="T172" s="141">
        <f t="shared" si="99"/>
        <v>1374</v>
      </c>
      <c r="U172" s="141">
        <f t="shared" si="99"/>
        <v>1127</v>
      </c>
      <c r="V172" s="49">
        <f t="shared" si="99"/>
        <v>247</v>
      </c>
      <c r="W172" s="49"/>
      <c r="X172" s="47"/>
    </row>
    <row r="173" spans="1:24" s="35" customFormat="1" ht="15.75" x14ac:dyDescent="0.25">
      <c r="A173" s="33" t="s">
        <v>279</v>
      </c>
      <c r="B173" s="33" t="s">
        <v>330</v>
      </c>
      <c r="C173" s="23" t="s">
        <v>102</v>
      </c>
      <c r="D173" s="32" t="s">
        <v>23</v>
      </c>
      <c r="E173" s="49">
        <f t="shared" ref="E173:L173" si="100">SUM(E174:E178)</f>
        <v>29164458</v>
      </c>
      <c r="F173" s="49">
        <f t="shared" si="100"/>
        <v>4862594</v>
      </c>
      <c r="G173" s="49">
        <f t="shared" si="100"/>
        <v>4862594</v>
      </c>
      <c r="H173" s="49">
        <f t="shared" si="100"/>
        <v>4862594</v>
      </c>
      <c r="I173" s="128">
        <f t="shared" si="100"/>
        <v>0</v>
      </c>
      <c r="J173" s="128">
        <f t="shared" si="100"/>
        <v>0</v>
      </c>
      <c r="K173" s="128">
        <f t="shared" si="100"/>
        <v>0</v>
      </c>
      <c r="L173" s="49">
        <f t="shared" si="100"/>
        <v>0</v>
      </c>
      <c r="M173" s="49"/>
      <c r="N173" s="49"/>
      <c r="O173" s="52">
        <f t="shared" ref="O173:V173" si="101">SUM(O174:O178)</f>
        <v>82607</v>
      </c>
      <c r="P173" s="52">
        <f t="shared" si="101"/>
        <v>64380</v>
      </c>
      <c r="Q173" s="124">
        <f t="shared" si="101"/>
        <v>18227</v>
      </c>
      <c r="R173" s="52">
        <f t="shared" si="101"/>
        <v>11347</v>
      </c>
      <c r="S173" s="52">
        <f t="shared" si="101"/>
        <v>1891</v>
      </c>
      <c r="T173" s="52">
        <f t="shared" si="101"/>
        <v>1275</v>
      </c>
      <c r="U173" s="49">
        <f t="shared" si="101"/>
        <v>1048</v>
      </c>
      <c r="V173" s="49">
        <f t="shared" si="101"/>
        <v>227</v>
      </c>
      <c r="W173" s="49"/>
      <c r="X173" s="25"/>
    </row>
    <row r="174" spans="1:24" s="35" customFormat="1" ht="15.75" x14ac:dyDescent="0.25">
      <c r="A174" s="33" t="s">
        <v>279</v>
      </c>
      <c r="B174" s="33" t="s">
        <v>330</v>
      </c>
      <c r="C174" s="23" t="s">
        <v>73</v>
      </c>
      <c r="D174" s="34" t="s">
        <v>106</v>
      </c>
      <c r="E174" s="53">
        <v>18886478</v>
      </c>
      <c r="F174" s="99">
        <f>1574017*2</f>
        <v>3148034</v>
      </c>
      <c r="G174" s="99">
        <f>1574017*2</f>
        <v>3148034</v>
      </c>
      <c r="H174" s="99">
        <f>1574017*2</f>
        <v>3148034</v>
      </c>
      <c r="I174" s="54">
        <f>G174-F174</f>
        <v>0</v>
      </c>
      <c r="J174" s="50">
        <f>ROUND(I174/F174*100,2)</f>
        <v>0</v>
      </c>
      <c r="K174" s="54">
        <f>G174-F174</f>
        <v>0</v>
      </c>
      <c r="L174" s="55">
        <f>ROUND(K174*100/-F174,2)</f>
        <v>0</v>
      </c>
      <c r="M174" s="53"/>
      <c r="N174" s="53"/>
      <c r="O174" s="58">
        <v>70962</v>
      </c>
      <c r="P174" s="58">
        <v>56743</v>
      </c>
      <c r="Q174" s="57">
        <f>O174-P174</f>
        <v>14219</v>
      </c>
      <c r="R174" s="74">
        <v>10931</v>
      </c>
      <c r="S174" s="53">
        <f>ROUND(R174/12*2,0)</f>
        <v>1822</v>
      </c>
      <c r="T174" s="58">
        <v>1184</v>
      </c>
      <c r="U174" s="58">
        <v>990</v>
      </c>
      <c r="V174" s="53">
        <f>T174-U174</f>
        <v>194</v>
      </c>
      <c r="W174" s="53"/>
      <c r="X174" s="6"/>
    </row>
    <row r="175" spans="1:24" s="35" customFormat="1" ht="15.75" x14ac:dyDescent="0.25">
      <c r="A175" s="33" t="s">
        <v>279</v>
      </c>
      <c r="B175" s="33" t="s">
        <v>330</v>
      </c>
      <c r="C175" s="23" t="s">
        <v>74</v>
      </c>
      <c r="D175" s="116" t="s">
        <v>104</v>
      </c>
      <c r="E175" s="53">
        <v>6486814</v>
      </c>
      <c r="F175" s="53">
        <f>540568*2</f>
        <v>1081136</v>
      </c>
      <c r="G175" s="53">
        <f>540568*2</f>
        <v>1081136</v>
      </c>
      <c r="H175" s="53">
        <f>540568*2</f>
        <v>1081136</v>
      </c>
      <c r="I175" s="54"/>
      <c r="J175" s="50"/>
      <c r="K175" s="54"/>
      <c r="L175" s="55"/>
      <c r="M175" s="59"/>
      <c r="N175" s="59"/>
      <c r="O175" s="53"/>
      <c r="P175" s="53"/>
      <c r="Q175" s="57">
        <f>O175-P175</f>
        <v>0</v>
      </c>
      <c r="R175" s="53"/>
      <c r="S175" s="53">
        <f>ROUND(R175/12*3,0)</f>
        <v>0</v>
      </c>
      <c r="T175" s="53"/>
      <c r="U175" s="53"/>
      <c r="V175" s="53">
        <f>T175-U175</f>
        <v>0</v>
      </c>
      <c r="W175" s="59"/>
      <c r="X175" s="6"/>
    </row>
    <row r="176" spans="1:24" s="26" customFormat="1" ht="15.75" x14ac:dyDescent="0.25">
      <c r="A176" s="33" t="s">
        <v>279</v>
      </c>
      <c r="B176" s="33" t="s">
        <v>330</v>
      </c>
      <c r="C176" s="23" t="s">
        <v>74</v>
      </c>
      <c r="D176" s="116" t="s">
        <v>105</v>
      </c>
      <c r="E176" s="53">
        <v>2250576</v>
      </c>
      <c r="F176" s="53">
        <f>187548*2</f>
        <v>375096</v>
      </c>
      <c r="G176" s="53">
        <f>187548*2</f>
        <v>375096</v>
      </c>
      <c r="H176" s="53">
        <f>187548*2</f>
        <v>375096</v>
      </c>
      <c r="I176" s="119"/>
      <c r="J176" s="50"/>
      <c r="K176" s="119"/>
      <c r="L176" s="55"/>
      <c r="M176" s="59"/>
      <c r="N176" s="59"/>
      <c r="O176" s="53"/>
      <c r="P176" s="53"/>
      <c r="Q176" s="59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279</v>
      </c>
      <c r="B177" s="33" t="s">
        <v>330</v>
      </c>
      <c r="C177" s="23" t="s">
        <v>75</v>
      </c>
      <c r="D177" s="34" t="s">
        <v>321</v>
      </c>
      <c r="E177" s="53">
        <v>1886</v>
      </c>
      <c r="F177" s="53">
        <f>629*2</f>
        <v>1258</v>
      </c>
      <c r="G177" s="53">
        <f>629*2</f>
        <v>1258</v>
      </c>
      <c r="H177" s="53">
        <f>629*2</f>
        <v>1258</v>
      </c>
      <c r="I177" s="119"/>
      <c r="J177" s="55"/>
      <c r="K177" s="119"/>
      <c r="L177" s="55"/>
      <c r="M177" s="59"/>
      <c r="N177" s="59"/>
      <c r="O177" s="53"/>
      <c r="P177" s="53"/>
      <c r="Q177" s="59">
        <f>O177-P177</f>
        <v>0</v>
      </c>
      <c r="R177" s="53">
        <v>1</v>
      </c>
      <c r="S177" s="53">
        <f t="shared" ref="S177:S178" si="102">ROUND(R177/12*2,0)</f>
        <v>0</v>
      </c>
      <c r="T177" s="58"/>
      <c r="U177" s="58"/>
      <c r="V177" s="53">
        <f>T177-U177</f>
        <v>0</v>
      </c>
      <c r="W177" s="59"/>
      <c r="X177" s="6"/>
    </row>
    <row r="178" spans="1:24" s="26" customFormat="1" ht="31.5" x14ac:dyDescent="0.25">
      <c r="A178" s="33" t="s">
        <v>279</v>
      </c>
      <c r="B178" s="33" t="s">
        <v>330</v>
      </c>
      <c r="C178" s="23" t="s">
        <v>76</v>
      </c>
      <c r="D178" s="34" t="s">
        <v>322</v>
      </c>
      <c r="E178" s="53">
        <v>1538704</v>
      </c>
      <c r="F178" s="53">
        <f>128535*2</f>
        <v>257070</v>
      </c>
      <c r="G178" s="53">
        <f>128535*2</f>
        <v>257070</v>
      </c>
      <c r="H178" s="53">
        <f>128535*2</f>
        <v>257070</v>
      </c>
      <c r="I178" s="119"/>
      <c r="J178" s="55"/>
      <c r="K178" s="119"/>
      <c r="L178" s="55"/>
      <c r="M178" s="59"/>
      <c r="N178" s="59"/>
      <c r="O178" s="53">
        <v>11645</v>
      </c>
      <c r="P178" s="53">
        <v>7637</v>
      </c>
      <c r="Q178" s="59">
        <f>O178-P178</f>
        <v>4008</v>
      </c>
      <c r="R178" s="74">
        <v>415</v>
      </c>
      <c r="S178" s="53">
        <f t="shared" si="102"/>
        <v>69</v>
      </c>
      <c r="T178" s="58">
        <v>91</v>
      </c>
      <c r="U178" s="58">
        <v>58</v>
      </c>
      <c r="V178" s="53">
        <f>T178-U178</f>
        <v>33</v>
      </c>
      <c r="W178" s="59"/>
      <c r="X178" s="6"/>
    </row>
    <row r="179" spans="1:24" s="35" customFormat="1" ht="15.75" x14ac:dyDescent="0.25">
      <c r="A179" s="33" t="s">
        <v>279</v>
      </c>
      <c r="B179" s="22" t="s">
        <v>331</v>
      </c>
      <c r="C179" s="36"/>
      <c r="D179" s="32" t="s">
        <v>24</v>
      </c>
      <c r="E179" s="61">
        <f>SUM(E180:E192)</f>
        <v>744548</v>
      </c>
      <c r="F179" s="61">
        <f>SUM(F180:F192)</f>
        <v>124091.33</v>
      </c>
      <c r="G179" s="61">
        <f>SUM(G180:G192)</f>
        <v>120487</v>
      </c>
      <c r="H179" s="61">
        <f>SUM(H180:H192)</f>
        <v>95772</v>
      </c>
      <c r="I179" s="120">
        <f>SUM(I180:I192)</f>
        <v>0</v>
      </c>
      <c r="J179" s="55">
        <f>ROUND(I179/F179*100,2)</f>
        <v>0</v>
      </c>
      <c r="K179" s="120">
        <f>SUM(K180:K192)</f>
        <v>-3604.3300000000017</v>
      </c>
      <c r="L179" s="55">
        <f>ROUND(K179*100/-F179,2)</f>
        <v>2.9</v>
      </c>
      <c r="M179" s="61"/>
      <c r="N179" s="61"/>
      <c r="O179" s="61">
        <f t="shared" ref="O179:V179" si="103">SUM(O180:O192)</f>
        <v>490</v>
      </c>
      <c r="P179" s="61">
        <f t="shared" si="103"/>
        <v>370</v>
      </c>
      <c r="Q179" s="120">
        <f t="shared" si="103"/>
        <v>120</v>
      </c>
      <c r="R179" s="61">
        <f t="shared" si="103"/>
        <v>241</v>
      </c>
      <c r="S179" s="61">
        <f t="shared" si="103"/>
        <v>40</v>
      </c>
      <c r="T179" s="137">
        <f t="shared" si="103"/>
        <v>39</v>
      </c>
      <c r="U179" s="137">
        <f t="shared" si="103"/>
        <v>31</v>
      </c>
      <c r="V179" s="61">
        <f t="shared" si="103"/>
        <v>8</v>
      </c>
      <c r="W179" s="68"/>
      <c r="X179" s="6"/>
    </row>
    <row r="180" spans="1:24" s="35" customFormat="1" ht="15.75" x14ac:dyDescent="0.25">
      <c r="A180" s="33" t="s">
        <v>279</v>
      </c>
      <c r="B180" s="33" t="s">
        <v>331</v>
      </c>
      <c r="C180" s="37" t="s">
        <v>25</v>
      </c>
      <c r="D180" s="34" t="s">
        <v>54</v>
      </c>
      <c r="E180" s="53"/>
      <c r="F180" s="53"/>
      <c r="G180" s="53"/>
      <c r="H180" s="53"/>
      <c r="I180" s="54"/>
      <c r="J180" s="50"/>
      <c r="K180" s="54"/>
      <c r="L180" s="55"/>
      <c r="M180" s="59"/>
      <c r="N180" s="59"/>
      <c r="O180" s="53"/>
      <c r="P180" s="53"/>
      <c r="Q180" s="57">
        <f t="shared" ref="Q180:Q192" si="104">O180-P180</f>
        <v>0</v>
      </c>
      <c r="R180" s="53"/>
      <c r="S180" s="53">
        <f t="shared" ref="S180:S189" si="105">ROUND(R180/12*3,0)</f>
        <v>0</v>
      </c>
      <c r="T180" s="58"/>
      <c r="U180" s="58"/>
      <c r="V180" s="53">
        <f t="shared" ref="V180:V192" si="106">T180-U180</f>
        <v>0</v>
      </c>
      <c r="W180" s="59"/>
      <c r="X180" s="6"/>
    </row>
    <row r="181" spans="1:24" s="35" customFormat="1" ht="15.75" x14ac:dyDescent="0.25">
      <c r="A181" s="33" t="s">
        <v>279</v>
      </c>
      <c r="B181" s="33" t="s">
        <v>331</v>
      </c>
      <c r="C181" s="37" t="s">
        <v>26</v>
      </c>
      <c r="D181" s="34" t="s">
        <v>27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si="104"/>
        <v>0</v>
      </c>
      <c r="R181" s="53"/>
      <c r="S181" s="53">
        <f t="shared" si="105"/>
        <v>0</v>
      </c>
      <c r="T181" s="58"/>
      <c r="U181" s="58"/>
      <c r="V181" s="53">
        <f t="shared" si="106"/>
        <v>0</v>
      </c>
      <c r="W181" s="59"/>
      <c r="X181" s="6"/>
    </row>
    <row r="182" spans="1:24" s="35" customFormat="1" ht="31.5" x14ac:dyDescent="0.25">
      <c r="A182" s="33" t="s">
        <v>279</v>
      </c>
      <c r="B182" s="33" t="s">
        <v>331</v>
      </c>
      <c r="C182" s="37" t="s">
        <v>28</v>
      </c>
      <c r="D182" s="34" t="s">
        <v>29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4"/>
        <v>0</v>
      </c>
      <c r="R182" s="53"/>
      <c r="S182" s="53">
        <f t="shared" si="105"/>
        <v>0</v>
      </c>
      <c r="T182" s="58"/>
      <c r="U182" s="58"/>
      <c r="V182" s="53">
        <f t="shared" si="106"/>
        <v>0</v>
      </c>
      <c r="W182" s="59"/>
      <c r="X182" s="6"/>
    </row>
    <row r="183" spans="1:24" s="35" customFormat="1" ht="15.75" x14ac:dyDescent="0.25">
      <c r="A183" s="33" t="s">
        <v>279</v>
      </c>
      <c r="B183" s="33" t="s">
        <v>331</v>
      </c>
      <c r="C183" s="37" t="s">
        <v>56</v>
      </c>
      <c r="D183" s="34" t="s">
        <v>53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4"/>
        <v>0</v>
      </c>
      <c r="R183" s="53"/>
      <c r="S183" s="53">
        <f t="shared" si="105"/>
        <v>0</v>
      </c>
      <c r="T183" s="58"/>
      <c r="U183" s="58"/>
      <c r="V183" s="53">
        <f t="shared" si="106"/>
        <v>0</v>
      </c>
      <c r="W183" s="59"/>
      <c r="X183" s="6"/>
    </row>
    <row r="184" spans="1:24" s="35" customFormat="1" ht="15.75" x14ac:dyDescent="0.25">
      <c r="A184" s="33" t="s">
        <v>279</v>
      </c>
      <c r="B184" s="33" t="s">
        <v>331</v>
      </c>
      <c r="C184" s="37" t="s">
        <v>57</v>
      </c>
      <c r="D184" s="34" t="s">
        <v>68</v>
      </c>
      <c r="E184" s="53"/>
      <c r="F184" s="53"/>
      <c r="G184" s="53"/>
      <c r="H184" s="53"/>
      <c r="I184" s="119"/>
      <c r="J184" s="55"/>
      <c r="K184" s="119"/>
      <c r="L184" s="55"/>
      <c r="M184" s="59"/>
      <c r="N184" s="59"/>
      <c r="O184" s="53"/>
      <c r="P184" s="53"/>
      <c r="Q184" s="59">
        <f t="shared" si="104"/>
        <v>0</v>
      </c>
      <c r="R184" s="53"/>
      <c r="S184" s="53">
        <f t="shared" si="105"/>
        <v>0</v>
      </c>
      <c r="T184" s="53"/>
      <c r="U184" s="53"/>
      <c r="V184" s="53">
        <f t="shared" si="106"/>
        <v>0</v>
      </c>
      <c r="W184" s="59"/>
      <c r="X184" s="6"/>
    </row>
    <row r="185" spans="1:24" s="35" customFormat="1" ht="15.75" x14ac:dyDescent="0.25">
      <c r="A185" s="33" t="s">
        <v>279</v>
      </c>
      <c r="B185" s="33" t="s">
        <v>331</v>
      </c>
      <c r="C185" s="37" t="s">
        <v>58</v>
      </c>
      <c r="D185" s="34" t="s">
        <v>70</v>
      </c>
      <c r="E185" s="53"/>
      <c r="F185" s="53"/>
      <c r="G185" s="53"/>
      <c r="H185" s="53"/>
      <c r="I185" s="54"/>
      <c r="J185" s="50"/>
      <c r="K185" s="54"/>
      <c r="L185" s="55"/>
      <c r="M185" s="59"/>
      <c r="N185" s="59"/>
      <c r="O185" s="53"/>
      <c r="P185" s="53"/>
      <c r="Q185" s="57">
        <f t="shared" si="104"/>
        <v>0</v>
      </c>
      <c r="R185" s="53"/>
      <c r="S185" s="53">
        <f t="shared" si="105"/>
        <v>0</v>
      </c>
      <c r="T185" s="58"/>
      <c r="U185" s="58"/>
      <c r="V185" s="53">
        <f t="shared" si="106"/>
        <v>0</v>
      </c>
      <c r="W185" s="59"/>
      <c r="X185" s="6"/>
    </row>
    <row r="186" spans="1:24" s="35" customFormat="1" ht="31.5" x14ac:dyDescent="0.25">
      <c r="A186" s="33" t="s">
        <v>279</v>
      </c>
      <c r="B186" s="33" t="s">
        <v>331</v>
      </c>
      <c r="C186" s="37" t="s">
        <v>59</v>
      </c>
      <c r="D186" s="34" t="s">
        <v>69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4"/>
        <v>0</v>
      </c>
      <c r="R186" s="53"/>
      <c r="S186" s="53">
        <f t="shared" si="105"/>
        <v>0</v>
      </c>
      <c r="T186" s="58"/>
      <c r="U186" s="58"/>
      <c r="V186" s="53">
        <f t="shared" si="106"/>
        <v>0</v>
      </c>
      <c r="W186" s="59"/>
      <c r="X186" s="6"/>
    </row>
    <row r="187" spans="1:24" s="35" customFormat="1" ht="15.75" x14ac:dyDescent="0.25">
      <c r="A187" s="33" t="s">
        <v>279</v>
      </c>
      <c r="B187" s="33" t="s">
        <v>331</v>
      </c>
      <c r="C187" s="37" t="s">
        <v>60</v>
      </c>
      <c r="D187" s="34" t="s">
        <v>72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4"/>
        <v>0</v>
      </c>
      <c r="R187" s="53"/>
      <c r="S187" s="53">
        <f t="shared" si="105"/>
        <v>0</v>
      </c>
      <c r="T187" s="58"/>
      <c r="U187" s="58"/>
      <c r="V187" s="53">
        <f t="shared" si="106"/>
        <v>0</v>
      </c>
      <c r="W187" s="59"/>
      <c r="X187" s="6"/>
    </row>
    <row r="188" spans="1:24" s="35" customFormat="1" ht="15.75" x14ac:dyDescent="0.25">
      <c r="A188" s="33" t="s">
        <v>279</v>
      </c>
      <c r="B188" s="33" t="s">
        <v>331</v>
      </c>
      <c r="C188" s="37" t="s">
        <v>61</v>
      </c>
      <c r="D188" s="34" t="s">
        <v>67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4"/>
        <v>0</v>
      </c>
      <c r="R188" s="53"/>
      <c r="S188" s="53">
        <f t="shared" si="105"/>
        <v>0</v>
      </c>
      <c r="T188" s="58"/>
      <c r="U188" s="58"/>
      <c r="V188" s="53">
        <f t="shared" si="106"/>
        <v>0</v>
      </c>
      <c r="W188" s="59"/>
      <c r="X188" s="6"/>
    </row>
    <row r="189" spans="1:24" s="35" customFormat="1" ht="15.75" x14ac:dyDescent="0.25">
      <c r="A189" s="33" t="s">
        <v>279</v>
      </c>
      <c r="B189" s="33" t="s">
        <v>331</v>
      </c>
      <c r="C189" s="37" t="s">
        <v>62</v>
      </c>
      <c r="D189" s="34" t="s">
        <v>66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4"/>
        <v>0</v>
      </c>
      <c r="R189" s="53"/>
      <c r="S189" s="53">
        <f t="shared" si="105"/>
        <v>0</v>
      </c>
      <c r="T189" s="58"/>
      <c r="U189" s="58"/>
      <c r="V189" s="53">
        <f t="shared" si="106"/>
        <v>0</v>
      </c>
      <c r="W189" s="59"/>
      <c r="X189" s="6"/>
    </row>
    <row r="190" spans="1:24" s="35" customFormat="1" ht="15.75" x14ac:dyDescent="0.25">
      <c r="A190" s="33" t="s">
        <v>279</v>
      </c>
      <c r="B190" s="33" t="s">
        <v>331</v>
      </c>
      <c r="C190" s="37" t="s">
        <v>63</v>
      </c>
      <c r="D190" s="34" t="s">
        <v>52</v>
      </c>
      <c r="E190" s="53">
        <v>744548</v>
      </c>
      <c r="F190" s="53">
        <f>ROUND(E190/12*2,2)</f>
        <v>124091.33</v>
      </c>
      <c r="G190" s="53">
        <v>120487</v>
      </c>
      <c r="H190" s="53">
        <v>95772</v>
      </c>
      <c r="I190" s="119"/>
      <c r="J190" s="55"/>
      <c r="K190" s="54">
        <f>G190-F190</f>
        <v>-3604.3300000000017</v>
      </c>
      <c r="L190" s="55">
        <f>ROUND(K190*100/-F190,2)</f>
        <v>2.9</v>
      </c>
      <c r="M190" s="59"/>
      <c r="N190" s="59"/>
      <c r="O190" s="53">
        <v>490</v>
      </c>
      <c r="P190" s="53">
        <v>370</v>
      </c>
      <c r="Q190" s="57">
        <f t="shared" si="104"/>
        <v>120</v>
      </c>
      <c r="R190" s="74">
        <v>241</v>
      </c>
      <c r="S190" s="53">
        <f>ROUND(R190/12*2,0)</f>
        <v>40</v>
      </c>
      <c r="T190" s="58">
        <v>39</v>
      </c>
      <c r="U190" s="58">
        <v>31</v>
      </c>
      <c r="V190" s="53">
        <f t="shared" si="106"/>
        <v>8</v>
      </c>
      <c r="W190" s="59"/>
      <c r="X190" s="6"/>
    </row>
    <row r="191" spans="1:24" s="35" customFormat="1" ht="15.75" x14ac:dyDescent="0.25">
      <c r="A191" s="33" t="s">
        <v>279</v>
      </c>
      <c r="B191" s="33" t="s">
        <v>331</v>
      </c>
      <c r="C191" s="37" t="s">
        <v>64</v>
      </c>
      <c r="D191" s="34" t="s">
        <v>55</v>
      </c>
      <c r="E191" s="53"/>
      <c r="F191" s="53"/>
      <c r="G191" s="53"/>
      <c r="H191" s="53"/>
      <c r="I191" s="54"/>
      <c r="J191" s="50"/>
      <c r="K191" s="54"/>
      <c r="L191" s="55"/>
      <c r="M191" s="59"/>
      <c r="N191" s="59"/>
      <c r="O191" s="53"/>
      <c r="P191" s="53"/>
      <c r="Q191" s="57">
        <f t="shared" si="104"/>
        <v>0</v>
      </c>
      <c r="R191" s="53"/>
      <c r="S191" s="53">
        <f>ROUND(R191/12*3,0)</f>
        <v>0</v>
      </c>
      <c r="T191" s="58"/>
      <c r="U191" s="58"/>
      <c r="V191" s="53">
        <f t="shared" si="106"/>
        <v>0</v>
      </c>
      <c r="W191" s="59"/>
      <c r="X191" s="6"/>
    </row>
    <row r="192" spans="1:24" s="35" customFormat="1" ht="15.75" x14ac:dyDescent="0.25">
      <c r="A192" s="33" t="s">
        <v>279</v>
      </c>
      <c r="B192" s="33" t="s">
        <v>331</v>
      </c>
      <c r="C192" s="37" t="s">
        <v>65</v>
      </c>
      <c r="D192" s="34" t="s">
        <v>71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4"/>
        <v>0</v>
      </c>
      <c r="R192" s="53"/>
      <c r="S192" s="53">
        <f>ROUND(R192/12*3,0)</f>
        <v>0</v>
      </c>
      <c r="T192" s="58"/>
      <c r="U192" s="58"/>
      <c r="V192" s="53">
        <f t="shared" si="106"/>
        <v>0</v>
      </c>
      <c r="W192" s="59"/>
      <c r="X192" s="6"/>
    </row>
    <row r="193" spans="1:24" s="35" customFormat="1" ht="31.5" x14ac:dyDescent="0.25">
      <c r="A193" s="33" t="s">
        <v>279</v>
      </c>
      <c r="B193" s="22" t="s">
        <v>332</v>
      </c>
      <c r="C193" s="23" t="s">
        <v>102</v>
      </c>
      <c r="D193" s="32" t="s">
        <v>30</v>
      </c>
      <c r="E193" s="61">
        <f t="shared" ref="E193:K193" si="107">SUM(E194:E210)</f>
        <v>1109581</v>
      </c>
      <c r="F193" s="61">
        <f t="shared" si="107"/>
        <v>184929.83333333334</v>
      </c>
      <c r="G193" s="61">
        <f t="shared" si="107"/>
        <v>146637.20000000001</v>
      </c>
      <c r="H193" s="61">
        <f t="shared" si="107"/>
        <v>113326</v>
      </c>
      <c r="I193" s="120">
        <f t="shared" si="107"/>
        <v>6528</v>
      </c>
      <c r="J193" s="55">
        <f>ROUND(I193/F193*100,2)</f>
        <v>3.53</v>
      </c>
      <c r="K193" s="120">
        <f t="shared" si="107"/>
        <v>-125698.63333333333</v>
      </c>
      <c r="L193" s="55">
        <f>ROUND(K193*100/-F193,2)</f>
        <v>67.97</v>
      </c>
      <c r="M193" s="61"/>
      <c r="N193" s="61"/>
      <c r="O193" s="61">
        <f t="shared" ref="O193:V193" si="108">SUM(O194:O208)</f>
        <v>2586</v>
      </c>
      <c r="P193" s="61">
        <f t="shared" si="108"/>
        <v>1972</v>
      </c>
      <c r="Q193" s="120">
        <f t="shared" si="108"/>
        <v>614</v>
      </c>
      <c r="R193" s="61">
        <f t="shared" si="108"/>
        <v>4</v>
      </c>
      <c r="S193" s="61">
        <f t="shared" si="108"/>
        <v>1</v>
      </c>
      <c r="T193" s="137">
        <f t="shared" si="108"/>
        <v>60</v>
      </c>
      <c r="U193" s="137">
        <f t="shared" si="108"/>
        <v>48</v>
      </c>
      <c r="V193" s="61">
        <f t="shared" si="108"/>
        <v>12</v>
      </c>
      <c r="W193" s="61"/>
      <c r="X193" s="6"/>
    </row>
    <row r="194" spans="1:24" s="35" customFormat="1" ht="15.75" x14ac:dyDescent="0.25">
      <c r="A194" s="33" t="s">
        <v>279</v>
      </c>
      <c r="B194" s="33" t="s">
        <v>332</v>
      </c>
      <c r="C194" s="23" t="s">
        <v>79</v>
      </c>
      <c r="D194" s="43" t="s">
        <v>77</v>
      </c>
      <c r="E194" s="53">
        <v>25765</v>
      </c>
      <c r="F194" s="53">
        <f>ROUND(E194/12*2,0)</f>
        <v>4294</v>
      </c>
      <c r="G194" s="99">
        <v>1706</v>
      </c>
      <c r="H194" s="53">
        <v>1706</v>
      </c>
      <c r="I194" s="55"/>
      <c r="J194" s="55"/>
      <c r="K194" s="54">
        <f>G194-F194</f>
        <v>-2588</v>
      </c>
      <c r="L194" s="55">
        <f>ROUND(K194*100/-F194,2)</f>
        <v>60.27</v>
      </c>
      <c r="M194" s="59"/>
      <c r="N194" s="59"/>
      <c r="O194" s="53"/>
      <c r="P194" s="53"/>
      <c r="Q194" s="57">
        <f t="shared" ref="Q194:Q208" si="109">O194-P194</f>
        <v>0</v>
      </c>
      <c r="R194" s="53"/>
      <c r="S194" s="53">
        <f t="shared" ref="S194:S198" si="110">ROUND(R194/12*3,0)</f>
        <v>0</v>
      </c>
      <c r="T194" s="58"/>
      <c r="U194" s="58"/>
      <c r="V194" s="53">
        <f t="shared" ref="V194:V208" si="111">T194-U194</f>
        <v>0</v>
      </c>
      <c r="W194" s="59"/>
      <c r="X194" s="6"/>
    </row>
    <row r="195" spans="1:24" s="35" customFormat="1" ht="15.75" x14ac:dyDescent="0.25">
      <c r="A195" s="33" t="s">
        <v>279</v>
      </c>
      <c r="B195" s="33" t="s">
        <v>332</v>
      </c>
      <c r="C195" s="23" t="s">
        <v>80</v>
      </c>
      <c r="D195" s="43" t="s">
        <v>78</v>
      </c>
      <c r="E195" s="53"/>
      <c r="F195" s="53"/>
      <c r="G195" s="53"/>
      <c r="H195" s="53"/>
      <c r="I195" s="54"/>
      <c r="J195" s="50"/>
      <c r="K195" s="54"/>
      <c r="L195" s="55"/>
      <c r="M195" s="59"/>
      <c r="N195" s="59"/>
      <c r="O195" s="53"/>
      <c r="P195" s="53"/>
      <c r="Q195" s="57">
        <f t="shared" si="109"/>
        <v>0</v>
      </c>
      <c r="R195" s="53"/>
      <c r="S195" s="53">
        <f t="shared" si="110"/>
        <v>0</v>
      </c>
      <c r="T195" s="58"/>
      <c r="U195" s="58"/>
      <c r="V195" s="53">
        <f t="shared" si="111"/>
        <v>0</v>
      </c>
      <c r="W195" s="59"/>
      <c r="X195" s="6"/>
    </row>
    <row r="196" spans="1:24" s="35" customFormat="1" ht="15.75" x14ac:dyDescent="0.25">
      <c r="A196" s="33" t="s">
        <v>279</v>
      </c>
      <c r="B196" s="33" t="s">
        <v>332</v>
      </c>
      <c r="C196" s="23" t="s">
        <v>82</v>
      </c>
      <c r="D196" s="34" t="s">
        <v>81</v>
      </c>
      <c r="E196" s="53">
        <v>41387</v>
      </c>
      <c r="F196" s="53">
        <f>E196/12*2</f>
        <v>6897.833333333333</v>
      </c>
      <c r="G196" s="53">
        <v>2109</v>
      </c>
      <c r="H196" s="53">
        <v>0</v>
      </c>
      <c r="I196" s="55"/>
      <c r="J196" s="55"/>
      <c r="K196" s="54">
        <f t="shared" ref="K196:K197" si="112">G196-F196</f>
        <v>-4788.833333333333</v>
      </c>
      <c r="L196" s="55">
        <f t="shared" ref="L196:L197" si="113">ROUND(K196*100/-F196,2)</f>
        <v>69.430000000000007</v>
      </c>
      <c r="M196" s="59"/>
      <c r="N196" s="59"/>
      <c r="O196" s="53">
        <v>314</v>
      </c>
      <c r="P196" s="53">
        <v>0</v>
      </c>
      <c r="Q196" s="57">
        <f t="shared" si="109"/>
        <v>314</v>
      </c>
      <c r="R196" s="74">
        <v>4</v>
      </c>
      <c r="S196" s="53">
        <f>ROUND(R196/12*2,0)</f>
        <v>1</v>
      </c>
      <c r="T196" s="58">
        <v>1</v>
      </c>
      <c r="U196" s="58">
        <v>0</v>
      </c>
      <c r="V196" s="53">
        <f t="shared" si="111"/>
        <v>1</v>
      </c>
      <c r="W196" s="59"/>
      <c r="X196" s="6"/>
    </row>
    <row r="197" spans="1:24" s="35" customFormat="1" ht="31.5" x14ac:dyDescent="0.25">
      <c r="A197" s="33" t="s">
        <v>279</v>
      </c>
      <c r="B197" s="33" t="s">
        <v>332</v>
      </c>
      <c r="C197" s="23" t="s">
        <v>84</v>
      </c>
      <c r="D197" s="43" t="s">
        <v>83</v>
      </c>
      <c r="E197" s="53">
        <v>116707</v>
      </c>
      <c r="F197" s="53">
        <f>ROUND(E197/12*2,0)</f>
        <v>19451</v>
      </c>
      <c r="G197" s="99">
        <v>9102</v>
      </c>
      <c r="H197" s="53">
        <v>6787</v>
      </c>
      <c r="I197" s="55"/>
      <c r="J197" s="55"/>
      <c r="K197" s="54">
        <f t="shared" si="112"/>
        <v>-10349</v>
      </c>
      <c r="L197" s="55">
        <f t="shared" si="113"/>
        <v>53.21</v>
      </c>
      <c r="M197" s="59"/>
      <c r="N197" s="59"/>
      <c r="O197" s="53"/>
      <c r="P197" s="53"/>
      <c r="Q197" s="57">
        <f t="shared" si="109"/>
        <v>0</v>
      </c>
      <c r="R197" s="53"/>
      <c r="S197" s="53">
        <f t="shared" si="110"/>
        <v>0</v>
      </c>
      <c r="T197" s="58"/>
      <c r="U197" s="58"/>
      <c r="V197" s="53">
        <f t="shared" si="111"/>
        <v>0</v>
      </c>
      <c r="W197" s="59"/>
      <c r="X197" s="6"/>
    </row>
    <row r="198" spans="1:24" s="35" customFormat="1" ht="15.75" x14ac:dyDescent="0.25">
      <c r="A198" s="33" t="s">
        <v>279</v>
      </c>
      <c r="B198" s="33" t="s">
        <v>332</v>
      </c>
      <c r="C198" s="23" t="s">
        <v>95</v>
      </c>
      <c r="D198" s="43" t="s">
        <v>96</v>
      </c>
      <c r="E198" s="53"/>
      <c r="F198" s="53"/>
      <c r="G198" s="53"/>
      <c r="H198" s="53"/>
      <c r="I198" s="119"/>
      <c r="J198" s="55"/>
      <c r="K198" s="119"/>
      <c r="L198" s="55"/>
      <c r="M198" s="59"/>
      <c r="N198" s="59"/>
      <c r="O198" s="53"/>
      <c r="P198" s="53"/>
      <c r="Q198" s="59">
        <f t="shared" si="109"/>
        <v>0</v>
      </c>
      <c r="R198" s="53"/>
      <c r="S198" s="53">
        <f t="shared" si="110"/>
        <v>0</v>
      </c>
      <c r="T198" s="53"/>
      <c r="U198" s="53"/>
      <c r="V198" s="53">
        <f t="shared" si="111"/>
        <v>0</v>
      </c>
      <c r="W198" s="59"/>
      <c r="X198" s="6"/>
    </row>
    <row r="199" spans="1:24" s="35" customFormat="1" ht="31.5" x14ac:dyDescent="0.25">
      <c r="A199" s="33" t="s">
        <v>279</v>
      </c>
      <c r="B199" s="33" t="s">
        <v>332</v>
      </c>
      <c r="C199" s="23" t="s">
        <v>86</v>
      </c>
      <c r="D199" s="43" t="s">
        <v>85</v>
      </c>
      <c r="E199" s="53"/>
      <c r="F199" s="53"/>
      <c r="G199" s="53">
        <v>77205</v>
      </c>
      <c r="H199" s="53">
        <v>70526</v>
      </c>
      <c r="I199" s="55"/>
      <c r="J199" s="55"/>
      <c r="K199" s="54"/>
      <c r="L199" s="55"/>
      <c r="M199" s="59"/>
      <c r="N199" s="59"/>
      <c r="O199" s="53">
        <v>2142</v>
      </c>
      <c r="P199" s="53">
        <v>1972</v>
      </c>
      <c r="Q199" s="57">
        <f t="shared" si="109"/>
        <v>170</v>
      </c>
      <c r="R199" s="74"/>
      <c r="S199" s="53">
        <f>ROUND(R199/12*2,0)</f>
        <v>0</v>
      </c>
      <c r="T199" s="58">
        <v>54</v>
      </c>
      <c r="U199" s="58">
        <v>48</v>
      </c>
      <c r="V199" s="53">
        <f t="shared" si="111"/>
        <v>6</v>
      </c>
      <c r="W199" s="59"/>
      <c r="X199" s="6"/>
    </row>
    <row r="200" spans="1:24" s="35" customFormat="1" ht="31.5" x14ac:dyDescent="0.25">
      <c r="A200" s="33" t="s">
        <v>279</v>
      </c>
      <c r="B200" s="33" t="s">
        <v>332</v>
      </c>
      <c r="C200" s="23" t="s">
        <v>102</v>
      </c>
      <c r="D200" s="39" t="s">
        <v>352</v>
      </c>
      <c r="E200" s="53"/>
      <c r="F200" s="53"/>
      <c r="G200" s="53">
        <v>3673</v>
      </c>
      <c r="H200" s="53"/>
      <c r="I200" s="54"/>
      <c r="J200" s="50"/>
      <c r="K200" s="54"/>
      <c r="L200" s="55"/>
      <c r="M200" s="59"/>
      <c r="N200" s="59"/>
      <c r="O200" s="53">
        <v>130</v>
      </c>
      <c r="P200" s="53"/>
      <c r="Q200" s="57">
        <f t="shared" si="109"/>
        <v>130</v>
      </c>
      <c r="R200" s="74"/>
      <c r="S200" s="53">
        <f t="shared" ref="S200" si="114">R200</f>
        <v>0</v>
      </c>
      <c r="T200" s="58">
        <v>5</v>
      </c>
      <c r="U200" s="58"/>
      <c r="V200" s="53">
        <f t="shared" si="111"/>
        <v>5</v>
      </c>
      <c r="W200" s="59"/>
      <c r="X200" s="6"/>
    </row>
    <row r="201" spans="1:24" s="35" customFormat="1" ht="15.75" x14ac:dyDescent="0.25">
      <c r="A201" s="33" t="s">
        <v>279</v>
      </c>
      <c r="B201" s="33" t="s">
        <v>332</v>
      </c>
      <c r="C201" s="23" t="s">
        <v>89</v>
      </c>
      <c r="D201" s="43" t="s">
        <v>88</v>
      </c>
      <c r="E201" s="53"/>
      <c r="F201" s="53"/>
      <c r="G201" s="53"/>
      <c r="H201" s="53"/>
      <c r="I201" s="55"/>
      <c r="J201" s="55"/>
      <c r="K201" s="54"/>
      <c r="L201" s="55"/>
      <c r="M201" s="59"/>
      <c r="N201" s="59"/>
      <c r="O201" s="53"/>
      <c r="P201" s="53"/>
      <c r="Q201" s="57">
        <f t="shared" si="109"/>
        <v>0</v>
      </c>
      <c r="R201" s="53"/>
      <c r="S201" s="53">
        <f t="shared" ref="S201:S208" si="115">ROUND(R201/12*3,0)</f>
        <v>0</v>
      </c>
      <c r="T201" s="58"/>
      <c r="U201" s="58"/>
      <c r="V201" s="53">
        <f t="shared" si="111"/>
        <v>0</v>
      </c>
      <c r="W201" s="59"/>
      <c r="X201" s="6"/>
    </row>
    <row r="202" spans="1:24" s="35" customFormat="1" ht="15.75" x14ac:dyDescent="0.25">
      <c r="A202" s="33" t="s">
        <v>279</v>
      </c>
      <c r="B202" s="33" t="s">
        <v>332</v>
      </c>
      <c r="C202" s="112" t="s">
        <v>91</v>
      </c>
      <c r="D202" s="38" t="s">
        <v>90</v>
      </c>
      <c r="E202" s="53">
        <v>897782</v>
      </c>
      <c r="F202" s="53">
        <f>ROUND(E202/12*2,0)</f>
        <v>149630</v>
      </c>
      <c r="G202" s="99">
        <v>43166</v>
      </c>
      <c r="H202" s="53">
        <v>28543</v>
      </c>
      <c r="I202" s="119"/>
      <c r="J202" s="119"/>
      <c r="K202" s="54">
        <f t="shared" ref="K202" si="116">G202-F202</f>
        <v>-106464</v>
      </c>
      <c r="L202" s="55">
        <f t="shared" ref="L202" si="117">ROUND(K202*100/-F202,2)</f>
        <v>71.150000000000006</v>
      </c>
      <c r="M202" s="59"/>
      <c r="N202" s="59"/>
      <c r="O202" s="53"/>
      <c r="P202" s="53"/>
      <c r="Q202" s="57">
        <f t="shared" si="109"/>
        <v>0</v>
      </c>
      <c r="R202" s="53"/>
      <c r="S202" s="53">
        <f t="shared" si="115"/>
        <v>0</v>
      </c>
      <c r="T202" s="58"/>
      <c r="U202" s="58"/>
      <c r="V202" s="53">
        <f t="shared" si="111"/>
        <v>0</v>
      </c>
      <c r="W202" s="59"/>
      <c r="X202" s="6"/>
    </row>
    <row r="203" spans="1:24" s="35" customFormat="1" ht="15.75" x14ac:dyDescent="0.25">
      <c r="A203" s="33" t="s">
        <v>279</v>
      </c>
      <c r="B203" s="33" t="s">
        <v>332</v>
      </c>
      <c r="C203" s="23" t="s">
        <v>94</v>
      </c>
      <c r="D203" s="43" t="s">
        <v>97</v>
      </c>
      <c r="E203" s="53"/>
      <c r="F203" s="53"/>
      <c r="G203" s="53"/>
      <c r="H203" s="53"/>
      <c r="I203" s="54"/>
      <c r="J203" s="50"/>
      <c r="K203" s="54"/>
      <c r="L203" s="55"/>
      <c r="M203" s="59"/>
      <c r="N203" s="59"/>
      <c r="O203" s="53"/>
      <c r="P203" s="53"/>
      <c r="Q203" s="57">
        <f t="shared" si="109"/>
        <v>0</v>
      </c>
      <c r="R203" s="53"/>
      <c r="S203" s="53">
        <f t="shared" si="115"/>
        <v>0</v>
      </c>
      <c r="T203" s="58"/>
      <c r="U203" s="58"/>
      <c r="V203" s="53">
        <f t="shared" si="111"/>
        <v>0</v>
      </c>
      <c r="W203" s="59"/>
      <c r="X203" s="6"/>
    </row>
    <row r="204" spans="1:24" s="35" customFormat="1" ht="15.75" x14ac:dyDescent="0.25">
      <c r="A204" s="33" t="s">
        <v>279</v>
      </c>
      <c r="B204" s="33" t="s">
        <v>332</v>
      </c>
      <c r="C204" s="23" t="s">
        <v>93</v>
      </c>
      <c r="D204" s="43" t="s">
        <v>92</v>
      </c>
      <c r="E204" s="53">
        <v>10753</v>
      </c>
      <c r="F204" s="53">
        <f>ROUND(E204/12*2,0)</f>
        <v>1792</v>
      </c>
      <c r="G204" s="99">
        <v>283.2</v>
      </c>
      <c r="H204" s="53">
        <v>283</v>
      </c>
      <c r="I204" s="55"/>
      <c r="J204" s="55"/>
      <c r="K204" s="54">
        <f>G204-F204</f>
        <v>-1508.8</v>
      </c>
      <c r="L204" s="55">
        <f>ROUND(K204*100/-F204,2)</f>
        <v>84.2</v>
      </c>
      <c r="M204" s="59"/>
      <c r="N204" s="59"/>
      <c r="O204" s="53"/>
      <c r="P204" s="53"/>
      <c r="Q204" s="57">
        <f t="shared" si="109"/>
        <v>0</v>
      </c>
      <c r="R204" s="53"/>
      <c r="S204" s="53">
        <f t="shared" si="115"/>
        <v>0</v>
      </c>
      <c r="T204" s="58"/>
      <c r="U204" s="58"/>
      <c r="V204" s="53">
        <f t="shared" si="111"/>
        <v>0</v>
      </c>
      <c r="W204" s="59"/>
      <c r="X204" s="6"/>
    </row>
    <row r="205" spans="1:24" s="35" customFormat="1" ht="31.5" x14ac:dyDescent="0.25">
      <c r="A205" s="33" t="s">
        <v>279</v>
      </c>
      <c r="B205" s="33" t="s">
        <v>332</v>
      </c>
      <c r="C205" s="23" t="s">
        <v>98</v>
      </c>
      <c r="D205" s="34" t="s">
        <v>99</v>
      </c>
      <c r="E205" s="53"/>
      <c r="F205" s="53"/>
      <c r="G205" s="53"/>
      <c r="H205" s="53"/>
      <c r="I205" s="54"/>
      <c r="J205" s="50"/>
      <c r="K205" s="54"/>
      <c r="L205" s="55"/>
      <c r="M205" s="59"/>
      <c r="N205" s="59"/>
      <c r="O205" s="53"/>
      <c r="P205" s="53"/>
      <c r="Q205" s="57">
        <f t="shared" si="109"/>
        <v>0</v>
      </c>
      <c r="R205" s="53"/>
      <c r="S205" s="53">
        <f t="shared" si="115"/>
        <v>0</v>
      </c>
      <c r="T205" s="58"/>
      <c r="U205" s="58"/>
      <c r="V205" s="53">
        <f t="shared" si="111"/>
        <v>0</v>
      </c>
      <c r="W205" s="59"/>
      <c r="X205" s="6"/>
    </row>
    <row r="206" spans="1:24" s="35" customFormat="1" ht="15.75" x14ac:dyDescent="0.25">
      <c r="A206" s="33" t="s">
        <v>279</v>
      </c>
      <c r="B206" s="33" t="s">
        <v>332</v>
      </c>
      <c r="C206" s="23" t="s">
        <v>100</v>
      </c>
      <c r="D206" s="34" t="s">
        <v>101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09"/>
        <v>0</v>
      </c>
      <c r="R206" s="53"/>
      <c r="S206" s="53">
        <f t="shared" si="115"/>
        <v>0</v>
      </c>
      <c r="T206" s="58"/>
      <c r="U206" s="58"/>
      <c r="V206" s="53">
        <f t="shared" si="111"/>
        <v>0</v>
      </c>
      <c r="W206" s="59"/>
      <c r="X206" s="6"/>
    </row>
    <row r="207" spans="1:24" s="35" customFormat="1" ht="47.25" x14ac:dyDescent="0.25">
      <c r="A207" s="33" t="s">
        <v>279</v>
      </c>
      <c r="B207" s="33" t="s">
        <v>332</v>
      </c>
      <c r="C207" s="23" t="s">
        <v>102</v>
      </c>
      <c r="D207" s="39" t="s">
        <v>325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09"/>
        <v>0</v>
      </c>
      <c r="R207" s="53"/>
      <c r="S207" s="53">
        <f t="shared" si="115"/>
        <v>0</v>
      </c>
      <c r="T207" s="58"/>
      <c r="U207" s="58"/>
      <c r="V207" s="53">
        <f t="shared" si="111"/>
        <v>0</v>
      </c>
      <c r="W207" s="59"/>
      <c r="X207" s="6"/>
    </row>
    <row r="208" spans="1:24" s="35" customFormat="1" ht="63" x14ac:dyDescent="0.25">
      <c r="A208" s="33" t="s">
        <v>279</v>
      </c>
      <c r="B208" s="33" t="s">
        <v>332</v>
      </c>
      <c r="C208" s="23" t="s">
        <v>102</v>
      </c>
      <c r="D208" s="39" t="s">
        <v>346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09"/>
        <v>0</v>
      </c>
      <c r="R208" s="53"/>
      <c r="S208" s="53">
        <f t="shared" si="115"/>
        <v>0</v>
      </c>
      <c r="T208" s="58"/>
      <c r="U208" s="58"/>
      <c r="V208" s="53">
        <f t="shared" si="111"/>
        <v>0</v>
      </c>
      <c r="W208" s="59"/>
      <c r="X208" s="6"/>
    </row>
    <row r="209" spans="1:24" s="35" customFormat="1" ht="31.5" x14ac:dyDescent="0.25">
      <c r="A209" s="33" t="s">
        <v>279</v>
      </c>
      <c r="B209" s="33" t="s">
        <v>332</v>
      </c>
      <c r="C209" s="23" t="s">
        <v>362</v>
      </c>
      <c r="D209" s="39" t="s">
        <v>363</v>
      </c>
      <c r="E209" s="53">
        <v>17187</v>
      </c>
      <c r="F209" s="53">
        <f>ROUND(E209/12*2,0)</f>
        <v>2865</v>
      </c>
      <c r="G209" s="99">
        <v>9393</v>
      </c>
      <c r="H209" s="53">
        <v>5481</v>
      </c>
      <c r="I209" s="55">
        <f>G209-F209</f>
        <v>6528</v>
      </c>
      <c r="J209" s="55">
        <f>ROUND(I209/F209*100,2)</f>
        <v>227.85</v>
      </c>
      <c r="K209" s="54"/>
      <c r="L209" s="55"/>
      <c r="M209" s="59"/>
      <c r="N209" s="59"/>
      <c r="O209" s="53"/>
      <c r="P209" s="53"/>
      <c r="Q209" s="57"/>
      <c r="R209" s="53"/>
      <c r="S209" s="53"/>
      <c r="T209" s="58"/>
      <c r="U209" s="58"/>
      <c r="V209" s="53"/>
      <c r="W209" s="59"/>
      <c r="X209" s="6"/>
    </row>
    <row r="210" spans="1:24" s="35" customFormat="1" ht="15.75" x14ac:dyDescent="0.25">
      <c r="A210" s="33" t="s">
        <v>279</v>
      </c>
      <c r="B210" s="33" t="s">
        <v>332</v>
      </c>
      <c r="C210" s="23" t="s">
        <v>365</v>
      </c>
      <c r="D210" s="39" t="s">
        <v>364</v>
      </c>
      <c r="E210" s="53"/>
      <c r="F210" s="53"/>
      <c r="G210" s="53"/>
      <c r="H210" s="53"/>
      <c r="I210" s="54"/>
      <c r="J210" s="50"/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22" t="s">
        <v>279</v>
      </c>
      <c r="B211" s="22"/>
      <c r="C211" s="48" t="s">
        <v>102</v>
      </c>
      <c r="D211" s="40" t="s">
        <v>31</v>
      </c>
      <c r="E211" s="64">
        <f>E212+E218+E273</f>
        <v>14754855</v>
      </c>
      <c r="F211" s="64">
        <f>F212+F218+F273</f>
        <v>2574876.0066666664</v>
      </c>
      <c r="G211" s="64">
        <f>G212+G218+G273</f>
        <v>2483140.5699999998</v>
      </c>
      <c r="H211" s="64">
        <f>H212+H218+H273</f>
        <v>2373551.7800000003</v>
      </c>
      <c r="I211" s="126">
        <f>I212+I218+I273</f>
        <v>73807.143333333341</v>
      </c>
      <c r="J211" s="50">
        <f>ROUND(I211/F211*100,2)</f>
        <v>2.87</v>
      </c>
      <c r="K211" s="126">
        <f>K212+K218+K273</f>
        <v>-184704.58</v>
      </c>
      <c r="L211" s="55">
        <f>ROUND(K211*100/-F211,2)</f>
        <v>7.17</v>
      </c>
      <c r="M211" s="64">
        <v>239890</v>
      </c>
      <c r="N211" s="49">
        <f>ROUND(M211/12*2,2)</f>
        <v>39981.67</v>
      </c>
      <c r="O211" s="64">
        <f t="shared" ref="O211:V211" si="118">O212+O218+O273</f>
        <v>40040</v>
      </c>
      <c r="P211" s="64">
        <f t="shared" si="118"/>
        <v>30500</v>
      </c>
      <c r="Q211" s="126">
        <f t="shared" si="118"/>
        <v>9540</v>
      </c>
      <c r="R211" s="64">
        <f t="shared" si="118"/>
        <v>5953</v>
      </c>
      <c r="S211" s="64">
        <f t="shared" si="118"/>
        <v>994.25</v>
      </c>
      <c r="T211" s="136">
        <f t="shared" si="118"/>
        <v>1105</v>
      </c>
      <c r="U211" s="136">
        <f t="shared" si="118"/>
        <v>897</v>
      </c>
      <c r="V211" s="64">
        <f t="shared" si="118"/>
        <v>208</v>
      </c>
      <c r="W211" s="64"/>
      <c r="X211" s="66"/>
    </row>
    <row r="212" spans="1:24" s="35" customFormat="1" ht="15.75" x14ac:dyDescent="0.25">
      <c r="A212" s="33" t="s">
        <v>279</v>
      </c>
      <c r="B212" s="22" t="s">
        <v>333</v>
      </c>
      <c r="C212" s="23" t="s">
        <v>102</v>
      </c>
      <c r="D212" s="32" t="s">
        <v>32</v>
      </c>
      <c r="E212" s="64">
        <f t="shared" ref="E212:L212" si="119">SUM(E213:E217)</f>
        <v>11976921</v>
      </c>
      <c r="F212" s="64">
        <f t="shared" si="119"/>
        <v>1999092</v>
      </c>
      <c r="G212" s="64">
        <f t="shared" si="119"/>
        <v>1999092</v>
      </c>
      <c r="H212" s="64">
        <f t="shared" si="119"/>
        <v>1999092</v>
      </c>
      <c r="I212" s="126">
        <f t="shared" si="119"/>
        <v>0</v>
      </c>
      <c r="J212" s="50">
        <f>ROUND(I212/F212*100,2)</f>
        <v>0</v>
      </c>
      <c r="K212" s="126">
        <f t="shared" si="119"/>
        <v>0</v>
      </c>
      <c r="L212" s="64">
        <f t="shared" si="119"/>
        <v>0</v>
      </c>
      <c r="M212" s="64"/>
      <c r="N212" s="64"/>
      <c r="O212" s="64">
        <f t="shared" ref="O212:V212" si="120">SUM(O213:O217)</f>
        <v>38450</v>
      </c>
      <c r="P212" s="64">
        <f t="shared" si="120"/>
        <v>29410</v>
      </c>
      <c r="Q212" s="126">
        <f t="shared" si="120"/>
        <v>9040</v>
      </c>
      <c r="R212" s="64">
        <f t="shared" si="120"/>
        <v>5652</v>
      </c>
      <c r="S212" s="64">
        <f t="shared" si="120"/>
        <v>943</v>
      </c>
      <c r="T212" s="136">
        <f t="shared" si="120"/>
        <v>1075</v>
      </c>
      <c r="U212" s="136">
        <f t="shared" si="120"/>
        <v>878</v>
      </c>
      <c r="V212" s="64">
        <f t="shared" si="120"/>
        <v>197</v>
      </c>
      <c r="W212" s="64"/>
      <c r="X212" s="6"/>
    </row>
    <row r="213" spans="1:24" s="35" customFormat="1" ht="15.75" x14ac:dyDescent="0.25">
      <c r="A213" s="33" t="s">
        <v>279</v>
      </c>
      <c r="B213" s="33" t="s">
        <v>333</v>
      </c>
      <c r="C213" s="23" t="s">
        <v>109</v>
      </c>
      <c r="D213" s="34" t="s">
        <v>106</v>
      </c>
      <c r="E213" s="53">
        <v>8820370</v>
      </c>
      <c r="F213" s="99">
        <f>734887*2</f>
        <v>1469774</v>
      </c>
      <c r="G213" s="99">
        <f>734887*2</f>
        <v>1469774</v>
      </c>
      <c r="H213" s="99">
        <f>734887*2</f>
        <v>1469774</v>
      </c>
      <c r="I213" s="119">
        <f t="shared" ref="I213" si="121">G213-F213</f>
        <v>0</v>
      </c>
      <c r="J213" s="55">
        <f t="shared" ref="J213" si="122">ROUND(I213/F213*100,2)</f>
        <v>0</v>
      </c>
      <c r="K213" s="54">
        <f>G213-F213</f>
        <v>0</v>
      </c>
      <c r="L213" s="55">
        <f>ROUND(K213*100/-F213,2)</f>
        <v>0</v>
      </c>
      <c r="M213" s="59"/>
      <c r="N213" s="59"/>
      <c r="O213" s="53">
        <v>30596</v>
      </c>
      <c r="P213" s="53">
        <v>24129</v>
      </c>
      <c r="Q213" s="57">
        <f>O213-P213</f>
        <v>6467</v>
      </c>
      <c r="R213" s="74">
        <v>5105</v>
      </c>
      <c r="S213" s="53">
        <f>ROUND(R213/12*2,0)</f>
        <v>851</v>
      </c>
      <c r="T213" s="58">
        <v>991</v>
      </c>
      <c r="U213" s="58">
        <v>815</v>
      </c>
      <c r="V213" s="53">
        <f>T213-U213</f>
        <v>176</v>
      </c>
      <c r="W213" s="59"/>
      <c r="X213" s="6"/>
    </row>
    <row r="214" spans="1:24" s="35" customFormat="1" ht="31.5" x14ac:dyDescent="0.25">
      <c r="A214" s="33" t="s">
        <v>279</v>
      </c>
      <c r="B214" s="33" t="s">
        <v>333</v>
      </c>
      <c r="C214" s="23" t="s">
        <v>110</v>
      </c>
      <c r="D214" s="34" t="s">
        <v>326</v>
      </c>
      <c r="E214" s="53"/>
      <c r="F214" s="53"/>
      <c r="G214" s="53"/>
      <c r="H214" s="53"/>
      <c r="I214" s="54"/>
      <c r="J214" s="50"/>
      <c r="K214" s="54"/>
      <c r="L214" s="55"/>
      <c r="M214" s="59"/>
      <c r="N214" s="59"/>
      <c r="O214" s="53"/>
      <c r="P214" s="53"/>
      <c r="Q214" s="57">
        <f>O214-P214</f>
        <v>0</v>
      </c>
      <c r="R214" s="53"/>
      <c r="S214" s="53">
        <f>ROUND(R214/12*3,0)</f>
        <v>0</v>
      </c>
      <c r="T214" s="58"/>
      <c r="U214" s="58"/>
      <c r="V214" s="53">
        <f>T214-U214</f>
        <v>0</v>
      </c>
      <c r="W214" s="59"/>
      <c r="X214" s="6"/>
    </row>
    <row r="215" spans="1:24" s="35" customFormat="1" ht="15.75" x14ac:dyDescent="0.25">
      <c r="A215" s="33" t="s">
        <v>279</v>
      </c>
      <c r="B215" s="33" t="s">
        <v>333</v>
      </c>
      <c r="C215" s="23" t="s">
        <v>111</v>
      </c>
      <c r="D215" s="34" t="s">
        <v>327</v>
      </c>
      <c r="E215" s="53">
        <v>2357839</v>
      </c>
      <c r="F215" s="99">
        <f>196937*2</f>
        <v>393874</v>
      </c>
      <c r="G215" s="99">
        <f>196937*2</f>
        <v>393874</v>
      </c>
      <c r="H215" s="99">
        <f>196937*2</f>
        <v>393874</v>
      </c>
      <c r="I215" s="54"/>
      <c r="J215" s="50"/>
      <c r="K215" s="54"/>
      <c r="L215" s="55"/>
      <c r="M215" s="59"/>
      <c r="N215" s="59"/>
      <c r="O215" s="53">
        <v>7133</v>
      </c>
      <c r="P215" s="53">
        <v>4560</v>
      </c>
      <c r="Q215" s="57">
        <f>O215-P215</f>
        <v>2573</v>
      </c>
      <c r="R215" s="74">
        <v>435</v>
      </c>
      <c r="S215" s="53">
        <f t="shared" ref="S215:S216" si="123">ROUND(R215/12*2,0)</f>
        <v>73</v>
      </c>
      <c r="T215" s="58">
        <v>76</v>
      </c>
      <c r="U215" s="58">
        <v>55</v>
      </c>
      <c r="V215" s="53">
        <f>T215-U215</f>
        <v>21</v>
      </c>
      <c r="W215" s="59"/>
      <c r="X215" s="6"/>
    </row>
    <row r="216" spans="1:24" s="35" customFormat="1" ht="31.5" x14ac:dyDescent="0.25">
      <c r="A216" s="33" t="s">
        <v>279</v>
      </c>
      <c r="B216" s="33" t="s">
        <v>333</v>
      </c>
      <c r="C216" s="23" t="s">
        <v>113</v>
      </c>
      <c r="D216" s="34" t="s">
        <v>328</v>
      </c>
      <c r="E216" s="53">
        <v>798712</v>
      </c>
      <c r="F216" s="99">
        <f>67722*2</f>
        <v>135444</v>
      </c>
      <c r="G216" s="99">
        <f>67722*2</f>
        <v>135444</v>
      </c>
      <c r="H216" s="99">
        <f>67722*2</f>
        <v>135444</v>
      </c>
      <c r="I216" s="119"/>
      <c r="J216" s="50"/>
      <c r="K216" s="119"/>
      <c r="L216" s="55"/>
      <c r="M216" s="59"/>
      <c r="N216" s="59"/>
      <c r="O216" s="53">
        <v>721</v>
      </c>
      <c r="P216" s="53">
        <v>721</v>
      </c>
      <c r="Q216" s="59">
        <f>O216-P216</f>
        <v>0</v>
      </c>
      <c r="R216" s="74">
        <v>112</v>
      </c>
      <c r="S216" s="53">
        <f t="shared" si="123"/>
        <v>19</v>
      </c>
      <c r="T216" s="58">
        <v>8</v>
      </c>
      <c r="U216" s="58">
        <v>8</v>
      </c>
      <c r="V216" s="53">
        <f>T216-U216</f>
        <v>0</v>
      </c>
      <c r="W216" s="59"/>
      <c r="X216" s="6"/>
    </row>
    <row r="217" spans="1:24" s="35" customFormat="1" ht="15.75" x14ac:dyDescent="0.25">
      <c r="A217" s="33" t="s">
        <v>279</v>
      </c>
      <c r="B217" s="33" t="s">
        <v>333</v>
      </c>
      <c r="C217" s="23" t="s">
        <v>112</v>
      </c>
      <c r="D217" s="34" t="s">
        <v>117</v>
      </c>
      <c r="E217" s="53"/>
      <c r="F217" s="53"/>
      <c r="G217" s="53"/>
      <c r="H217" s="53"/>
      <c r="I217" s="119"/>
      <c r="J217" s="55"/>
      <c r="K217" s="119"/>
      <c r="L217" s="55"/>
      <c r="M217" s="59"/>
      <c r="N217" s="59"/>
      <c r="O217" s="53"/>
      <c r="P217" s="53"/>
      <c r="Q217" s="59">
        <f>O217-P217</f>
        <v>0</v>
      </c>
      <c r="R217" s="53"/>
      <c r="S217" s="53">
        <f>ROUND(R217/12*3,0)</f>
        <v>0</v>
      </c>
      <c r="T217" s="53"/>
      <c r="U217" s="53"/>
      <c r="V217" s="53">
        <f>T217-U217</f>
        <v>0</v>
      </c>
      <c r="W217" s="59"/>
      <c r="X217" s="6"/>
    </row>
    <row r="218" spans="1:24" s="35" customFormat="1" ht="15.75" x14ac:dyDescent="0.25">
      <c r="A218" s="33" t="s">
        <v>279</v>
      </c>
      <c r="B218" s="22" t="s">
        <v>334</v>
      </c>
      <c r="C218" s="23" t="s">
        <v>102</v>
      </c>
      <c r="D218" s="41" t="s">
        <v>33</v>
      </c>
      <c r="E218" s="64">
        <f>SUM(E219:E272)</f>
        <v>752205</v>
      </c>
      <c r="F218" s="64">
        <f t="shared" ref="F218:K218" si="124">SUM(F219:F272)</f>
        <v>126305.84</v>
      </c>
      <c r="G218" s="64">
        <f t="shared" si="124"/>
        <v>88533</v>
      </c>
      <c r="H218" s="64">
        <f t="shared" si="124"/>
        <v>50722</v>
      </c>
      <c r="I218" s="64">
        <f t="shared" si="124"/>
        <v>13717</v>
      </c>
      <c r="J218" s="50">
        <f>ROUND(I218/F218*100,2)</f>
        <v>10.86</v>
      </c>
      <c r="K218" s="64">
        <f t="shared" si="124"/>
        <v>-51489.84</v>
      </c>
      <c r="L218" s="55">
        <f>ROUND(K218*100/-F218,2)</f>
        <v>40.770000000000003</v>
      </c>
      <c r="M218" s="64"/>
      <c r="N218" s="64"/>
      <c r="O218" s="64">
        <f t="shared" ref="O218:V218" si="125">SUM(O219:O272)</f>
        <v>1590</v>
      </c>
      <c r="P218" s="64">
        <f t="shared" si="125"/>
        <v>1090</v>
      </c>
      <c r="Q218" s="64">
        <f t="shared" si="125"/>
        <v>500</v>
      </c>
      <c r="R218" s="64">
        <f t="shared" si="125"/>
        <v>301</v>
      </c>
      <c r="S218" s="64">
        <f t="shared" si="125"/>
        <v>51.25</v>
      </c>
      <c r="T218" s="64">
        <f t="shared" si="125"/>
        <v>30</v>
      </c>
      <c r="U218" s="64">
        <f t="shared" si="125"/>
        <v>19</v>
      </c>
      <c r="V218" s="64">
        <f t="shared" si="125"/>
        <v>11</v>
      </c>
      <c r="W218" s="64"/>
      <c r="X218" s="6"/>
    </row>
    <row r="219" spans="1:24" s="35" customFormat="1" ht="31.5" x14ac:dyDescent="0.25">
      <c r="A219" s="33" t="s">
        <v>279</v>
      </c>
      <c r="B219" s="33" t="s">
        <v>334</v>
      </c>
      <c r="C219" s="42" t="s">
        <v>139</v>
      </c>
      <c r="D219" s="43" t="s">
        <v>119</v>
      </c>
      <c r="E219" s="53"/>
      <c r="F219" s="53"/>
      <c r="G219" s="53"/>
      <c r="H219" s="53"/>
      <c r="I219" s="131"/>
      <c r="J219" s="131"/>
      <c r="K219" s="211"/>
      <c r="L219" s="123"/>
      <c r="M219" s="59"/>
      <c r="N219" s="59"/>
      <c r="O219" s="53"/>
      <c r="P219" s="53"/>
      <c r="Q219" s="57">
        <f t="shared" ref="Q219:Q271" si="126">O219-P219</f>
        <v>0</v>
      </c>
      <c r="R219" s="53"/>
      <c r="S219" s="53">
        <f>ROUND(R219/12*3,0)</f>
        <v>0</v>
      </c>
      <c r="T219" s="58"/>
      <c r="U219" s="58"/>
      <c r="V219" s="53">
        <f t="shared" ref="V219:V272" si="127">T219-U219</f>
        <v>0</v>
      </c>
      <c r="W219" s="59"/>
      <c r="X219" s="6"/>
    </row>
    <row r="220" spans="1:24" s="35" customFormat="1" ht="47.25" x14ac:dyDescent="0.25">
      <c r="A220" s="33" t="s">
        <v>279</v>
      </c>
      <c r="B220" s="33" t="s">
        <v>334</v>
      </c>
      <c r="C220" s="42" t="s">
        <v>140</v>
      </c>
      <c r="D220" s="43" t="s">
        <v>120</v>
      </c>
      <c r="E220" s="53"/>
      <c r="F220" s="53"/>
      <c r="G220" s="53"/>
      <c r="H220" s="53"/>
      <c r="I220" s="54"/>
      <c r="J220" s="50"/>
      <c r="K220" s="54"/>
      <c r="L220" s="55"/>
      <c r="M220" s="59"/>
      <c r="N220" s="59"/>
      <c r="O220" s="53"/>
      <c r="P220" s="53"/>
      <c r="Q220" s="57">
        <f t="shared" si="126"/>
        <v>0</v>
      </c>
      <c r="R220" s="53"/>
      <c r="S220" s="53">
        <f>ROUND(R220/12*3,0)</f>
        <v>0</v>
      </c>
      <c r="T220" s="58"/>
      <c r="U220" s="58"/>
      <c r="V220" s="53">
        <f t="shared" si="127"/>
        <v>0</v>
      </c>
      <c r="W220" s="59"/>
      <c r="X220" s="6"/>
    </row>
    <row r="221" spans="1:24" s="35" customFormat="1" ht="31.5" x14ac:dyDescent="0.25">
      <c r="A221" s="33" t="s">
        <v>279</v>
      </c>
      <c r="B221" s="33" t="s">
        <v>334</v>
      </c>
      <c r="C221" s="42" t="s">
        <v>141</v>
      </c>
      <c r="D221" s="43" t="s">
        <v>142</v>
      </c>
      <c r="E221" s="53"/>
      <c r="F221" s="53"/>
      <c r="G221" s="53"/>
      <c r="H221" s="53"/>
      <c r="I221" s="119"/>
      <c r="J221" s="55"/>
      <c r="K221" s="54"/>
      <c r="L221" s="55"/>
      <c r="M221" s="59"/>
      <c r="N221" s="59"/>
      <c r="O221" s="53"/>
      <c r="P221" s="53"/>
      <c r="Q221" s="57">
        <f t="shared" si="126"/>
        <v>0</v>
      </c>
      <c r="R221" s="59"/>
      <c r="S221" s="53">
        <f>ROUND(R221/12*5,0)</f>
        <v>0</v>
      </c>
      <c r="T221" s="58"/>
      <c r="U221" s="58"/>
      <c r="V221" s="53">
        <f t="shared" si="127"/>
        <v>0</v>
      </c>
      <c r="W221" s="59"/>
      <c r="X221" s="6"/>
    </row>
    <row r="222" spans="1:24" s="35" customFormat="1" ht="31.5" x14ac:dyDescent="0.25">
      <c r="A222" s="33" t="s">
        <v>279</v>
      </c>
      <c r="B222" s="33" t="s">
        <v>334</v>
      </c>
      <c r="C222" s="42" t="s">
        <v>143</v>
      </c>
      <c r="D222" s="43" t="s">
        <v>144</v>
      </c>
      <c r="E222" s="53"/>
      <c r="F222" s="53"/>
      <c r="G222" s="53"/>
      <c r="H222" s="53"/>
      <c r="I222" s="54"/>
      <c r="J222" s="50"/>
      <c r="K222" s="54"/>
      <c r="L222" s="55"/>
      <c r="M222" s="59"/>
      <c r="N222" s="59"/>
      <c r="O222" s="53"/>
      <c r="P222" s="53"/>
      <c r="Q222" s="57">
        <f t="shared" si="126"/>
        <v>0</v>
      </c>
      <c r="R222" s="53"/>
      <c r="S222" s="53">
        <f>ROUND(R222/12*3,0)</f>
        <v>0</v>
      </c>
      <c r="T222" s="58"/>
      <c r="U222" s="58"/>
      <c r="V222" s="53">
        <f t="shared" si="127"/>
        <v>0</v>
      </c>
      <c r="W222" s="59"/>
      <c r="X222" s="6"/>
    </row>
    <row r="223" spans="1:24" s="35" customFormat="1" ht="15.75" x14ac:dyDescent="0.25">
      <c r="A223" s="33" t="s">
        <v>279</v>
      </c>
      <c r="B223" s="33" t="s">
        <v>334</v>
      </c>
      <c r="C223" s="42" t="s">
        <v>145</v>
      </c>
      <c r="D223" s="43" t="s">
        <v>146</v>
      </c>
      <c r="E223" s="53">
        <v>246906</v>
      </c>
      <c r="F223" s="53">
        <f>ROUND(E223/12*2,2)</f>
        <v>41151</v>
      </c>
      <c r="G223" s="53">
        <v>54868</v>
      </c>
      <c r="H223" s="53">
        <v>27434</v>
      </c>
      <c r="I223" s="119">
        <f t="shared" ref="I223" si="128">G223-F223</f>
        <v>13717</v>
      </c>
      <c r="J223" s="55">
        <f t="shared" ref="J223" si="129">ROUND(I223/F223*100,2)</f>
        <v>33.33</v>
      </c>
      <c r="K223" s="54"/>
      <c r="L223" s="55"/>
      <c r="M223" s="59"/>
      <c r="N223" s="59"/>
      <c r="O223" s="53">
        <v>60</v>
      </c>
      <c r="P223" s="53">
        <v>40</v>
      </c>
      <c r="Q223" s="59">
        <f t="shared" si="126"/>
        <v>20</v>
      </c>
      <c r="R223" s="59">
        <v>9</v>
      </c>
      <c r="S223" s="53">
        <f>ROUND(R223/12*2,0)</f>
        <v>2</v>
      </c>
      <c r="T223" s="58">
        <v>2</v>
      </c>
      <c r="U223" s="58">
        <v>1</v>
      </c>
      <c r="V223" s="53">
        <f t="shared" si="127"/>
        <v>1</v>
      </c>
      <c r="W223" s="59"/>
      <c r="X223" s="6"/>
    </row>
    <row r="224" spans="1:24" s="35" customFormat="1" ht="15.75" x14ac:dyDescent="0.25">
      <c r="A224" s="33" t="s">
        <v>279</v>
      </c>
      <c r="B224" s="33" t="s">
        <v>334</v>
      </c>
      <c r="C224" s="42" t="s">
        <v>147</v>
      </c>
      <c r="D224" s="43" t="s">
        <v>148</v>
      </c>
      <c r="E224" s="53"/>
      <c r="F224" s="53"/>
      <c r="G224" s="53"/>
      <c r="H224" s="53"/>
      <c r="I224" s="54"/>
      <c r="J224" s="50"/>
      <c r="K224" s="54"/>
      <c r="L224" s="55"/>
      <c r="M224" s="59"/>
      <c r="N224" s="59"/>
      <c r="O224" s="53"/>
      <c r="P224" s="53"/>
      <c r="Q224" s="57">
        <f t="shared" si="126"/>
        <v>0</v>
      </c>
      <c r="R224" s="53"/>
      <c r="S224" s="53">
        <f t="shared" ref="S224:S266" si="130">ROUND(R224/12*3,0)</f>
        <v>0</v>
      </c>
      <c r="T224" s="58"/>
      <c r="U224" s="58"/>
      <c r="V224" s="53">
        <f t="shared" si="127"/>
        <v>0</v>
      </c>
      <c r="W224" s="59"/>
      <c r="X224" s="6"/>
    </row>
    <row r="225" spans="1:24" s="35" customFormat="1" ht="78.75" x14ac:dyDescent="0.25">
      <c r="A225" s="33" t="s">
        <v>279</v>
      </c>
      <c r="B225" s="33" t="s">
        <v>334</v>
      </c>
      <c r="C225" s="42" t="s">
        <v>149</v>
      </c>
      <c r="D225" s="43" t="s">
        <v>150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26"/>
        <v>0</v>
      </c>
      <c r="R225" s="53"/>
      <c r="S225" s="53">
        <f t="shared" si="130"/>
        <v>0</v>
      </c>
      <c r="T225" s="58"/>
      <c r="U225" s="58"/>
      <c r="V225" s="53">
        <f t="shared" si="127"/>
        <v>0</v>
      </c>
      <c r="W225" s="59"/>
      <c r="X225" s="6"/>
    </row>
    <row r="226" spans="1:24" s="35" customFormat="1" ht="31.5" x14ac:dyDescent="0.25">
      <c r="A226" s="33" t="s">
        <v>279</v>
      </c>
      <c r="B226" s="33" t="s">
        <v>334</v>
      </c>
      <c r="C226" s="42" t="s">
        <v>130</v>
      </c>
      <c r="D226" s="43" t="s">
        <v>151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26"/>
        <v>0</v>
      </c>
      <c r="R226" s="53"/>
      <c r="S226" s="53">
        <f t="shared" si="130"/>
        <v>0</v>
      </c>
      <c r="T226" s="58"/>
      <c r="U226" s="58"/>
      <c r="V226" s="53">
        <f t="shared" si="127"/>
        <v>0</v>
      </c>
      <c r="W226" s="59"/>
      <c r="X226" s="6"/>
    </row>
    <row r="227" spans="1:24" s="35" customFormat="1" ht="47.25" x14ac:dyDescent="0.25">
      <c r="A227" s="33" t="s">
        <v>279</v>
      </c>
      <c r="B227" s="33" t="s">
        <v>334</v>
      </c>
      <c r="C227" s="42" t="s">
        <v>174</v>
      </c>
      <c r="D227" s="43" t="s">
        <v>175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26"/>
        <v>0</v>
      </c>
      <c r="R227" s="53"/>
      <c r="S227" s="53">
        <f t="shared" si="130"/>
        <v>0</v>
      </c>
      <c r="T227" s="58"/>
      <c r="U227" s="58"/>
      <c r="V227" s="53">
        <f t="shared" si="127"/>
        <v>0</v>
      </c>
      <c r="W227" s="59"/>
      <c r="X227" s="6"/>
    </row>
    <row r="228" spans="1:24" s="35" customFormat="1" ht="31.5" x14ac:dyDescent="0.25">
      <c r="A228" s="33" t="s">
        <v>279</v>
      </c>
      <c r="B228" s="33" t="s">
        <v>334</v>
      </c>
      <c r="C228" s="42" t="s">
        <v>129</v>
      </c>
      <c r="D228" s="43" t="s">
        <v>152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26"/>
        <v>0</v>
      </c>
      <c r="R228" s="53"/>
      <c r="S228" s="53">
        <f t="shared" si="130"/>
        <v>0</v>
      </c>
      <c r="T228" s="58"/>
      <c r="U228" s="58"/>
      <c r="V228" s="53">
        <f t="shared" si="127"/>
        <v>0</v>
      </c>
      <c r="W228" s="59"/>
      <c r="X228" s="6"/>
    </row>
    <row r="229" spans="1:24" s="35" customFormat="1" ht="31.5" x14ac:dyDescent="0.25">
      <c r="A229" s="33" t="s">
        <v>279</v>
      </c>
      <c r="B229" s="33" t="s">
        <v>334</v>
      </c>
      <c r="C229" s="42" t="s">
        <v>176</v>
      </c>
      <c r="D229" s="43" t="s">
        <v>177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26"/>
        <v>0</v>
      </c>
      <c r="R229" s="53"/>
      <c r="S229" s="53">
        <f t="shared" si="130"/>
        <v>0</v>
      </c>
      <c r="T229" s="58"/>
      <c r="U229" s="58"/>
      <c r="V229" s="53">
        <f t="shared" si="127"/>
        <v>0</v>
      </c>
      <c r="W229" s="59"/>
      <c r="X229" s="6"/>
    </row>
    <row r="230" spans="1:24" s="35" customFormat="1" ht="15.75" x14ac:dyDescent="0.25">
      <c r="A230" s="33" t="s">
        <v>279</v>
      </c>
      <c r="B230" s="33" t="s">
        <v>334</v>
      </c>
      <c r="C230" s="42" t="s">
        <v>131</v>
      </c>
      <c r="D230" s="43" t="s">
        <v>153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26"/>
        <v>0</v>
      </c>
      <c r="R230" s="53"/>
      <c r="S230" s="53">
        <f t="shared" si="130"/>
        <v>0</v>
      </c>
      <c r="T230" s="58"/>
      <c r="U230" s="58"/>
      <c r="V230" s="53">
        <f t="shared" si="127"/>
        <v>0</v>
      </c>
      <c r="W230" s="59"/>
      <c r="X230" s="6"/>
    </row>
    <row r="231" spans="1:24" s="35" customFormat="1" ht="31.5" x14ac:dyDescent="0.25">
      <c r="A231" s="33" t="s">
        <v>279</v>
      </c>
      <c r="B231" s="33" t="s">
        <v>334</v>
      </c>
      <c r="C231" s="42" t="s">
        <v>178</v>
      </c>
      <c r="D231" s="43" t="s">
        <v>179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26"/>
        <v>0</v>
      </c>
      <c r="R231" s="53"/>
      <c r="S231" s="53">
        <f t="shared" si="130"/>
        <v>0</v>
      </c>
      <c r="T231" s="58"/>
      <c r="U231" s="58"/>
      <c r="V231" s="53">
        <f t="shared" si="127"/>
        <v>0</v>
      </c>
      <c r="W231" s="59"/>
      <c r="X231" s="6"/>
    </row>
    <row r="232" spans="1:24" s="35" customFormat="1" ht="31.5" x14ac:dyDescent="0.25">
      <c r="A232" s="33" t="s">
        <v>279</v>
      </c>
      <c r="B232" s="33" t="s">
        <v>334</v>
      </c>
      <c r="C232" s="42" t="s">
        <v>132</v>
      </c>
      <c r="D232" s="43" t="s">
        <v>154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26"/>
        <v>0</v>
      </c>
      <c r="R232" s="53"/>
      <c r="S232" s="53">
        <f t="shared" si="130"/>
        <v>0</v>
      </c>
      <c r="T232" s="58"/>
      <c r="U232" s="58"/>
      <c r="V232" s="53">
        <f t="shared" si="127"/>
        <v>0</v>
      </c>
      <c r="W232" s="59"/>
      <c r="X232" s="6"/>
    </row>
    <row r="233" spans="1:24" s="35" customFormat="1" ht="15.75" x14ac:dyDescent="0.25">
      <c r="A233" s="33" t="s">
        <v>279</v>
      </c>
      <c r="B233" s="33" t="s">
        <v>334</v>
      </c>
      <c r="C233" s="42" t="s">
        <v>133</v>
      </c>
      <c r="D233" s="43" t="s">
        <v>155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26"/>
        <v>0</v>
      </c>
      <c r="R233" s="53"/>
      <c r="S233" s="53">
        <f t="shared" si="130"/>
        <v>0</v>
      </c>
      <c r="T233" s="58"/>
      <c r="U233" s="58"/>
      <c r="V233" s="53">
        <f t="shared" si="127"/>
        <v>0</v>
      </c>
      <c r="W233" s="59"/>
      <c r="X233" s="6"/>
    </row>
    <row r="234" spans="1:24" s="35" customFormat="1" ht="15.75" x14ac:dyDescent="0.25">
      <c r="A234" s="33" t="s">
        <v>279</v>
      </c>
      <c r="B234" s="33" t="s">
        <v>334</v>
      </c>
      <c r="C234" s="42" t="s">
        <v>135</v>
      </c>
      <c r="D234" s="43" t="s">
        <v>156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26"/>
        <v>0</v>
      </c>
      <c r="R234" s="53"/>
      <c r="S234" s="53">
        <f t="shared" si="130"/>
        <v>0</v>
      </c>
      <c r="T234" s="58"/>
      <c r="U234" s="58"/>
      <c r="V234" s="53">
        <f t="shared" si="127"/>
        <v>0</v>
      </c>
      <c r="W234" s="59"/>
      <c r="X234" s="6"/>
    </row>
    <row r="235" spans="1:24" s="35" customFormat="1" ht="31.5" x14ac:dyDescent="0.25">
      <c r="A235" s="33" t="s">
        <v>279</v>
      </c>
      <c r="B235" s="33" t="s">
        <v>334</v>
      </c>
      <c r="C235" s="42" t="s">
        <v>136</v>
      </c>
      <c r="D235" s="43" t="s">
        <v>157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26"/>
        <v>0</v>
      </c>
      <c r="R235" s="53"/>
      <c r="S235" s="53">
        <f t="shared" si="130"/>
        <v>0</v>
      </c>
      <c r="T235" s="58"/>
      <c r="U235" s="58"/>
      <c r="V235" s="53">
        <f t="shared" si="127"/>
        <v>0</v>
      </c>
      <c r="W235" s="59"/>
      <c r="X235" s="6"/>
    </row>
    <row r="236" spans="1:24" s="35" customFormat="1" ht="47.25" x14ac:dyDescent="0.25">
      <c r="A236" s="33" t="s">
        <v>279</v>
      </c>
      <c r="B236" s="33" t="s">
        <v>334</v>
      </c>
      <c r="C236" s="42" t="s">
        <v>134</v>
      </c>
      <c r="D236" s="43" t="s">
        <v>158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26"/>
        <v>0</v>
      </c>
      <c r="R236" s="53"/>
      <c r="S236" s="53">
        <f t="shared" si="130"/>
        <v>0</v>
      </c>
      <c r="T236" s="58"/>
      <c r="U236" s="58"/>
      <c r="V236" s="53">
        <f t="shared" si="127"/>
        <v>0</v>
      </c>
      <c r="W236" s="59"/>
      <c r="X236" s="6"/>
    </row>
    <row r="237" spans="1:24" s="35" customFormat="1" ht="15.75" x14ac:dyDescent="0.25">
      <c r="A237" s="33" t="s">
        <v>279</v>
      </c>
      <c r="B237" s="33" t="s">
        <v>334</v>
      </c>
      <c r="C237" s="42" t="s">
        <v>138</v>
      </c>
      <c r="D237" s="43" t="s">
        <v>159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26"/>
        <v>0</v>
      </c>
      <c r="R237" s="53"/>
      <c r="S237" s="53">
        <f t="shared" si="130"/>
        <v>0</v>
      </c>
      <c r="T237" s="58"/>
      <c r="U237" s="58"/>
      <c r="V237" s="53">
        <f t="shared" si="127"/>
        <v>0</v>
      </c>
      <c r="W237" s="59"/>
      <c r="X237" s="6"/>
    </row>
    <row r="238" spans="1:24" s="35" customFormat="1" ht="15.75" x14ac:dyDescent="0.25">
      <c r="A238" s="33" t="s">
        <v>279</v>
      </c>
      <c r="B238" s="33" t="s">
        <v>334</v>
      </c>
      <c r="C238" s="42" t="s">
        <v>180</v>
      </c>
      <c r="D238" s="43" t="s">
        <v>181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26"/>
        <v>0</v>
      </c>
      <c r="R238" s="53"/>
      <c r="S238" s="53">
        <f t="shared" si="130"/>
        <v>0</v>
      </c>
      <c r="T238" s="58"/>
      <c r="U238" s="58"/>
      <c r="V238" s="53">
        <f t="shared" si="127"/>
        <v>0</v>
      </c>
      <c r="W238" s="59"/>
      <c r="X238" s="6"/>
    </row>
    <row r="239" spans="1:24" s="35" customFormat="1" ht="31.5" x14ac:dyDescent="0.25">
      <c r="A239" s="33" t="s">
        <v>279</v>
      </c>
      <c r="B239" s="33" t="s">
        <v>334</v>
      </c>
      <c r="C239" s="42" t="s">
        <v>137</v>
      </c>
      <c r="D239" s="43" t="s">
        <v>160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26"/>
        <v>0</v>
      </c>
      <c r="R239" s="53"/>
      <c r="S239" s="53">
        <f t="shared" si="130"/>
        <v>0</v>
      </c>
      <c r="T239" s="58"/>
      <c r="U239" s="58"/>
      <c r="V239" s="53">
        <f t="shared" si="127"/>
        <v>0</v>
      </c>
      <c r="W239" s="59"/>
      <c r="X239" s="6"/>
    </row>
    <row r="240" spans="1:24" s="35" customFormat="1" ht="15.75" x14ac:dyDescent="0.25">
      <c r="A240" s="33" t="s">
        <v>279</v>
      </c>
      <c r="B240" s="33" t="s">
        <v>334</v>
      </c>
      <c r="C240" s="42" t="s">
        <v>127</v>
      </c>
      <c r="D240" s="43" t="s">
        <v>161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26"/>
        <v>0</v>
      </c>
      <c r="R240" s="53"/>
      <c r="S240" s="53">
        <f t="shared" si="130"/>
        <v>0</v>
      </c>
      <c r="T240" s="58"/>
      <c r="U240" s="58"/>
      <c r="V240" s="53">
        <f t="shared" si="127"/>
        <v>0</v>
      </c>
      <c r="W240" s="59"/>
      <c r="X240" s="6"/>
    </row>
    <row r="241" spans="1:24" s="35" customFormat="1" ht="31.5" x14ac:dyDescent="0.25">
      <c r="A241" s="33" t="s">
        <v>279</v>
      </c>
      <c r="B241" s="33" t="s">
        <v>334</v>
      </c>
      <c r="C241" s="42" t="s">
        <v>126</v>
      </c>
      <c r="D241" s="43" t="s">
        <v>162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26"/>
        <v>0</v>
      </c>
      <c r="R241" s="53"/>
      <c r="S241" s="53">
        <f t="shared" si="130"/>
        <v>0</v>
      </c>
      <c r="T241" s="58"/>
      <c r="U241" s="58"/>
      <c r="V241" s="53">
        <f t="shared" si="127"/>
        <v>0</v>
      </c>
      <c r="W241" s="59"/>
      <c r="X241" s="6"/>
    </row>
    <row r="242" spans="1:24" s="35" customFormat="1" ht="15.75" x14ac:dyDescent="0.25">
      <c r="A242" s="33" t="s">
        <v>279</v>
      </c>
      <c r="B242" s="33" t="s">
        <v>334</v>
      </c>
      <c r="C242" s="42" t="s">
        <v>122</v>
      </c>
      <c r="D242" s="43" t="s">
        <v>163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26"/>
        <v>0</v>
      </c>
      <c r="R242" s="53"/>
      <c r="S242" s="53">
        <f t="shared" si="130"/>
        <v>0</v>
      </c>
      <c r="T242" s="58"/>
      <c r="U242" s="58"/>
      <c r="V242" s="53">
        <f t="shared" si="127"/>
        <v>0</v>
      </c>
      <c r="W242" s="59"/>
      <c r="X242" s="6"/>
    </row>
    <row r="243" spans="1:24" s="35" customFormat="1" ht="15.75" x14ac:dyDescent="0.25">
      <c r="A243" s="33" t="s">
        <v>279</v>
      </c>
      <c r="B243" s="33" t="s">
        <v>334</v>
      </c>
      <c r="C243" s="42" t="s">
        <v>123</v>
      </c>
      <c r="D243" s="43" t="s">
        <v>164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26"/>
        <v>0</v>
      </c>
      <c r="R243" s="53"/>
      <c r="S243" s="53">
        <f t="shared" si="130"/>
        <v>0</v>
      </c>
      <c r="T243" s="58"/>
      <c r="U243" s="58"/>
      <c r="V243" s="53">
        <f t="shared" si="127"/>
        <v>0</v>
      </c>
      <c r="W243" s="59"/>
      <c r="X243" s="6"/>
    </row>
    <row r="244" spans="1:24" s="35" customFormat="1" ht="15.75" x14ac:dyDescent="0.25">
      <c r="A244" s="33" t="s">
        <v>279</v>
      </c>
      <c r="B244" s="33" t="s">
        <v>334</v>
      </c>
      <c r="C244" s="42" t="s">
        <v>182</v>
      </c>
      <c r="D244" s="43" t="s">
        <v>183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26"/>
        <v>0</v>
      </c>
      <c r="R244" s="53"/>
      <c r="S244" s="53">
        <f t="shared" si="130"/>
        <v>0</v>
      </c>
      <c r="T244" s="58"/>
      <c r="U244" s="58"/>
      <c r="V244" s="53">
        <f t="shared" si="127"/>
        <v>0</v>
      </c>
      <c r="W244" s="59"/>
      <c r="X244" s="6"/>
    </row>
    <row r="245" spans="1:24" s="35" customFormat="1" ht="15.75" x14ac:dyDescent="0.25">
      <c r="A245" s="33" t="s">
        <v>279</v>
      </c>
      <c r="B245" s="33" t="s">
        <v>334</v>
      </c>
      <c r="C245" s="42" t="s">
        <v>184</v>
      </c>
      <c r="D245" s="43" t="s">
        <v>185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26"/>
        <v>0</v>
      </c>
      <c r="R245" s="53"/>
      <c r="S245" s="53">
        <f t="shared" si="130"/>
        <v>0</v>
      </c>
      <c r="T245" s="58"/>
      <c r="U245" s="58"/>
      <c r="V245" s="53">
        <f t="shared" si="127"/>
        <v>0</v>
      </c>
      <c r="W245" s="59"/>
      <c r="X245" s="6"/>
    </row>
    <row r="246" spans="1:24" s="35" customFormat="1" ht="15.75" x14ac:dyDescent="0.25">
      <c r="A246" s="33" t="s">
        <v>279</v>
      </c>
      <c r="B246" s="33" t="s">
        <v>334</v>
      </c>
      <c r="C246" s="42" t="s">
        <v>186</v>
      </c>
      <c r="D246" s="43" t="s">
        <v>187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26"/>
        <v>0</v>
      </c>
      <c r="R246" s="53"/>
      <c r="S246" s="53">
        <f t="shared" si="130"/>
        <v>0</v>
      </c>
      <c r="T246" s="58"/>
      <c r="U246" s="58"/>
      <c r="V246" s="53">
        <f t="shared" si="127"/>
        <v>0</v>
      </c>
      <c r="W246" s="59"/>
      <c r="X246" s="6"/>
    </row>
    <row r="247" spans="1:24" s="35" customFormat="1" ht="31.5" x14ac:dyDescent="0.25">
      <c r="A247" s="33" t="s">
        <v>279</v>
      </c>
      <c r="B247" s="33" t="s">
        <v>334</v>
      </c>
      <c r="C247" s="42" t="s">
        <v>188</v>
      </c>
      <c r="D247" s="43" t="s">
        <v>189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26"/>
        <v>0</v>
      </c>
      <c r="R247" s="53"/>
      <c r="S247" s="53">
        <f t="shared" si="130"/>
        <v>0</v>
      </c>
      <c r="T247" s="58"/>
      <c r="U247" s="58"/>
      <c r="V247" s="53">
        <f t="shared" si="127"/>
        <v>0</v>
      </c>
      <c r="W247" s="59"/>
      <c r="X247" s="6"/>
    </row>
    <row r="248" spans="1:24" s="35" customFormat="1" ht="15.75" x14ac:dyDescent="0.25">
      <c r="A248" s="33" t="s">
        <v>279</v>
      </c>
      <c r="B248" s="33" t="s">
        <v>334</v>
      </c>
      <c r="C248" s="42" t="s">
        <v>124</v>
      </c>
      <c r="D248" s="43" t="s">
        <v>165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26"/>
        <v>0</v>
      </c>
      <c r="R248" s="53"/>
      <c r="S248" s="53">
        <f t="shared" si="130"/>
        <v>0</v>
      </c>
      <c r="T248" s="58"/>
      <c r="U248" s="58"/>
      <c r="V248" s="53">
        <f t="shared" si="127"/>
        <v>0</v>
      </c>
      <c r="W248" s="59"/>
      <c r="X248" s="6"/>
    </row>
    <row r="249" spans="1:24" s="35" customFormat="1" ht="15.75" x14ac:dyDescent="0.25">
      <c r="A249" s="33" t="s">
        <v>279</v>
      </c>
      <c r="B249" s="33" t="s">
        <v>334</v>
      </c>
      <c r="C249" s="42" t="s">
        <v>125</v>
      </c>
      <c r="D249" s="43" t="s">
        <v>166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26"/>
        <v>0</v>
      </c>
      <c r="R249" s="53"/>
      <c r="S249" s="53">
        <f t="shared" si="130"/>
        <v>0</v>
      </c>
      <c r="T249" s="58"/>
      <c r="U249" s="58"/>
      <c r="V249" s="53">
        <f t="shared" si="127"/>
        <v>0</v>
      </c>
      <c r="W249" s="59"/>
      <c r="X249" s="6"/>
    </row>
    <row r="250" spans="1:24" s="35" customFormat="1" ht="47.25" x14ac:dyDescent="0.25">
      <c r="A250" s="33" t="s">
        <v>279</v>
      </c>
      <c r="B250" s="33" t="s">
        <v>334</v>
      </c>
      <c r="C250" s="42" t="s">
        <v>34</v>
      </c>
      <c r="D250" s="43" t="s">
        <v>167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26"/>
        <v>0</v>
      </c>
      <c r="R250" s="53"/>
      <c r="S250" s="53">
        <f t="shared" si="130"/>
        <v>0</v>
      </c>
      <c r="T250" s="58"/>
      <c r="U250" s="58"/>
      <c r="V250" s="53">
        <f t="shared" si="127"/>
        <v>0</v>
      </c>
      <c r="W250" s="59"/>
      <c r="X250" s="6"/>
    </row>
    <row r="251" spans="1:24" s="35" customFormat="1" ht="15.75" x14ac:dyDescent="0.25">
      <c r="A251" s="33" t="s">
        <v>279</v>
      </c>
      <c r="B251" s="33" t="s">
        <v>334</v>
      </c>
      <c r="C251" s="42" t="s">
        <v>35</v>
      </c>
      <c r="D251" s="43" t="s">
        <v>168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26"/>
        <v>0</v>
      </c>
      <c r="R251" s="53"/>
      <c r="S251" s="53">
        <f t="shared" si="130"/>
        <v>0</v>
      </c>
      <c r="T251" s="58"/>
      <c r="U251" s="58"/>
      <c r="V251" s="53">
        <f t="shared" si="127"/>
        <v>0</v>
      </c>
      <c r="W251" s="59"/>
      <c r="X251" s="6"/>
    </row>
    <row r="252" spans="1:24" s="35" customFormat="1" ht="31.5" x14ac:dyDescent="0.25">
      <c r="A252" s="33" t="s">
        <v>279</v>
      </c>
      <c r="B252" s="33" t="s">
        <v>334</v>
      </c>
      <c r="C252" s="42" t="s">
        <v>36</v>
      </c>
      <c r="D252" s="43" t="s">
        <v>190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26"/>
        <v>0</v>
      </c>
      <c r="R252" s="53"/>
      <c r="S252" s="53">
        <f t="shared" si="130"/>
        <v>0</v>
      </c>
      <c r="T252" s="58"/>
      <c r="U252" s="58"/>
      <c r="V252" s="53">
        <f t="shared" si="127"/>
        <v>0</v>
      </c>
      <c r="W252" s="59"/>
      <c r="X252" s="6"/>
    </row>
    <row r="253" spans="1:24" s="35" customFormat="1" ht="31.5" x14ac:dyDescent="0.25">
      <c r="A253" s="33" t="s">
        <v>279</v>
      </c>
      <c r="B253" s="33" t="s">
        <v>334</v>
      </c>
      <c r="C253" s="42" t="s">
        <v>37</v>
      </c>
      <c r="D253" s="43" t="s">
        <v>191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26"/>
        <v>0</v>
      </c>
      <c r="R253" s="53"/>
      <c r="S253" s="53">
        <f t="shared" si="130"/>
        <v>0</v>
      </c>
      <c r="T253" s="58"/>
      <c r="U253" s="58"/>
      <c r="V253" s="53">
        <f t="shared" si="127"/>
        <v>0</v>
      </c>
      <c r="W253" s="59"/>
      <c r="X253" s="6"/>
    </row>
    <row r="254" spans="1:24" s="35" customFormat="1" ht="31.5" x14ac:dyDescent="0.25">
      <c r="A254" s="33" t="s">
        <v>279</v>
      </c>
      <c r="B254" s="33" t="s">
        <v>334</v>
      </c>
      <c r="C254" s="42" t="s">
        <v>38</v>
      </c>
      <c r="D254" s="43" t="s">
        <v>169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26"/>
        <v>0</v>
      </c>
      <c r="R254" s="53"/>
      <c r="S254" s="53">
        <f t="shared" si="130"/>
        <v>0</v>
      </c>
      <c r="T254" s="58"/>
      <c r="U254" s="58"/>
      <c r="V254" s="53">
        <f t="shared" si="127"/>
        <v>0</v>
      </c>
      <c r="W254" s="59"/>
      <c r="X254" s="6"/>
    </row>
    <row r="255" spans="1:24" s="35" customFormat="1" ht="15.75" x14ac:dyDescent="0.25">
      <c r="A255" s="33" t="s">
        <v>279</v>
      </c>
      <c r="B255" s="33" t="s">
        <v>334</v>
      </c>
      <c r="C255" s="42" t="s">
        <v>39</v>
      </c>
      <c r="D255" s="43" t="s">
        <v>170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26"/>
        <v>0</v>
      </c>
      <c r="R255" s="53"/>
      <c r="S255" s="53">
        <f t="shared" si="130"/>
        <v>0</v>
      </c>
      <c r="T255" s="58"/>
      <c r="U255" s="58"/>
      <c r="V255" s="53">
        <f t="shared" si="127"/>
        <v>0</v>
      </c>
      <c r="W255" s="59"/>
      <c r="X255" s="6"/>
    </row>
    <row r="256" spans="1:24" s="35" customFormat="1" ht="47.25" x14ac:dyDescent="0.25">
      <c r="A256" s="33" t="s">
        <v>279</v>
      </c>
      <c r="B256" s="33" t="s">
        <v>334</v>
      </c>
      <c r="C256" s="42" t="s">
        <v>40</v>
      </c>
      <c r="D256" s="43" t="s">
        <v>172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26"/>
        <v>0</v>
      </c>
      <c r="R256" s="53"/>
      <c r="S256" s="53">
        <f t="shared" si="130"/>
        <v>0</v>
      </c>
      <c r="T256" s="58"/>
      <c r="U256" s="58"/>
      <c r="V256" s="53">
        <f t="shared" si="127"/>
        <v>0</v>
      </c>
      <c r="W256" s="59"/>
      <c r="X256" s="6"/>
    </row>
    <row r="257" spans="1:24" s="35" customFormat="1" ht="15.75" x14ac:dyDescent="0.25">
      <c r="A257" s="33" t="s">
        <v>279</v>
      </c>
      <c r="B257" s="33" t="s">
        <v>334</v>
      </c>
      <c r="C257" s="42" t="s">
        <v>41</v>
      </c>
      <c r="D257" s="43" t="s">
        <v>171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26"/>
        <v>0</v>
      </c>
      <c r="R257" s="53"/>
      <c r="S257" s="53">
        <f t="shared" si="130"/>
        <v>0</v>
      </c>
      <c r="T257" s="58"/>
      <c r="U257" s="58"/>
      <c r="V257" s="53">
        <f t="shared" si="127"/>
        <v>0</v>
      </c>
      <c r="W257" s="59"/>
      <c r="X257" s="6"/>
    </row>
    <row r="258" spans="1:24" s="35" customFormat="1" ht="15.75" x14ac:dyDescent="0.25">
      <c r="A258" s="33" t="s">
        <v>279</v>
      </c>
      <c r="B258" s="33" t="s">
        <v>334</v>
      </c>
      <c r="C258" s="42" t="s">
        <v>42</v>
      </c>
      <c r="D258" s="43" t="s">
        <v>192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26"/>
        <v>0</v>
      </c>
      <c r="R258" s="53"/>
      <c r="S258" s="53">
        <f t="shared" si="130"/>
        <v>0</v>
      </c>
      <c r="T258" s="58"/>
      <c r="U258" s="58"/>
      <c r="V258" s="53">
        <f t="shared" si="127"/>
        <v>0</v>
      </c>
      <c r="W258" s="59"/>
      <c r="X258" s="6"/>
    </row>
    <row r="259" spans="1:24" s="35" customFormat="1" ht="15.75" x14ac:dyDescent="0.25">
      <c r="A259" s="33" t="s">
        <v>279</v>
      </c>
      <c r="B259" s="33" t="s">
        <v>334</v>
      </c>
      <c r="C259" s="42" t="s">
        <v>43</v>
      </c>
      <c r="D259" s="43" t="s">
        <v>193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26"/>
        <v>0</v>
      </c>
      <c r="R259" s="53"/>
      <c r="S259" s="53">
        <f t="shared" si="130"/>
        <v>0</v>
      </c>
      <c r="T259" s="58"/>
      <c r="U259" s="58"/>
      <c r="V259" s="53">
        <f t="shared" si="127"/>
        <v>0</v>
      </c>
      <c r="W259" s="59"/>
      <c r="X259" s="6"/>
    </row>
    <row r="260" spans="1:24" s="35" customFormat="1" ht="15.75" x14ac:dyDescent="0.25">
      <c r="A260" s="33" t="s">
        <v>279</v>
      </c>
      <c r="B260" s="33" t="s">
        <v>334</v>
      </c>
      <c r="C260" s="42" t="s">
        <v>44</v>
      </c>
      <c r="D260" s="43" t="s">
        <v>173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26"/>
        <v>0</v>
      </c>
      <c r="R260" s="53"/>
      <c r="S260" s="53">
        <f t="shared" si="130"/>
        <v>0</v>
      </c>
      <c r="T260" s="58"/>
      <c r="U260" s="58"/>
      <c r="V260" s="53">
        <f t="shared" si="127"/>
        <v>0</v>
      </c>
      <c r="W260" s="59"/>
      <c r="X260" s="6"/>
    </row>
    <row r="261" spans="1:24" s="35" customFormat="1" ht="15.75" x14ac:dyDescent="0.25">
      <c r="A261" s="33" t="s">
        <v>279</v>
      </c>
      <c r="B261" s="33" t="s">
        <v>334</v>
      </c>
      <c r="C261" s="42" t="s">
        <v>45</v>
      </c>
      <c r="D261" s="43" t="s">
        <v>187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26"/>
        <v>0</v>
      </c>
      <c r="R261" s="53"/>
      <c r="S261" s="53">
        <f t="shared" si="130"/>
        <v>0</v>
      </c>
      <c r="T261" s="58"/>
      <c r="U261" s="58"/>
      <c r="V261" s="53">
        <f t="shared" si="127"/>
        <v>0</v>
      </c>
      <c r="W261" s="59"/>
      <c r="X261" s="6"/>
    </row>
    <row r="262" spans="1:24" s="35" customFormat="1" ht="15.75" x14ac:dyDescent="0.25">
      <c r="A262" s="33" t="s">
        <v>279</v>
      </c>
      <c r="B262" s="33" t="s">
        <v>334</v>
      </c>
      <c r="C262" s="42" t="s">
        <v>46</v>
      </c>
      <c r="D262" s="43" t="s">
        <v>194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26"/>
        <v>0</v>
      </c>
      <c r="R262" s="53"/>
      <c r="S262" s="53">
        <f t="shared" si="130"/>
        <v>0</v>
      </c>
      <c r="T262" s="58"/>
      <c r="U262" s="58"/>
      <c r="V262" s="53">
        <f t="shared" si="127"/>
        <v>0</v>
      </c>
      <c r="W262" s="59"/>
      <c r="X262" s="6"/>
    </row>
    <row r="263" spans="1:24" s="35" customFormat="1" ht="15.75" x14ac:dyDescent="0.25">
      <c r="A263" s="33" t="s">
        <v>279</v>
      </c>
      <c r="B263" s="33" t="s">
        <v>334</v>
      </c>
      <c r="C263" s="42" t="s">
        <v>47</v>
      </c>
      <c r="D263" s="43" t="s">
        <v>121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26"/>
        <v>0</v>
      </c>
      <c r="R263" s="53"/>
      <c r="S263" s="53">
        <f t="shared" si="130"/>
        <v>0</v>
      </c>
      <c r="T263" s="58"/>
      <c r="U263" s="58"/>
      <c r="V263" s="53">
        <f t="shared" si="127"/>
        <v>0</v>
      </c>
      <c r="W263" s="59"/>
      <c r="X263" s="6"/>
    </row>
    <row r="264" spans="1:24" s="35" customFormat="1" ht="15.75" x14ac:dyDescent="0.25">
      <c r="A264" s="33" t="s">
        <v>279</v>
      </c>
      <c r="B264" s="33" t="s">
        <v>334</v>
      </c>
      <c r="C264" s="42" t="s">
        <v>48</v>
      </c>
      <c r="D264" s="43" t="s">
        <v>195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26"/>
        <v>0</v>
      </c>
      <c r="R264" s="53"/>
      <c r="S264" s="53">
        <f t="shared" si="130"/>
        <v>0</v>
      </c>
      <c r="T264" s="58"/>
      <c r="U264" s="58"/>
      <c r="V264" s="53">
        <f t="shared" si="127"/>
        <v>0</v>
      </c>
      <c r="W264" s="59"/>
      <c r="X264" s="6"/>
    </row>
    <row r="265" spans="1:24" s="35" customFormat="1" ht="31.5" x14ac:dyDescent="0.25">
      <c r="A265" s="33" t="s">
        <v>279</v>
      </c>
      <c r="B265" s="33" t="s">
        <v>334</v>
      </c>
      <c r="C265" s="42" t="s">
        <v>128</v>
      </c>
      <c r="D265" s="43" t="s">
        <v>118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26"/>
        <v>0</v>
      </c>
      <c r="R265" s="53"/>
      <c r="S265" s="53">
        <f t="shared" si="130"/>
        <v>0</v>
      </c>
      <c r="T265" s="58"/>
      <c r="U265" s="58"/>
      <c r="V265" s="53">
        <f t="shared" si="127"/>
        <v>0</v>
      </c>
      <c r="W265" s="59"/>
      <c r="X265" s="6"/>
    </row>
    <row r="266" spans="1:24" s="35" customFormat="1" ht="15.75" x14ac:dyDescent="0.25">
      <c r="A266" s="33" t="s">
        <v>279</v>
      </c>
      <c r="B266" s="33" t="s">
        <v>334</v>
      </c>
      <c r="C266" s="42" t="s">
        <v>47</v>
      </c>
      <c r="D266" s="43" t="s">
        <v>121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26"/>
        <v>0</v>
      </c>
      <c r="R266" s="53"/>
      <c r="S266" s="53">
        <f t="shared" si="130"/>
        <v>0</v>
      </c>
      <c r="T266" s="58"/>
      <c r="U266" s="58"/>
      <c r="V266" s="53">
        <f t="shared" si="127"/>
        <v>0</v>
      </c>
      <c r="W266" s="59"/>
      <c r="X266" s="6"/>
    </row>
    <row r="267" spans="1:24" s="35" customFormat="1" ht="31.5" x14ac:dyDescent="0.25">
      <c r="A267" s="33" t="s">
        <v>279</v>
      </c>
      <c r="B267" s="33" t="s">
        <v>334</v>
      </c>
      <c r="C267" s="42" t="s">
        <v>49</v>
      </c>
      <c r="D267" s="43" t="s">
        <v>196</v>
      </c>
      <c r="E267" s="53">
        <v>30637</v>
      </c>
      <c r="F267" s="53">
        <f>ROUND(E267/12*2,2)</f>
        <v>5106.17</v>
      </c>
      <c r="G267" s="53">
        <v>1648</v>
      </c>
      <c r="H267" s="53">
        <v>0</v>
      </c>
      <c r="I267" s="119"/>
      <c r="J267" s="55"/>
      <c r="K267" s="54">
        <f t="shared" ref="K267" si="131">G267-F267</f>
        <v>-3458.17</v>
      </c>
      <c r="L267" s="55">
        <f t="shared" ref="L267" si="132">ROUND(K267*100/-F267,2)</f>
        <v>67.73</v>
      </c>
      <c r="M267" s="59"/>
      <c r="N267" s="59"/>
      <c r="O267" s="53">
        <v>70</v>
      </c>
      <c r="P267" s="53"/>
      <c r="Q267" s="57">
        <f t="shared" si="126"/>
        <v>70</v>
      </c>
      <c r="R267" s="53">
        <v>16</v>
      </c>
      <c r="S267" s="53">
        <f>ROUND(R267/12*2,0)</f>
        <v>3</v>
      </c>
      <c r="T267" s="58">
        <v>2</v>
      </c>
      <c r="U267" s="58">
        <v>0</v>
      </c>
      <c r="V267" s="53">
        <f t="shared" si="127"/>
        <v>2</v>
      </c>
      <c r="W267" s="59"/>
      <c r="X267" s="6"/>
    </row>
    <row r="268" spans="1:24" s="35" customFormat="1" ht="31.5" x14ac:dyDescent="0.25">
      <c r="A268" s="33" t="s">
        <v>279</v>
      </c>
      <c r="B268" s="33" t="s">
        <v>334</v>
      </c>
      <c r="C268" s="42" t="s">
        <v>197</v>
      </c>
      <c r="D268" s="43" t="s">
        <v>198</v>
      </c>
      <c r="E268" s="53"/>
      <c r="F268" s="53"/>
      <c r="G268" s="53"/>
      <c r="H268" s="53"/>
      <c r="I268" s="54"/>
      <c r="J268" s="50"/>
      <c r="K268" s="54"/>
      <c r="L268" s="55"/>
      <c r="M268" s="59"/>
      <c r="N268" s="59"/>
      <c r="O268" s="53"/>
      <c r="P268" s="53"/>
      <c r="Q268" s="57">
        <f t="shared" si="126"/>
        <v>0</v>
      </c>
      <c r="R268" s="53"/>
      <c r="S268" s="53">
        <f>ROUND(R268/12*3,0)</f>
        <v>0</v>
      </c>
      <c r="T268" s="58"/>
      <c r="U268" s="58"/>
      <c r="V268" s="53">
        <f t="shared" si="127"/>
        <v>0</v>
      </c>
      <c r="W268" s="59"/>
      <c r="X268" s="6"/>
    </row>
    <row r="269" spans="1:24" s="35" customFormat="1" ht="47.25" x14ac:dyDescent="0.25">
      <c r="A269" s="33" t="s">
        <v>279</v>
      </c>
      <c r="B269" s="33" t="s">
        <v>334</v>
      </c>
      <c r="C269" s="42" t="s">
        <v>199</v>
      </c>
      <c r="D269" s="43" t="s">
        <v>200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3"/>
      <c r="P269" s="53"/>
      <c r="Q269" s="57">
        <f t="shared" si="126"/>
        <v>0</v>
      </c>
      <c r="R269" s="53"/>
      <c r="S269" s="53">
        <f>ROUND(R269/12*3,0)</f>
        <v>0</v>
      </c>
      <c r="T269" s="58"/>
      <c r="U269" s="58"/>
      <c r="V269" s="53">
        <f t="shared" si="127"/>
        <v>0</v>
      </c>
      <c r="W269" s="59"/>
      <c r="X269" s="6"/>
    </row>
    <row r="270" spans="1:24" s="35" customFormat="1" ht="31.5" x14ac:dyDescent="0.25">
      <c r="A270" s="33" t="s">
        <v>279</v>
      </c>
      <c r="B270" s="33" t="s">
        <v>334</v>
      </c>
      <c r="C270" s="42" t="s">
        <v>201</v>
      </c>
      <c r="D270" s="43" t="s">
        <v>202</v>
      </c>
      <c r="E270" s="53">
        <v>473536</v>
      </c>
      <c r="F270" s="53">
        <f t="shared" ref="F270:F271" si="133">ROUND(E270/12*2,2)</f>
        <v>78922.67</v>
      </c>
      <c r="G270" s="53">
        <v>32017</v>
      </c>
      <c r="H270" s="53">
        <v>23288</v>
      </c>
      <c r="I270" s="119"/>
      <c r="J270" s="55"/>
      <c r="K270" s="54">
        <f t="shared" ref="K270" si="134">G270-F270</f>
        <v>-46905.67</v>
      </c>
      <c r="L270" s="55">
        <f t="shared" ref="L270:L272" si="135">ROUND(K270*100/-F270,2)</f>
        <v>59.43</v>
      </c>
      <c r="M270" s="59"/>
      <c r="N270" s="59"/>
      <c r="O270" s="53">
        <v>1460</v>
      </c>
      <c r="P270" s="53">
        <v>1050</v>
      </c>
      <c r="Q270" s="57">
        <f t="shared" si="126"/>
        <v>410</v>
      </c>
      <c r="R270" s="53">
        <v>275</v>
      </c>
      <c r="S270" s="53">
        <f t="shared" ref="S270:S271" si="136">ROUND(R270/12*2,0)</f>
        <v>46</v>
      </c>
      <c r="T270" s="58">
        <v>26</v>
      </c>
      <c r="U270" s="58">
        <v>18</v>
      </c>
      <c r="V270" s="53">
        <f t="shared" si="127"/>
        <v>8</v>
      </c>
      <c r="W270" s="59"/>
      <c r="X270" s="6"/>
    </row>
    <row r="271" spans="1:24" s="35" customFormat="1" ht="47.25" x14ac:dyDescent="0.25">
      <c r="A271" s="33" t="s">
        <v>279</v>
      </c>
      <c r="B271" s="33" t="s">
        <v>334</v>
      </c>
      <c r="C271" s="42" t="s">
        <v>203</v>
      </c>
      <c r="D271" s="43" t="s">
        <v>204</v>
      </c>
      <c r="E271" s="53"/>
      <c r="F271" s="53">
        <f t="shared" si="133"/>
        <v>0</v>
      </c>
      <c r="G271" s="53"/>
      <c r="H271" s="53"/>
      <c r="I271" s="119"/>
      <c r="J271" s="55"/>
      <c r="K271" s="54"/>
      <c r="L271" s="55"/>
      <c r="M271" s="59"/>
      <c r="N271" s="59"/>
      <c r="O271" s="53"/>
      <c r="P271" s="53"/>
      <c r="Q271" s="57">
        <f t="shared" si="126"/>
        <v>0</v>
      </c>
      <c r="R271" s="53"/>
      <c r="S271" s="53">
        <f t="shared" si="136"/>
        <v>0</v>
      </c>
      <c r="T271" s="58"/>
      <c r="U271" s="58"/>
      <c r="V271" s="53">
        <f t="shared" si="127"/>
        <v>0</v>
      </c>
      <c r="W271" s="59"/>
      <c r="X271" s="6"/>
    </row>
    <row r="272" spans="1:24" s="35" customFormat="1" ht="47.25" x14ac:dyDescent="0.25">
      <c r="A272" s="33" t="s">
        <v>279</v>
      </c>
      <c r="B272" s="33" t="s">
        <v>334</v>
      </c>
      <c r="C272" s="42" t="s">
        <v>397</v>
      </c>
      <c r="D272" s="43" t="s">
        <v>396</v>
      </c>
      <c r="E272" s="53">
        <v>1126</v>
      </c>
      <c r="F272" s="53">
        <f t="shared" ref="F272" si="137">E272</f>
        <v>1126</v>
      </c>
      <c r="G272" s="53">
        <v>0</v>
      </c>
      <c r="H272" s="53">
        <v>0</v>
      </c>
      <c r="I272" s="119"/>
      <c r="J272" s="55"/>
      <c r="K272" s="54">
        <f t="shared" ref="K272" si="138">G272-F272</f>
        <v>-1126</v>
      </c>
      <c r="L272" s="55">
        <f t="shared" si="135"/>
        <v>100</v>
      </c>
      <c r="M272" s="59"/>
      <c r="N272" s="59"/>
      <c r="O272" s="53"/>
      <c r="P272" s="53"/>
      <c r="Q272" s="57"/>
      <c r="R272" s="53">
        <v>1</v>
      </c>
      <c r="S272" s="53">
        <f>R272/4*1</f>
        <v>0.25</v>
      </c>
      <c r="T272" s="58"/>
      <c r="U272" s="58"/>
      <c r="V272" s="53">
        <f t="shared" si="127"/>
        <v>0</v>
      </c>
      <c r="W272" s="59"/>
      <c r="X272" s="6"/>
    </row>
    <row r="273" spans="1:24" s="35" customFormat="1" ht="31.5" x14ac:dyDescent="0.25">
      <c r="A273" s="33" t="s">
        <v>279</v>
      </c>
      <c r="B273" s="22" t="s">
        <v>335</v>
      </c>
      <c r="C273" s="23" t="s">
        <v>102</v>
      </c>
      <c r="D273" s="32" t="s">
        <v>50</v>
      </c>
      <c r="E273" s="64">
        <f>SUM(E274:E322)</f>
        <v>2025729</v>
      </c>
      <c r="F273" s="64">
        <f>SUM(F274:F322)</f>
        <v>449478.16666666663</v>
      </c>
      <c r="G273" s="64">
        <f>SUM(G274:G322)</f>
        <v>395515.57</v>
      </c>
      <c r="H273" s="64">
        <f>SUM(H274:H322)</f>
        <v>323737.78000000003</v>
      </c>
      <c r="I273" s="64">
        <f>SUM(I274:I322)</f>
        <v>60090.143333333341</v>
      </c>
      <c r="J273" s="55">
        <f t="shared" ref="J273" si="139">ROUND(I273/F273*100,2)</f>
        <v>13.37</v>
      </c>
      <c r="K273" s="64">
        <f>SUM(K274:K322)</f>
        <v>-133214.74</v>
      </c>
      <c r="L273" s="55">
        <f>ROUND(K273*100/-F273,2)</f>
        <v>29.64</v>
      </c>
      <c r="M273" s="64"/>
      <c r="N273" s="64"/>
      <c r="O273" s="64">
        <f t="shared" ref="O273:V273" si="140">SUM(O274:O320)</f>
        <v>0</v>
      </c>
      <c r="P273" s="64">
        <f t="shared" si="140"/>
        <v>0</v>
      </c>
      <c r="Q273" s="64">
        <f t="shared" si="140"/>
        <v>0</v>
      </c>
      <c r="R273" s="64">
        <f t="shared" si="140"/>
        <v>0</v>
      </c>
      <c r="S273" s="64">
        <f t="shared" si="140"/>
        <v>0</v>
      </c>
      <c r="T273" s="64">
        <f t="shared" si="140"/>
        <v>0</v>
      </c>
      <c r="U273" s="64">
        <f t="shared" si="140"/>
        <v>0</v>
      </c>
      <c r="V273" s="64">
        <f t="shared" si="140"/>
        <v>0</v>
      </c>
      <c r="W273" s="64"/>
      <c r="X273" s="6"/>
    </row>
    <row r="274" spans="1:24" s="35" customFormat="1" ht="63" x14ac:dyDescent="0.25">
      <c r="A274" s="33" t="s">
        <v>279</v>
      </c>
      <c r="B274" s="44" t="s">
        <v>335</v>
      </c>
      <c r="C274" s="23" t="s">
        <v>102</v>
      </c>
      <c r="D274" s="43" t="s">
        <v>205</v>
      </c>
      <c r="E274" s="53">
        <v>224455</v>
      </c>
      <c r="F274" s="53">
        <f>E274/12*2</f>
        <v>37409.166666666664</v>
      </c>
      <c r="G274" s="53">
        <v>42426.78</v>
      </c>
      <c r="H274" s="53">
        <v>42426.78</v>
      </c>
      <c r="I274" s="54">
        <f>G274-F274</f>
        <v>5017.6133333333346</v>
      </c>
      <c r="J274" s="50">
        <f>ROUND(I274/F274*100,2)</f>
        <v>13.41</v>
      </c>
      <c r="K274" s="54"/>
      <c r="L274" s="55"/>
      <c r="M274" s="59"/>
      <c r="N274" s="59"/>
      <c r="O274" s="53"/>
      <c r="P274" s="53"/>
      <c r="Q274" s="57">
        <f>O274-P274</f>
        <v>0</v>
      </c>
      <c r="R274" s="53"/>
      <c r="S274" s="53">
        <f>ROUND(R274/12*3,0)</f>
        <v>0</v>
      </c>
      <c r="T274" s="58"/>
      <c r="U274" s="58"/>
      <c r="V274" s="53">
        <f>T274-U274</f>
        <v>0</v>
      </c>
      <c r="W274" s="59"/>
      <c r="X274" s="6"/>
    </row>
    <row r="275" spans="1:24" s="35" customFormat="1" ht="15.75" x14ac:dyDescent="0.25">
      <c r="A275" s="33" t="s">
        <v>279</v>
      </c>
      <c r="B275" s="44" t="s">
        <v>335</v>
      </c>
      <c r="C275" s="23" t="s">
        <v>367</v>
      </c>
      <c r="D275" s="43" t="s">
        <v>370</v>
      </c>
      <c r="E275" s="53"/>
      <c r="F275" s="53"/>
      <c r="G275" s="53"/>
      <c r="H275" s="53"/>
      <c r="I275" s="54"/>
      <c r="J275" s="50"/>
      <c r="K275" s="54"/>
      <c r="L275" s="55"/>
      <c r="M275" s="59"/>
      <c r="N275" s="59"/>
      <c r="O275" s="53"/>
      <c r="P275" s="53"/>
      <c r="Q275" s="57"/>
      <c r="R275" s="53"/>
      <c r="S275" s="53"/>
      <c r="T275" s="58"/>
      <c r="U275" s="58"/>
      <c r="V275" s="53"/>
      <c r="W275" s="59"/>
      <c r="X275" s="6"/>
    </row>
    <row r="276" spans="1:24" s="35" customFormat="1" ht="15.75" x14ac:dyDescent="0.25">
      <c r="A276" s="33" t="s">
        <v>279</v>
      </c>
      <c r="B276" s="44" t="s">
        <v>335</v>
      </c>
      <c r="C276" s="23" t="s">
        <v>368</v>
      </c>
      <c r="D276" s="43" t="s">
        <v>371</v>
      </c>
      <c r="E276" s="53">
        <v>52230</v>
      </c>
      <c r="F276" s="53">
        <f>ROUND(E276/12*2,0)</f>
        <v>8705</v>
      </c>
      <c r="G276" s="59">
        <v>3754.03</v>
      </c>
      <c r="H276" s="53">
        <v>0</v>
      </c>
      <c r="I276" s="119"/>
      <c r="J276" s="55"/>
      <c r="K276" s="54">
        <f>G276-F276</f>
        <v>-4950.9699999999993</v>
      </c>
      <c r="L276" s="55">
        <f>ROUND(K276*100/-F276,2)</f>
        <v>56.88</v>
      </c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31.5" x14ac:dyDescent="0.25">
      <c r="A277" s="33" t="s">
        <v>279</v>
      </c>
      <c r="B277" s="44" t="s">
        <v>335</v>
      </c>
      <c r="C277" s="23" t="s">
        <v>369</v>
      </c>
      <c r="D277" s="43" t="s">
        <v>372</v>
      </c>
      <c r="E277" s="53"/>
      <c r="F277" s="53"/>
      <c r="G277" s="53"/>
      <c r="H277" s="53"/>
      <c r="I277" s="54"/>
      <c r="J277" s="50"/>
      <c r="K277" s="54"/>
      <c r="L277" s="55"/>
      <c r="M277" s="59"/>
      <c r="N277" s="59"/>
      <c r="O277" s="53"/>
      <c r="P277" s="53"/>
      <c r="Q277" s="57"/>
      <c r="R277" s="53"/>
      <c r="S277" s="53"/>
      <c r="T277" s="58"/>
      <c r="U277" s="58"/>
      <c r="V277" s="53"/>
      <c r="W277" s="59"/>
      <c r="X277" s="6"/>
    </row>
    <row r="278" spans="1:24" s="35" customFormat="1" ht="31.5" x14ac:dyDescent="0.25">
      <c r="A278" s="33" t="s">
        <v>279</v>
      </c>
      <c r="B278" s="44" t="s">
        <v>335</v>
      </c>
      <c r="C278" s="37" t="s">
        <v>206</v>
      </c>
      <c r="D278" s="43" t="s">
        <v>207</v>
      </c>
      <c r="E278" s="53"/>
      <c r="F278" s="53"/>
      <c r="G278" s="53"/>
      <c r="H278" s="53"/>
      <c r="I278" s="119"/>
      <c r="J278" s="55"/>
      <c r="K278" s="119"/>
      <c r="L278" s="55"/>
      <c r="M278" s="59"/>
      <c r="N278" s="59"/>
      <c r="O278" s="53"/>
      <c r="P278" s="53"/>
      <c r="Q278" s="59">
        <f t="shared" ref="Q278:Q315" si="141">O278-P278</f>
        <v>0</v>
      </c>
      <c r="R278" s="53"/>
      <c r="S278" s="53">
        <f>ROUND(R278/12*3,0)</f>
        <v>0</v>
      </c>
      <c r="T278" s="53"/>
      <c r="U278" s="53"/>
      <c r="V278" s="53">
        <f t="shared" ref="V278:V315" si="142">T278-U278</f>
        <v>0</v>
      </c>
      <c r="W278" s="59"/>
      <c r="X278" s="6"/>
    </row>
    <row r="279" spans="1:24" s="35" customFormat="1" ht="31.5" x14ac:dyDescent="0.25">
      <c r="A279" s="33" t="s">
        <v>279</v>
      </c>
      <c r="B279" s="44" t="s">
        <v>335</v>
      </c>
      <c r="C279" s="37" t="s">
        <v>208</v>
      </c>
      <c r="D279" s="43" t="s">
        <v>209</v>
      </c>
      <c r="E279" s="53">
        <v>544289</v>
      </c>
      <c r="F279" s="53">
        <f>ROUND(E279/12*2,0)</f>
        <v>90715</v>
      </c>
      <c r="G279" s="59">
        <v>61833.2</v>
      </c>
      <c r="H279" s="53">
        <v>38862</v>
      </c>
      <c r="I279" s="119"/>
      <c r="J279" s="55"/>
      <c r="K279" s="54">
        <f>G279-F279</f>
        <v>-28881.800000000003</v>
      </c>
      <c r="L279" s="55">
        <f>ROUND(K279*100/-F279,2)</f>
        <v>31.84</v>
      </c>
      <c r="M279" s="59"/>
      <c r="N279" s="59"/>
      <c r="O279" s="53"/>
      <c r="P279" s="53"/>
      <c r="Q279" s="57">
        <f t="shared" si="141"/>
        <v>0</v>
      </c>
      <c r="R279" s="53"/>
      <c r="S279" s="53">
        <f>ROUND(R279/12*3,0)</f>
        <v>0</v>
      </c>
      <c r="T279" s="58"/>
      <c r="U279" s="58"/>
      <c r="V279" s="53">
        <f t="shared" si="142"/>
        <v>0</v>
      </c>
      <c r="W279" s="59"/>
      <c r="X279" s="6"/>
    </row>
    <row r="280" spans="1:24" s="35" customFormat="1" ht="15.75" x14ac:dyDescent="0.25">
      <c r="A280" s="33" t="s">
        <v>279</v>
      </c>
      <c r="B280" s="44" t="s">
        <v>335</v>
      </c>
      <c r="C280" s="37" t="s">
        <v>210</v>
      </c>
      <c r="D280" s="43" t="s">
        <v>223</v>
      </c>
      <c r="E280" s="53"/>
      <c r="F280" s="53"/>
      <c r="G280" s="53"/>
      <c r="H280" s="53"/>
      <c r="I280" s="54"/>
      <c r="J280" s="50"/>
      <c r="K280" s="54"/>
      <c r="L280" s="55"/>
      <c r="M280" s="59"/>
      <c r="N280" s="59"/>
      <c r="O280" s="53"/>
      <c r="P280" s="53"/>
      <c r="Q280" s="57">
        <f t="shared" si="141"/>
        <v>0</v>
      </c>
      <c r="R280" s="53"/>
      <c r="S280" s="53">
        <f t="shared" ref="S280" si="143">ROUND(R280/12*3,0)</f>
        <v>0</v>
      </c>
      <c r="T280" s="58"/>
      <c r="U280" s="58"/>
      <c r="V280" s="53">
        <f t="shared" si="142"/>
        <v>0</v>
      </c>
      <c r="W280" s="59"/>
      <c r="X280" s="6"/>
    </row>
    <row r="281" spans="1:24" s="35" customFormat="1" ht="31.5" x14ac:dyDescent="0.25">
      <c r="A281" s="33" t="s">
        <v>279</v>
      </c>
      <c r="B281" s="44" t="s">
        <v>335</v>
      </c>
      <c r="C281" s="37" t="s">
        <v>211</v>
      </c>
      <c r="D281" s="43" t="s">
        <v>212</v>
      </c>
      <c r="E281" s="53">
        <v>11836</v>
      </c>
      <c r="F281" s="53">
        <f>ROUND(E281/12*2,0)</f>
        <v>1973</v>
      </c>
      <c r="G281" s="99">
        <v>0</v>
      </c>
      <c r="H281" s="53">
        <v>0</v>
      </c>
      <c r="I281" s="119"/>
      <c r="J281" s="55"/>
      <c r="K281" s="54">
        <f>G281-F281</f>
        <v>-1973</v>
      </c>
      <c r="L281" s="55">
        <f>ROUND(K281*100/-F281,2)</f>
        <v>100</v>
      </c>
      <c r="M281" s="59"/>
      <c r="N281" s="59"/>
      <c r="O281" s="53"/>
      <c r="P281" s="53"/>
      <c r="Q281" s="57">
        <f t="shared" si="141"/>
        <v>0</v>
      </c>
      <c r="R281" s="53"/>
      <c r="S281" s="53">
        <f t="shared" ref="S281:S315" si="144">ROUND(R281/12*3,0)</f>
        <v>0</v>
      </c>
      <c r="T281" s="58"/>
      <c r="U281" s="58"/>
      <c r="V281" s="53">
        <f t="shared" si="142"/>
        <v>0</v>
      </c>
      <c r="W281" s="59"/>
      <c r="X281" s="6"/>
    </row>
    <row r="282" spans="1:24" s="35" customFormat="1" ht="15.75" x14ac:dyDescent="0.25">
      <c r="A282" s="33" t="s">
        <v>279</v>
      </c>
      <c r="B282" s="44" t="s">
        <v>335</v>
      </c>
      <c r="C282" s="37" t="s">
        <v>213</v>
      </c>
      <c r="D282" s="43" t="s">
        <v>398</v>
      </c>
      <c r="E282" s="53"/>
      <c r="F282" s="53"/>
      <c r="G282" s="53">
        <v>19162</v>
      </c>
      <c r="H282" s="53">
        <v>19162</v>
      </c>
      <c r="I282" s="119"/>
      <c r="J282" s="55"/>
      <c r="K282" s="54"/>
      <c r="L282" s="55"/>
      <c r="M282" s="59"/>
      <c r="N282" s="59"/>
      <c r="O282" s="53"/>
      <c r="P282" s="53"/>
      <c r="Q282" s="57">
        <f t="shared" si="141"/>
        <v>0</v>
      </c>
      <c r="R282" s="53"/>
      <c r="S282" s="53">
        <f t="shared" si="144"/>
        <v>0</v>
      </c>
      <c r="T282" s="58"/>
      <c r="U282" s="58"/>
      <c r="V282" s="53">
        <f t="shared" si="142"/>
        <v>0</v>
      </c>
      <c r="W282" s="59"/>
      <c r="X282" s="6"/>
    </row>
    <row r="283" spans="1:24" s="35" customFormat="1" ht="31.5" x14ac:dyDescent="0.25">
      <c r="A283" s="33" t="s">
        <v>279</v>
      </c>
      <c r="B283" s="44" t="s">
        <v>335</v>
      </c>
      <c r="C283" s="37" t="s">
        <v>215</v>
      </c>
      <c r="D283" s="43" t="s">
        <v>216</v>
      </c>
      <c r="E283" s="53">
        <v>266343</v>
      </c>
      <c r="F283" s="53">
        <f>ROUND(E283/12*2,0)</f>
        <v>44391</v>
      </c>
      <c r="G283" s="59">
        <v>25513.75</v>
      </c>
      <c r="H283" s="53">
        <v>17974</v>
      </c>
      <c r="I283" s="119"/>
      <c r="J283" s="55"/>
      <c r="K283" s="54">
        <f>G283-F283</f>
        <v>-18877.25</v>
      </c>
      <c r="L283" s="55">
        <f>ROUND(K283*100/-F283,2)</f>
        <v>42.52</v>
      </c>
      <c r="M283" s="59"/>
      <c r="N283" s="59"/>
      <c r="O283" s="53"/>
      <c r="P283" s="53"/>
      <c r="Q283" s="57">
        <f t="shared" si="141"/>
        <v>0</v>
      </c>
      <c r="R283" s="53"/>
      <c r="S283" s="53">
        <f t="shared" si="144"/>
        <v>0</v>
      </c>
      <c r="T283" s="58"/>
      <c r="U283" s="58"/>
      <c r="V283" s="53">
        <f t="shared" si="142"/>
        <v>0</v>
      </c>
      <c r="W283" s="59"/>
      <c r="X283" s="6"/>
    </row>
    <row r="284" spans="1:24" s="35" customFormat="1" ht="31.5" x14ac:dyDescent="0.25">
      <c r="A284" s="33" t="s">
        <v>279</v>
      </c>
      <c r="B284" s="44" t="s">
        <v>335</v>
      </c>
      <c r="C284" s="37" t="s">
        <v>217</v>
      </c>
      <c r="D284" s="43" t="s">
        <v>218</v>
      </c>
      <c r="E284" s="53"/>
      <c r="F284" s="53">
        <f t="shared" ref="F284:F313" si="145">E284/12*1</f>
        <v>0</v>
      </c>
      <c r="G284" s="53"/>
      <c r="H284" s="53"/>
      <c r="I284" s="54"/>
      <c r="J284" s="50"/>
      <c r="K284" s="54"/>
      <c r="L284" s="55"/>
      <c r="M284" s="59"/>
      <c r="N284" s="59"/>
      <c r="O284" s="53"/>
      <c r="P284" s="53"/>
      <c r="Q284" s="57">
        <f t="shared" si="141"/>
        <v>0</v>
      </c>
      <c r="R284" s="53"/>
      <c r="S284" s="53">
        <f t="shared" si="144"/>
        <v>0</v>
      </c>
      <c r="T284" s="58"/>
      <c r="U284" s="58"/>
      <c r="V284" s="53">
        <f t="shared" si="142"/>
        <v>0</v>
      </c>
      <c r="W284" s="59"/>
      <c r="X284" s="6"/>
    </row>
    <row r="285" spans="1:24" s="35" customFormat="1" ht="31.5" x14ac:dyDescent="0.25">
      <c r="A285" s="33" t="s">
        <v>279</v>
      </c>
      <c r="B285" s="44" t="s">
        <v>335</v>
      </c>
      <c r="C285" s="37" t="s">
        <v>219</v>
      </c>
      <c r="D285" s="43" t="s">
        <v>220</v>
      </c>
      <c r="E285" s="53"/>
      <c r="F285" s="53">
        <f t="shared" si="145"/>
        <v>0</v>
      </c>
      <c r="G285" s="53"/>
      <c r="H285" s="53"/>
      <c r="I285" s="54"/>
      <c r="J285" s="50"/>
      <c r="K285" s="54"/>
      <c r="L285" s="55"/>
      <c r="M285" s="59"/>
      <c r="N285" s="59"/>
      <c r="O285" s="53"/>
      <c r="P285" s="53"/>
      <c r="Q285" s="57">
        <f t="shared" si="141"/>
        <v>0</v>
      </c>
      <c r="R285" s="53"/>
      <c r="S285" s="53">
        <f t="shared" si="144"/>
        <v>0</v>
      </c>
      <c r="T285" s="58"/>
      <c r="U285" s="58"/>
      <c r="V285" s="53">
        <f t="shared" si="142"/>
        <v>0</v>
      </c>
      <c r="W285" s="59"/>
      <c r="X285" s="6"/>
    </row>
    <row r="286" spans="1:24" s="35" customFormat="1" ht="31.5" x14ac:dyDescent="0.25">
      <c r="A286" s="33" t="s">
        <v>279</v>
      </c>
      <c r="B286" s="44" t="s">
        <v>335</v>
      </c>
      <c r="C286" s="37" t="s">
        <v>221</v>
      </c>
      <c r="D286" s="43" t="s">
        <v>224</v>
      </c>
      <c r="E286" s="53"/>
      <c r="F286" s="53"/>
      <c r="G286" s="53"/>
      <c r="H286" s="53"/>
      <c r="I286" s="119"/>
      <c r="J286" s="55"/>
      <c r="K286" s="54"/>
      <c r="L286" s="55"/>
      <c r="M286" s="59"/>
      <c r="N286" s="59"/>
      <c r="O286" s="53"/>
      <c r="P286" s="53"/>
      <c r="Q286" s="57">
        <f t="shared" si="141"/>
        <v>0</v>
      </c>
      <c r="R286" s="53"/>
      <c r="S286" s="53">
        <f t="shared" si="144"/>
        <v>0</v>
      </c>
      <c r="T286" s="58"/>
      <c r="U286" s="58"/>
      <c r="V286" s="53">
        <f t="shared" si="142"/>
        <v>0</v>
      </c>
      <c r="W286" s="59"/>
      <c r="X286" s="6"/>
    </row>
    <row r="287" spans="1:24" s="35" customFormat="1" ht="31.5" x14ac:dyDescent="0.25">
      <c r="A287" s="33" t="s">
        <v>279</v>
      </c>
      <c r="B287" s="44" t="s">
        <v>335</v>
      </c>
      <c r="C287" s="37" t="s">
        <v>222</v>
      </c>
      <c r="D287" s="43" t="s">
        <v>225</v>
      </c>
      <c r="E287" s="53">
        <v>13197</v>
      </c>
      <c r="F287" s="53">
        <f>ROUND(E287/12*2,0)</f>
        <v>2200</v>
      </c>
      <c r="G287" s="53">
        <v>0</v>
      </c>
      <c r="H287" s="53">
        <v>0</v>
      </c>
      <c r="I287" s="119"/>
      <c r="J287" s="55"/>
      <c r="K287" s="54">
        <f t="shared" ref="K287" si="146">G287-F287</f>
        <v>-2200</v>
      </c>
      <c r="L287" s="55">
        <f t="shared" ref="L287" si="147">ROUND(K287*100/-F287,2)</f>
        <v>100</v>
      </c>
      <c r="M287" s="59"/>
      <c r="N287" s="59"/>
      <c r="O287" s="53"/>
      <c r="P287" s="53"/>
      <c r="Q287" s="57">
        <f t="shared" si="141"/>
        <v>0</v>
      </c>
      <c r="R287" s="53"/>
      <c r="S287" s="53">
        <f t="shared" si="144"/>
        <v>0</v>
      </c>
      <c r="T287" s="58"/>
      <c r="U287" s="58"/>
      <c r="V287" s="53">
        <f t="shared" si="142"/>
        <v>0</v>
      </c>
      <c r="W287" s="59"/>
      <c r="X287" s="6"/>
    </row>
    <row r="288" spans="1:24" s="35" customFormat="1" ht="31.5" x14ac:dyDescent="0.25">
      <c r="A288" s="33" t="s">
        <v>279</v>
      </c>
      <c r="B288" s="44" t="s">
        <v>335</v>
      </c>
      <c r="C288" s="37" t="s">
        <v>277</v>
      </c>
      <c r="D288" s="43" t="s">
        <v>278</v>
      </c>
      <c r="E288" s="53"/>
      <c r="F288" s="53">
        <f t="shared" si="145"/>
        <v>0</v>
      </c>
      <c r="G288" s="53"/>
      <c r="H288" s="53"/>
      <c r="I288" s="54"/>
      <c r="J288" s="50"/>
      <c r="K288" s="54"/>
      <c r="L288" s="55"/>
      <c r="M288" s="59"/>
      <c r="N288" s="59"/>
      <c r="O288" s="53"/>
      <c r="P288" s="53"/>
      <c r="Q288" s="57">
        <f t="shared" si="141"/>
        <v>0</v>
      </c>
      <c r="R288" s="53"/>
      <c r="S288" s="53">
        <f t="shared" si="144"/>
        <v>0</v>
      </c>
      <c r="T288" s="58"/>
      <c r="U288" s="58"/>
      <c r="V288" s="53">
        <f t="shared" si="142"/>
        <v>0</v>
      </c>
      <c r="W288" s="59"/>
      <c r="X288" s="6"/>
    </row>
    <row r="289" spans="1:24" s="35" customFormat="1" ht="15.75" x14ac:dyDescent="0.25">
      <c r="A289" s="33" t="s">
        <v>279</v>
      </c>
      <c r="B289" s="44" t="s">
        <v>335</v>
      </c>
      <c r="C289" s="37" t="s">
        <v>226</v>
      </c>
      <c r="D289" s="38" t="s">
        <v>408</v>
      </c>
      <c r="E289" s="53"/>
      <c r="F289" s="53"/>
      <c r="G289" s="53"/>
      <c r="H289" s="53"/>
      <c r="I289" s="119"/>
      <c r="J289" s="55"/>
      <c r="K289" s="54"/>
      <c r="L289" s="55"/>
      <c r="M289" s="59"/>
      <c r="N289" s="59"/>
      <c r="O289" s="53"/>
      <c r="P289" s="53"/>
      <c r="Q289" s="57">
        <f t="shared" si="141"/>
        <v>0</v>
      </c>
      <c r="R289" s="53"/>
      <c r="S289" s="53">
        <f t="shared" si="144"/>
        <v>0</v>
      </c>
      <c r="T289" s="58"/>
      <c r="U289" s="58"/>
      <c r="V289" s="53">
        <f t="shared" si="142"/>
        <v>0</v>
      </c>
      <c r="W289" s="59"/>
      <c r="X289" s="6"/>
    </row>
    <row r="290" spans="1:24" s="35" customFormat="1" ht="31.5" x14ac:dyDescent="0.25">
      <c r="A290" s="33" t="s">
        <v>279</v>
      </c>
      <c r="B290" s="44" t="s">
        <v>335</v>
      </c>
      <c r="C290" s="37" t="s">
        <v>227</v>
      </c>
      <c r="D290" s="43" t="s">
        <v>228</v>
      </c>
      <c r="E290" s="53"/>
      <c r="F290" s="53">
        <f t="shared" si="145"/>
        <v>0</v>
      </c>
      <c r="G290" s="53"/>
      <c r="H290" s="53"/>
      <c r="I290" s="54"/>
      <c r="J290" s="50"/>
      <c r="K290" s="54"/>
      <c r="L290" s="55"/>
      <c r="M290" s="59"/>
      <c r="N290" s="59"/>
      <c r="O290" s="53"/>
      <c r="P290" s="53"/>
      <c r="Q290" s="57">
        <f t="shared" si="141"/>
        <v>0</v>
      </c>
      <c r="R290" s="53"/>
      <c r="S290" s="53">
        <f t="shared" si="144"/>
        <v>0</v>
      </c>
      <c r="T290" s="58"/>
      <c r="U290" s="58"/>
      <c r="V290" s="53">
        <f t="shared" si="142"/>
        <v>0</v>
      </c>
      <c r="W290" s="59"/>
      <c r="X290" s="6"/>
    </row>
    <row r="291" spans="1:24" s="35" customFormat="1" ht="15.75" x14ac:dyDescent="0.25">
      <c r="A291" s="33" t="s">
        <v>279</v>
      </c>
      <c r="B291" s="44" t="s">
        <v>335</v>
      </c>
      <c r="C291" s="37" t="s">
        <v>229</v>
      </c>
      <c r="D291" s="43" t="s">
        <v>230</v>
      </c>
      <c r="E291" s="53"/>
      <c r="F291" s="53">
        <f t="shared" si="145"/>
        <v>0</v>
      </c>
      <c r="G291" s="53"/>
      <c r="H291" s="53"/>
      <c r="I291" s="54"/>
      <c r="J291" s="50"/>
      <c r="K291" s="54"/>
      <c r="L291" s="55"/>
      <c r="M291" s="59"/>
      <c r="N291" s="59"/>
      <c r="O291" s="53"/>
      <c r="P291" s="53"/>
      <c r="Q291" s="57">
        <f t="shared" si="141"/>
        <v>0</v>
      </c>
      <c r="R291" s="53"/>
      <c r="S291" s="53">
        <f t="shared" si="144"/>
        <v>0</v>
      </c>
      <c r="T291" s="58"/>
      <c r="U291" s="58"/>
      <c r="V291" s="53">
        <f t="shared" si="142"/>
        <v>0</v>
      </c>
      <c r="W291" s="59"/>
      <c r="X291" s="6"/>
    </row>
    <row r="292" spans="1:24" s="35" customFormat="1" ht="15.75" x14ac:dyDescent="0.25">
      <c r="A292" s="33" t="s">
        <v>279</v>
      </c>
      <c r="B292" s="44" t="s">
        <v>335</v>
      </c>
      <c r="C292" s="37" t="s">
        <v>377</v>
      </c>
      <c r="D292" s="43" t="s">
        <v>359</v>
      </c>
      <c r="E292" s="53">
        <v>94</v>
      </c>
      <c r="F292" s="53">
        <f>ROUND(E292/12*2,0)</f>
        <v>16</v>
      </c>
      <c r="G292" s="53">
        <v>0</v>
      </c>
      <c r="H292" s="53">
        <v>0</v>
      </c>
      <c r="I292" s="119"/>
      <c r="J292" s="55"/>
      <c r="K292" s="54">
        <f t="shared" ref="K292" si="148">G292-F292</f>
        <v>-16</v>
      </c>
      <c r="L292" s="55">
        <f t="shared" ref="L292" si="149">ROUND(K292*100/-F292,2)</f>
        <v>100</v>
      </c>
      <c r="M292" s="59"/>
      <c r="N292" s="59"/>
      <c r="O292" s="53"/>
      <c r="P292" s="53"/>
      <c r="Q292" s="57">
        <f t="shared" si="141"/>
        <v>0</v>
      </c>
      <c r="R292" s="53"/>
      <c r="S292" s="53">
        <f t="shared" si="144"/>
        <v>0</v>
      </c>
      <c r="T292" s="58"/>
      <c r="U292" s="58"/>
      <c r="V292" s="53">
        <f t="shared" si="142"/>
        <v>0</v>
      </c>
      <c r="W292" s="59"/>
      <c r="X292" s="6"/>
    </row>
    <row r="293" spans="1:24" s="35" customFormat="1" ht="15.75" x14ac:dyDescent="0.25">
      <c r="A293" s="33" t="s">
        <v>279</v>
      </c>
      <c r="B293" s="44" t="s">
        <v>335</v>
      </c>
      <c r="C293" s="37" t="s">
        <v>231</v>
      </c>
      <c r="D293" s="43" t="s">
        <v>232</v>
      </c>
      <c r="E293" s="53"/>
      <c r="F293" s="53">
        <f t="shared" si="145"/>
        <v>0</v>
      </c>
      <c r="G293" s="53"/>
      <c r="H293" s="53"/>
      <c r="I293" s="54"/>
      <c r="J293" s="50"/>
      <c r="K293" s="54"/>
      <c r="L293" s="55"/>
      <c r="M293" s="59"/>
      <c r="N293" s="59"/>
      <c r="O293" s="53"/>
      <c r="P293" s="53"/>
      <c r="Q293" s="57">
        <f t="shared" si="141"/>
        <v>0</v>
      </c>
      <c r="R293" s="53"/>
      <c r="S293" s="53">
        <f t="shared" si="144"/>
        <v>0</v>
      </c>
      <c r="T293" s="58"/>
      <c r="U293" s="58"/>
      <c r="V293" s="53">
        <f t="shared" si="142"/>
        <v>0</v>
      </c>
      <c r="W293" s="59"/>
      <c r="X293" s="6"/>
    </row>
    <row r="294" spans="1:24" s="35" customFormat="1" ht="15.75" x14ac:dyDescent="0.25">
      <c r="A294" s="33" t="s">
        <v>279</v>
      </c>
      <c r="B294" s="44" t="s">
        <v>335</v>
      </c>
      <c r="C294" s="37" t="s">
        <v>233</v>
      </c>
      <c r="D294" s="43" t="s">
        <v>234</v>
      </c>
      <c r="E294" s="53"/>
      <c r="F294" s="53">
        <f t="shared" si="145"/>
        <v>0</v>
      </c>
      <c r="G294" s="53"/>
      <c r="H294" s="53"/>
      <c r="I294" s="54"/>
      <c r="J294" s="50"/>
      <c r="K294" s="54"/>
      <c r="L294" s="55"/>
      <c r="M294" s="59"/>
      <c r="N294" s="59"/>
      <c r="O294" s="53"/>
      <c r="P294" s="53"/>
      <c r="Q294" s="57">
        <f t="shared" si="141"/>
        <v>0</v>
      </c>
      <c r="R294" s="53"/>
      <c r="S294" s="53">
        <f t="shared" si="144"/>
        <v>0</v>
      </c>
      <c r="T294" s="58"/>
      <c r="U294" s="58"/>
      <c r="V294" s="53">
        <f t="shared" si="142"/>
        <v>0</v>
      </c>
      <c r="W294" s="59"/>
      <c r="X294" s="6"/>
    </row>
    <row r="295" spans="1:24" s="35" customFormat="1" ht="31.5" x14ac:dyDescent="0.25">
      <c r="A295" s="33" t="s">
        <v>279</v>
      </c>
      <c r="B295" s="44" t="s">
        <v>335</v>
      </c>
      <c r="C295" s="37" t="s">
        <v>235</v>
      </c>
      <c r="D295" s="43" t="s">
        <v>236</v>
      </c>
      <c r="E295" s="53"/>
      <c r="F295" s="53">
        <f t="shared" si="145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41"/>
        <v>0</v>
      </c>
      <c r="R295" s="53"/>
      <c r="S295" s="53">
        <f t="shared" si="144"/>
        <v>0</v>
      </c>
      <c r="T295" s="58"/>
      <c r="U295" s="58"/>
      <c r="V295" s="53">
        <f t="shared" si="142"/>
        <v>0</v>
      </c>
      <c r="W295" s="59"/>
      <c r="X295" s="6"/>
    </row>
    <row r="296" spans="1:24" s="35" customFormat="1" ht="31.5" x14ac:dyDescent="0.25">
      <c r="A296" s="33" t="s">
        <v>279</v>
      </c>
      <c r="B296" s="44" t="s">
        <v>335</v>
      </c>
      <c r="C296" s="37" t="s">
        <v>237</v>
      </c>
      <c r="D296" s="43" t="s">
        <v>238</v>
      </c>
      <c r="E296" s="53">
        <v>6831</v>
      </c>
      <c r="F296" s="53">
        <f>ROUND(E296/12*2,0)</f>
        <v>1139</v>
      </c>
      <c r="G296" s="53">
        <v>0</v>
      </c>
      <c r="H296" s="53">
        <v>0</v>
      </c>
      <c r="I296" s="119"/>
      <c r="J296" s="55"/>
      <c r="K296" s="54">
        <f t="shared" ref="K296" si="150">G296-F296</f>
        <v>-1139</v>
      </c>
      <c r="L296" s="55">
        <f t="shared" ref="L296" si="151">ROUND(K296*100/-F296,2)</f>
        <v>100</v>
      </c>
      <c r="M296" s="59"/>
      <c r="N296" s="59"/>
      <c r="O296" s="53"/>
      <c r="P296" s="53"/>
      <c r="Q296" s="57">
        <f t="shared" si="141"/>
        <v>0</v>
      </c>
      <c r="R296" s="53"/>
      <c r="S296" s="53">
        <f t="shared" si="144"/>
        <v>0</v>
      </c>
      <c r="T296" s="58"/>
      <c r="U296" s="58"/>
      <c r="V296" s="53">
        <f t="shared" si="142"/>
        <v>0</v>
      </c>
      <c r="W296" s="59"/>
      <c r="X296" s="6"/>
    </row>
    <row r="297" spans="1:24" s="35" customFormat="1" ht="15.75" x14ac:dyDescent="0.25">
      <c r="A297" s="33" t="s">
        <v>279</v>
      </c>
      <c r="B297" s="44" t="s">
        <v>335</v>
      </c>
      <c r="C297" s="37" t="s">
        <v>239</v>
      </c>
      <c r="D297" s="43" t="s">
        <v>243</v>
      </c>
      <c r="E297" s="53"/>
      <c r="F297" s="53">
        <f t="shared" si="145"/>
        <v>0</v>
      </c>
      <c r="G297" s="53"/>
      <c r="H297" s="53"/>
      <c r="I297" s="54"/>
      <c r="J297" s="50"/>
      <c r="K297" s="54"/>
      <c r="L297" s="55"/>
      <c r="M297" s="59"/>
      <c r="N297" s="59"/>
      <c r="O297" s="53"/>
      <c r="P297" s="53"/>
      <c r="Q297" s="57">
        <f t="shared" si="141"/>
        <v>0</v>
      </c>
      <c r="R297" s="53"/>
      <c r="S297" s="53">
        <f t="shared" si="144"/>
        <v>0</v>
      </c>
      <c r="T297" s="58"/>
      <c r="U297" s="58"/>
      <c r="V297" s="53">
        <f t="shared" si="142"/>
        <v>0</v>
      </c>
      <c r="W297" s="59"/>
      <c r="X297" s="6"/>
    </row>
    <row r="298" spans="1:24" s="35" customFormat="1" ht="15.75" x14ac:dyDescent="0.25">
      <c r="A298" s="33" t="s">
        <v>279</v>
      </c>
      <c r="B298" s="44" t="s">
        <v>335</v>
      </c>
      <c r="C298" s="37" t="s">
        <v>240</v>
      </c>
      <c r="D298" s="43" t="s">
        <v>244</v>
      </c>
      <c r="E298" s="53"/>
      <c r="F298" s="53"/>
      <c r="G298" s="53"/>
      <c r="H298" s="53"/>
      <c r="I298" s="119"/>
      <c r="J298" s="55"/>
      <c r="K298" s="54"/>
      <c r="L298" s="55"/>
      <c r="M298" s="59"/>
      <c r="N298" s="59"/>
      <c r="O298" s="53"/>
      <c r="P298" s="53"/>
      <c r="Q298" s="57">
        <f t="shared" si="141"/>
        <v>0</v>
      </c>
      <c r="R298" s="53"/>
      <c r="S298" s="53">
        <f t="shared" si="144"/>
        <v>0</v>
      </c>
      <c r="T298" s="58"/>
      <c r="U298" s="58"/>
      <c r="V298" s="53">
        <f t="shared" si="142"/>
        <v>0</v>
      </c>
      <c r="W298" s="59"/>
      <c r="X298" s="6"/>
    </row>
    <row r="299" spans="1:24" s="35" customFormat="1" ht="15.75" x14ac:dyDescent="0.25">
      <c r="A299" s="33" t="s">
        <v>279</v>
      </c>
      <c r="B299" s="44" t="s">
        <v>335</v>
      </c>
      <c r="C299" s="37" t="s">
        <v>241</v>
      </c>
      <c r="D299" s="43" t="s">
        <v>242</v>
      </c>
      <c r="E299" s="53"/>
      <c r="F299" s="53">
        <f t="shared" si="145"/>
        <v>0</v>
      </c>
      <c r="G299" s="53"/>
      <c r="H299" s="53"/>
      <c r="I299" s="54"/>
      <c r="J299" s="50"/>
      <c r="K299" s="54"/>
      <c r="L299" s="55"/>
      <c r="M299" s="59"/>
      <c r="N299" s="59"/>
      <c r="O299" s="53"/>
      <c r="P299" s="53"/>
      <c r="Q299" s="57">
        <f t="shared" si="141"/>
        <v>0</v>
      </c>
      <c r="R299" s="53"/>
      <c r="S299" s="53">
        <f t="shared" si="144"/>
        <v>0</v>
      </c>
      <c r="T299" s="58"/>
      <c r="U299" s="58"/>
      <c r="V299" s="53">
        <f t="shared" si="142"/>
        <v>0</v>
      </c>
      <c r="W299" s="59"/>
      <c r="X299" s="6"/>
    </row>
    <row r="300" spans="1:24" s="35" customFormat="1" ht="31.5" x14ac:dyDescent="0.25">
      <c r="A300" s="33" t="s">
        <v>279</v>
      </c>
      <c r="B300" s="44" t="s">
        <v>335</v>
      </c>
      <c r="C300" s="37" t="s">
        <v>245</v>
      </c>
      <c r="D300" s="43" t="s">
        <v>246</v>
      </c>
      <c r="E300" s="53">
        <v>16024</v>
      </c>
      <c r="F300" s="53">
        <f t="shared" ref="F300:F302" si="152">ROUND(E300/12*2,0)</f>
        <v>2671</v>
      </c>
      <c r="G300" s="59">
        <v>32191.360000000001</v>
      </c>
      <c r="H300" s="53">
        <v>16024</v>
      </c>
      <c r="I300" s="119">
        <f t="shared" ref="I300:I301" si="153">G300-F300</f>
        <v>29520.36</v>
      </c>
      <c r="J300" s="55">
        <f t="shared" ref="J300:J301" si="154">ROUND(I300/F300*100,2)</f>
        <v>1105.22</v>
      </c>
      <c r="K300" s="54"/>
      <c r="L300" s="55"/>
      <c r="M300" s="59"/>
      <c r="N300" s="59"/>
      <c r="O300" s="53"/>
      <c r="P300" s="53"/>
      <c r="Q300" s="57">
        <f t="shared" si="141"/>
        <v>0</v>
      </c>
      <c r="R300" s="53"/>
      <c r="S300" s="53">
        <f t="shared" si="144"/>
        <v>0</v>
      </c>
      <c r="T300" s="58"/>
      <c r="U300" s="58"/>
      <c r="V300" s="53">
        <f t="shared" si="142"/>
        <v>0</v>
      </c>
      <c r="W300" s="59"/>
      <c r="X300" s="6"/>
    </row>
    <row r="301" spans="1:24" s="35" customFormat="1" ht="15.75" x14ac:dyDescent="0.25">
      <c r="A301" s="33" t="s">
        <v>279</v>
      </c>
      <c r="B301" s="44" t="s">
        <v>335</v>
      </c>
      <c r="C301" s="37" t="s">
        <v>247</v>
      </c>
      <c r="D301" s="43" t="s">
        <v>248</v>
      </c>
      <c r="E301" s="53">
        <v>1902</v>
      </c>
      <c r="F301" s="53">
        <f t="shared" si="152"/>
        <v>317</v>
      </c>
      <c r="G301" s="59">
        <v>610.4</v>
      </c>
      <c r="H301" s="53">
        <v>305</v>
      </c>
      <c r="I301" s="119">
        <f t="shared" si="153"/>
        <v>293.39999999999998</v>
      </c>
      <c r="J301" s="55">
        <f t="shared" si="154"/>
        <v>92.56</v>
      </c>
      <c r="K301" s="54"/>
      <c r="L301" s="55"/>
      <c r="M301" s="59"/>
      <c r="N301" s="59"/>
      <c r="O301" s="53"/>
      <c r="P301" s="53"/>
      <c r="Q301" s="57">
        <f t="shared" si="141"/>
        <v>0</v>
      </c>
      <c r="R301" s="53"/>
      <c r="S301" s="53">
        <f t="shared" si="144"/>
        <v>0</v>
      </c>
      <c r="T301" s="58"/>
      <c r="U301" s="58"/>
      <c r="V301" s="53">
        <f t="shared" si="142"/>
        <v>0</v>
      </c>
      <c r="W301" s="59"/>
      <c r="X301" s="6"/>
    </row>
    <row r="302" spans="1:24" s="35" customFormat="1" ht="31.5" x14ac:dyDescent="0.25">
      <c r="A302" s="33" t="s">
        <v>279</v>
      </c>
      <c r="B302" s="44" t="s">
        <v>335</v>
      </c>
      <c r="C302" s="37" t="s">
        <v>249</v>
      </c>
      <c r="D302" s="43" t="s">
        <v>250</v>
      </c>
      <c r="E302" s="53">
        <v>317373</v>
      </c>
      <c r="F302" s="53">
        <f t="shared" si="152"/>
        <v>52896</v>
      </c>
      <c r="G302" s="59">
        <v>30417.279999999999</v>
      </c>
      <c r="H302" s="53">
        <v>30417</v>
      </c>
      <c r="I302" s="119"/>
      <c r="J302" s="55"/>
      <c r="K302" s="54">
        <f t="shared" ref="K302" si="155">G302-F302</f>
        <v>-22478.720000000001</v>
      </c>
      <c r="L302" s="55">
        <f t="shared" ref="L302" si="156">ROUND(K302*100/-F302,2)</f>
        <v>42.5</v>
      </c>
      <c r="M302" s="59"/>
      <c r="N302" s="59"/>
      <c r="O302" s="53"/>
      <c r="P302" s="53"/>
      <c r="Q302" s="57">
        <f t="shared" si="141"/>
        <v>0</v>
      </c>
      <c r="R302" s="53"/>
      <c r="S302" s="53">
        <f t="shared" si="144"/>
        <v>0</v>
      </c>
      <c r="T302" s="58"/>
      <c r="U302" s="58"/>
      <c r="V302" s="53">
        <f t="shared" si="142"/>
        <v>0</v>
      </c>
      <c r="W302" s="59"/>
      <c r="X302" s="6"/>
    </row>
    <row r="303" spans="1:24" s="35" customFormat="1" ht="15.75" x14ac:dyDescent="0.25">
      <c r="A303" s="33" t="s">
        <v>279</v>
      </c>
      <c r="B303" s="44" t="s">
        <v>335</v>
      </c>
      <c r="C303" s="37" t="s">
        <v>251</v>
      </c>
      <c r="D303" s="43" t="s">
        <v>260</v>
      </c>
      <c r="E303" s="53"/>
      <c r="F303" s="53">
        <f t="shared" si="145"/>
        <v>0</v>
      </c>
      <c r="G303" s="53"/>
      <c r="H303" s="53"/>
      <c r="I303" s="54"/>
      <c r="J303" s="50"/>
      <c r="K303" s="54"/>
      <c r="L303" s="55"/>
      <c r="M303" s="59"/>
      <c r="N303" s="59"/>
      <c r="O303" s="53"/>
      <c r="P303" s="53"/>
      <c r="Q303" s="57">
        <f t="shared" si="141"/>
        <v>0</v>
      </c>
      <c r="R303" s="53"/>
      <c r="S303" s="53">
        <f t="shared" si="144"/>
        <v>0</v>
      </c>
      <c r="T303" s="58"/>
      <c r="U303" s="58"/>
      <c r="V303" s="53">
        <f t="shared" si="142"/>
        <v>0</v>
      </c>
      <c r="W303" s="59"/>
      <c r="X303" s="6"/>
    </row>
    <row r="304" spans="1:24" s="35" customFormat="1" ht="15.75" x14ac:dyDescent="0.25">
      <c r="A304" s="33" t="s">
        <v>279</v>
      </c>
      <c r="B304" s="44" t="s">
        <v>335</v>
      </c>
      <c r="C304" s="37" t="s">
        <v>252</v>
      </c>
      <c r="D304" s="43" t="s">
        <v>253</v>
      </c>
      <c r="E304" s="53">
        <v>12077</v>
      </c>
      <c r="F304" s="53">
        <f>ROUND(E304/12*2,0)</f>
        <v>2013</v>
      </c>
      <c r="G304" s="59">
        <v>2980.72</v>
      </c>
      <c r="H304" s="53">
        <v>2405</v>
      </c>
      <c r="I304" s="119">
        <f t="shared" ref="I304" si="157">G304-F304</f>
        <v>967.7199999999998</v>
      </c>
      <c r="J304" s="55">
        <f t="shared" ref="J304" si="158">ROUND(I304/F304*100,2)</f>
        <v>48.07</v>
      </c>
      <c r="K304" s="54"/>
      <c r="L304" s="55"/>
      <c r="M304" s="59"/>
      <c r="N304" s="59"/>
      <c r="O304" s="53"/>
      <c r="P304" s="53"/>
      <c r="Q304" s="57">
        <f t="shared" si="141"/>
        <v>0</v>
      </c>
      <c r="R304" s="53"/>
      <c r="S304" s="53">
        <f t="shared" si="144"/>
        <v>0</v>
      </c>
      <c r="T304" s="58"/>
      <c r="U304" s="58"/>
      <c r="V304" s="53">
        <f t="shared" si="142"/>
        <v>0</v>
      </c>
      <c r="W304" s="59"/>
      <c r="X304" s="6"/>
    </row>
    <row r="305" spans="1:24" s="35" customFormat="1" ht="15.75" x14ac:dyDescent="0.25">
      <c r="A305" s="33" t="s">
        <v>279</v>
      </c>
      <c r="B305" s="44" t="s">
        <v>335</v>
      </c>
      <c r="C305" s="37" t="s">
        <v>254</v>
      </c>
      <c r="D305" s="43" t="s">
        <v>255</v>
      </c>
      <c r="E305" s="53"/>
      <c r="F305" s="53">
        <f t="shared" si="145"/>
        <v>0</v>
      </c>
      <c r="G305" s="53"/>
      <c r="H305" s="53"/>
      <c r="I305" s="54"/>
      <c r="J305" s="50"/>
      <c r="K305" s="54"/>
      <c r="L305" s="55"/>
      <c r="M305" s="59"/>
      <c r="N305" s="59"/>
      <c r="O305" s="53"/>
      <c r="P305" s="53"/>
      <c r="Q305" s="57">
        <f t="shared" si="141"/>
        <v>0</v>
      </c>
      <c r="R305" s="53"/>
      <c r="S305" s="53">
        <f t="shared" si="144"/>
        <v>0</v>
      </c>
      <c r="T305" s="58"/>
      <c r="U305" s="58"/>
      <c r="V305" s="53">
        <f t="shared" si="142"/>
        <v>0</v>
      </c>
      <c r="W305" s="59"/>
      <c r="X305" s="6"/>
    </row>
    <row r="306" spans="1:24" s="35" customFormat="1" ht="15.75" x14ac:dyDescent="0.25">
      <c r="A306" s="33" t="s">
        <v>279</v>
      </c>
      <c r="B306" s="44" t="s">
        <v>335</v>
      </c>
      <c r="C306" s="37" t="s">
        <v>256</v>
      </c>
      <c r="D306" s="43" t="s">
        <v>257</v>
      </c>
      <c r="E306" s="53">
        <v>192011</v>
      </c>
      <c r="F306" s="53">
        <f>ROUND(E306/12*2,0)</f>
        <v>32002</v>
      </c>
      <c r="G306" s="53">
        <v>0</v>
      </c>
      <c r="H306" s="53">
        <v>0</v>
      </c>
      <c r="I306" s="119"/>
      <c r="J306" s="55"/>
      <c r="K306" s="54">
        <f t="shared" ref="K306" si="159">G306-F306</f>
        <v>-32002</v>
      </c>
      <c r="L306" s="55">
        <f t="shared" ref="L306" si="160">ROUND(K306*100/-F306,2)</f>
        <v>100</v>
      </c>
      <c r="M306" s="59"/>
      <c r="N306" s="59"/>
      <c r="O306" s="53"/>
      <c r="P306" s="53"/>
      <c r="Q306" s="57">
        <f t="shared" si="141"/>
        <v>0</v>
      </c>
      <c r="R306" s="53"/>
      <c r="S306" s="53">
        <f t="shared" si="144"/>
        <v>0</v>
      </c>
      <c r="T306" s="58"/>
      <c r="U306" s="58"/>
      <c r="V306" s="53">
        <f t="shared" si="142"/>
        <v>0</v>
      </c>
      <c r="W306" s="59"/>
      <c r="X306" s="6"/>
    </row>
    <row r="307" spans="1:24" s="35" customFormat="1" ht="31.5" x14ac:dyDescent="0.25">
      <c r="A307" s="33" t="s">
        <v>279</v>
      </c>
      <c r="B307" s="44" t="s">
        <v>335</v>
      </c>
      <c r="C307" s="37" t="s">
        <v>258</v>
      </c>
      <c r="D307" s="43" t="s">
        <v>259</v>
      </c>
      <c r="E307" s="53"/>
      <c r="F307" s="53">
        <f t="shared" si="145"/>
        <v>0</v>
      </c>
      <c r="G307" s="53"/>
      <c r="H307" s="53"/>
      <c r="I307" s="54"/>
      <c r="J307" s="50"/>
      <c r="K307" s="54"/>
      <c r="L307" s="55"/>
      <c r="M307" s="59"/>
      <c r="N307" s="59"/>
      <c r="O307" s="53"/>
      <c r="P307" s="53"/>
      <c r="Q307" s="57">
        <f t="shared" si="141"/>
        <v>0</v>
      </c>
      <c r="R307" s="53"/>
      <c r="S307" s="53">
        <f t="shared" si="144"/>
        <v>0</v>
      </c>
      <c r="T307" s="58"/>
      <c r="U307" s="58"/>
      <c r="V307" s="53">
        <f t="shared" si="142"/>
        <v>0</v>
      </c>
      <c r="W307" s="59"/>
      <c r="X307" s="6"/>
    </row>
    <row r="308" spans="1:24" s="35" customFormat="1" ht="15.75" x14ac:dyDescent="0.25">
      <c r="A308" s="33" t="s">
        <v>279</v>
      </c>
      <c r="B308" s="44" t="s">
        <v>335</v>
      </c>
      <c r="C308" s="37" t="s">
        <v>261</v>
      </c>
      <c r="D308" s="43" t="s">
        <v>262</v>
      </c>
      <c r="E308" s="53"/>
      <c r="F308" s="53">
        <f t="shared" si="145"/>
        <v>0</v>
      </c>
      <c r="G308" s="53"/>
      <c r="H308" s="53"/>
      <c r="I308" s="54"/>
      <c r="J308" s="50"/>
      <c r="K308" s="54"/>
      <c r="L308" s="55"/>
      <c r="M308" s="59"/>
      <c r="N308" s="59"/>
      <c r="O308" s="53"/>
      <c r="P308" s="53"/>
      <c r="Q308" s="57">
        <f t="shared" si="141"/>
        <v>0</v>
      </c>
      <c r="R308" s="53"/>
      <c r="S308" s="53">
        <f t="shared" si="144"/>
        <v>0</v>
      </c>
      <c r="T308" s="58"/>
      <c r="U308" s="58"/>
      <c r="V308" s="53">
        <f t="shared" si="142"/>
        <v>0</v>
      </c>
      <c r="W308" s="59"/>
      <c r="X308" s="6"/>
    </row>
    <row r="309" spans="1:24" s="35" customFormat="1" ht="47.25" x14ac:dyDescent="0.25">
      <c r="A309" s="33" t="s">
        <v>279</v>
      </c>
      <c r="B309" s="44" t="s">
        <v>335</v>
      </c>
      <c r="C309" s="37" t="s">
        <v>263</v>
      </c>
      <c r="D309" s="43" t="s">
        <v>264</v>
      </c>
      <c r="E309" s="53"/>
      <c r="F309" s="53">
        <f t="shared" si="145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41"/>
        <v>0</v>
      </c>
      <c r="R309" s="53"/>
      <c r="S309" s="53">
        <f t="shared" si="144"/>
        <v>0</v>
      </c>
      <c r="T309" s="58"/>
      <c r="U309" s="58"/>
      <c r="V309" s="53">
        <f t="shared" si="142"/>
        <v>0</v>
      </c>
      <c r="W309" s="59"/>
      <c r="X309" s="6"/>
    </row>
    <row r="310" spans="1:24" s="35" customFormat="1" ht="15.75" x14ac:dyDescent="0.25">
      <c r="A310" s="33" t="s">
        <v>279</v>
      </c>
      <c r="B310" s="44" t="s">
        <v>335</v>
      </c>
      <c r="C310" s="37" t="s">
        <v>265</v>
      </c>
      <c r="D310" s="43" t="s">
        <v>266</v>
      </c>
      <c r="E310" s="53"/>
      <c r="F310" s="53">
        <f t="shared" si="145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41"/>
        <v>0</v>
      </c>
      <c r="R310" s="53"/>
      <c r="S310" s="53">
        <f t="shared" si="144"/>
        <v>0</v>
      </c>
      <c r="T310" s="58"/>
      <c r="U310" s="58"/>
      <c r="V310" s="53">
        <f t="shared" si="142"/>
        <v>0</v>
      </c>
      <c r="W310" s="59"/>
      <c r="X310" s="6"/>
    </row>
    <row r="311" spans="1:24" s="35" customFormat="1" ht="31.5" x14ac:dyDescent="0.25">
      <c r="A311" s="33" t="s">
        <v>279</v>
      </c>
      <c r="B311" s="44" t="s">
        <v>335</v>
      </c>
      <c r="C311" s="37" t="s">
        <v>267</v>
      </c>
      <c r="D311" s="43" t="s">
        <v>268</v>
      </c>
      <c r="E311" s="53">
        <v>1423</v>
      </c>
      <c r="F311" s="53">
        <f t="shared" ref="F311:F312" si="161">ROUND(E311/12*2,0)</f>
        <v>237</v>
      </c>
      <c r="G311" s="59">
        <v>2705.92</v>
      </c>
      <c r="H311" s="53">
        <v>1423</v>
      </c>
      <c r="I311" s="119">
        <f t="shared" ref="I311" si="162">G311-F311</f>
        <v>2468.92</v>
      </c>
      <c r="J311" s="55">
        <f t="shared" ref="J311" si="163">ROUND(I311/F311*100,2)</f>
        <v>1041.74</v>
      </c>
      <c r="K311" s="54"/>
      <c r="L311" s="55"/>
      <c r="M311" s="59"/>
      <c r="N311" s="59"/>
      <c r="O311" s="53"/>
      <c r="P311" s="53"/>
      <c r="Q311" s="57">
        <f t="shared" si="141"/>
        <v>0</v>
      </c>
      <c r="R311" s="53"/>
      <c r="S311" s="53">
        <f t="shared" si="144"/>
        <v>0</v>
      </c>
      <c r="T311" s="58"/>
      <c r="U311" s="58"/>
      <c r="V311" s="53">
        <f t="shared" si="142"/>
        <v>0</v>
      </c>
      <c r="W311" s="59"/>
      <c r="X311" s="6"/>
    </row>
    <row r="312" spans="1:24" s="35" customFormat="1" ht="15.75" x14ac:dyDescent="0.25">
      <c r="A312" s="33" t="s">
        <v>279</v>
      </c>
      <c r="B312" s="44" t="s">
        <v>335</v>
      </c>
      <c r="C312" s="37" t="s">
        <v>269</v>
      </c>
      <c r="D312" s="43" t="s">
        <v>270</v>
      </c>
      <c r="E312" s="53">
        <v>35280</v>
      </c>
      <c r="F312" s="53">
        <f t="shared" si="161"/>
        <v>5880</v>
      </c>
      <c r="G312" s="53">
        <v>0</v>
      </c>
      <c r="H312" s="53">
        <v>0</v>
      </c>
      <c r="I312" s="119"/>
      <c r="J312" s="55"/>
      <c r="K312" s="54">
        <f t="shared" ref="K312" si="164">G312-F312</f>
        <v>-5880</v>
      </c>
      <c r="L312" s="55">
        <f t="shared" ref="L312" si="165">ROUND(K312*100/-F312,2)</f>
        <v>100</v>
      </c>
      <c r="M312" s="59"/>
      <c r="N312" s="59"/>
      <c r="O312" s="53"/>
      <c r="P312" s="53"/>
      <c r="Q312" s="57">
        <f t="shared" si="141"/>
        <v>0</v>
      </c>
      <c r="R312" s="53"/>
      <c r="S312" s="53">
        <f t="shared" si="144"/>
        <v>0</v>
      </c>
      <c r="T312" s="58"/>
      <c r="U312" s="58"/>
      <c r="V312" s="53">
        <f t="shared" si="142"/>
        <v>0</v>
      </c>
      <c r="W312" s="59"/>
      <c r="X312" s="6"/>
    </row>
    <row r="313" spans="1:24" s="35" customFormat="1" ht="31.5" x14ac:dyDescent="0.25">
      <c r="A313" s="33" t="s">
        <v>279</v>
      </c>
      <c r="B313" s="44" t="s">
        <v>335</v>
      </c>
      <c r="C313" s="37" t="s">
        <v>271</v>
      </c>
      <c r="D313" s="43" t="s">
        <v>272</v>
      </c>
      <c r="E313" s="53"/>
      <c r="F313" s="53">
        <f t="shared" si="145"/>
        <v>0</v>
      </c>
      <c r="G313" s="53"/>
      <c r="H313" s="53"/>
      <c r="I313" s="54"/>
      <c r="J313" s="50"/>
      <c r="K313" s="54"/>
      <c r="L313" s="55"/>
      <c r="M313" s="59"/>
      <c r="N313" s="59"/>
      <c r="O313" s="53"/>
      <c r="P313" s="53"/>
      <c r="Q313" s="57">
        <f t="shared" si="141"/>
        <v>0</v>
      </c>
      <c r="R313" s="53"/>
      <c r="S313" s="53">
        <f t="shared" si="144"/>
        <v>0</v>
      </c>
      <c r="T313" s="58"/>
      <c r="U313" s="58"/>
      <c r="V313" s="53">
        <f t="shared" si="142"/>
        <v>0</v>
      </c>
      <c r="W313" s="59"/>
      <c r="X313" s="6"/>
    </row>
    <row r="314" spans="1:24" s="35" customFormat="1" ht="15.75" x14ac:dyDescent="0.25">
      <c r="A314" s="33" t="s">
        <v>279</v>
      </c>
      <c r="B314" s="44" t="s">
        <v>335</v>
      </c>
      <c r="C314" s="37" t="s">
        <v>273</v>
      </c>
      <c r="D314" s="43" t="s">
        <v>274</v>
      </c>
      <c r="E314" s="53"/>
      <c r="F314" s="53"/>
      <c r="G314" s="53"/>
      <c r="H314" s="53"/>
      <c r="I314" s="119"/>
      <c r="J314" s="55"/>
      <c r="K314" s="54"/>
      <c r="L314" s="55"/>
      <c r="M314" s="59"/>
      <c r="N314" s="59"/>
      <c r="O314" s="53"/>
      <c r="P314" s="53"/>
      <c r="Q314" s="57">
        <f t="shared" si="141"/>
        <v>0</v>
      </c>
      <c r="R314" s="53"/>
      <c r="S314" s="53">
        <f t="shared" si="144"/>
        <v>0</v>
      </c>
      <c r="T314" s="58"/>
      <c r="U314" s="58"/>
      <c r="V314" s="53">
        <f t="shared" si="142"/>
        <v>0</v>
      </c>
      <c r="W314" s="59"/>
      <c r="X314" s="6"/>
    </row>
    <row r="315" spans="1:24" s="35" customFormat="1" ht="31.5" x14ac:dyDescent="0.25">
      <c r="A315" s="33" t="s">
        <v>279</v>
      </c>
      <c r="B315" s="44" t="s">
        <v>335</v>
      </c>
      <c r="C315" s="37" t="s">
        <v>275</v>
      </c>
      <c r="D315" s="43" t="s">
        <v>276</v>
      </c>
      <c r="E315" s="53"/>
      <c r="F315" s="53"/>
      <c r="G315" s="53"/>
      <c r="H315" s="53"/>
      <c r="I315" s="132"/>
      <c r="J315" s="133"/>
      <c r="K315" s="54"/>
      <c r="L315" s="55"/>
      <c r="M315" s="59"/>
      <c r="N315" s="59"/>
      <c r="O315" s="53"/>
      <c r="P315" s="53"/>
      <c r="Q315" s="57">
        <f t="shared" si="141"/>
        <v>0</v>
      </c>
      <c r="R315" s="53"/>
      <c r="S315" s="53">
        <f t="shared" si="144"/>
        <v>0</v>
      </c>
      <c r="T315" s="58"/>
      <c r="U315" s="58"/>
      <c r="V315" s="53">
        <f t="shared" si="142"/>
        <v>0</v>
      </c>
      <c r="W315" s="59"/>
      <c r="X315" s="6"/>
    </row>
    <row r="316" spans="1:24" s="35" customFormat="1" ht="15.75" x14ac:dyDescent="0.25">
      <c r="A316" s="33" t="s">
        <v>279</v>
      </c>
      <c r="B316" s="44" t="s">
        <v>335</v>
      </c>
      <c r="C316" s="98" t="s">
        <v>353</v>
      </c>
      <c r="D316" s="38" t="s">
        <v>351</v>
      </c>
      <c r="E316" s="53"/>
      <c r="F316" s="53"/>
      <c r="G316" s="53"/>
      <c r="H316" s="53"/>
      <c r="I316" s="119"/>
      <c r="J316" s="55"/>
      <c r="K316" s="54"/>
      <c r="L316" s="55"/>
      <c r="M316" s="59"/>
      <c r="N316" s="59"/>
      <c r="O316" s="53"/>
      <c r="P316" s="53"/>
      <c r="Q316" s="57"/>
      <c r="R316" s="53"/>
      <c r="S316" s="53"/>
      <c r="T316" s="58"/>
      <c r="U316" s="58"/>
      <c r="V316" s="53"/>
      <c r="W316" s="59"/>
      <c r="X316" s="6"/>
    </row>
    <row r="317" spans="1:24" s="35" customFormat="1" ht="15.75" x14ac:dyDescent="0.25">
      <c r="A317" s="33" t="s">
        <v>279</v>
      </c>
      <c r="B317" s="44" t="s">
        <v>335</v>
      </c>
      <c r="C317" s="37" t="s">
        <v>354</v>
      </c>
      <c r="D317" s="38" t="s">
        <v>355</v>
      </c>
      <c r="E317" s="53">
        <v>88897</v>
      </c>
      <c r="F317" s="53">
        <f>ROUND(E317/12*2,0)</f>
        <v>14816</v>
      </c>
      <c r="G317" s="53">
        <v>0</v>
      </c>
      <c r="H317" s="53">
        <v>0</v>
      </c>
      <c r="I317" s="119"/>
      <c r="J317" s="55"/>
      <c r="K317" s="54">
        <f t="shared" ref="K317" si="166">G317-F317</f>
        <v>-14816</v>
      </c>
      <c r="L317" s="55">
        <f t="shared" ref="L317" si="167">ROUND(K317*100/-F317,2)</f>
        <v>100</v>
      </c>
      <c r="M317" s="59"/>
      <c r="N317" s="59"/>
      <c r="O317" s="53"/>
      <c r="P317" s="53"/>
      <c r="Q317" s="57"/>
      <c r="R317" s="53"/>
      <c r="S317" s="53"/>
      <c r="T317" s="58"/>
      <c r="U317" s="58"/>
      <c r="V317" s="53"/>
      <c r="W317" s="59"/>
      <c r="X317" s="6"/>
    </row>
    <row r="318" spans="1:24" s="35" customFormat="1" ht="15.75" x14ac:dyDescent="0.25">
      <c r="A318" s="33" t="s">
        <v>279</v>
      </c>
      <c r="B318" s="44" t="s">
        <v>335</v>
      </c>
      <c r="C318" s="37" t="s">
        <v>360</v>
      </c>
      <c r="D318" s="43" t="s">
        <v>319</v>
      </c>
      <c r="E318" s="53"/>
      <c r="F318" s="99">
        <f>E318/12*1</f>
        <v>0</v>
      </c>
      <c r="G318" s="53"/>
      <c r="H318" s="53"/>
      <c r="I318" s="54"/>
      <c r="J318" s="50"/>
      <c r="K318" s="54"/>
      <c r="L318" s="55"/>
      <c r="M318" s="59"/>
      <c r="N318" s="59"/>
      <c r="O318" s="53"/>
      <c r="P318" s="53"/>
      <c r="Q318" s="57">
        <f>O318-P318</f>
        <v>0</v>
      </c>
      <c r="R318" s="53"/>
      <c r="S318" s="53">
        <f>ROUND(R318/12*3,0)</f>
        <v>0</v>
      </c>
      <c r="T318" s="58"/>
      <c r="U318" s="58"/>
      <c r="V318" s="53">
        <f>T318-U318</f>
        <v>0</v>
      </c>
      <c r="W318" s="59"/>
      <c r="X318" s="6"/>
    </row>
    <row r="319" spans="1:24" s="35" customFormat="1" ht="15.75" x14ac:dyDescent="0.25">
      <c r="A319" s="33" t="s">
        <v>279</v>
      </c>
      <c r="B319" s="44" t="s">
        <v>335</v>
      </c>
      <c r="C319" s="37" t="s">
        <v>380</v>
      </c>
      <c r="D319" s="39" t="s">
        <v>361</v>
      </c>
      <c r="E319" s="53">
        <v>15253</v>
      </c>
      <c r="F319" s="53">
        <f t="shared" ref="F319:F321" si="168">ROUND(E319/12*2,0)</f>
        <v>2542</v>
      </c>
      <c r="G319" s="59">
        <v>3416.9</v>
      </c>
      <c r="H319" s="53">
        <v>2297</v>
      </c>
      <c r="I319" s="119">
        <f t="shared" ref="I319:I321" si="169">G319-F319</f>
        <v>874.90000000000009</v>
      </c>
      <c r="J319" s="55">
        <f t="shared" ref="J319:J321" si="170">ROUND(I319/F319*100,2)</f>
        <v>34.42</v>
      </c>
      <c r="K319" s="54"/>
      <c r="L319" s="55"/>
      <c r="M319" s="59"/>
      <c r="N319" s="59"/>
      <c r="O319" s="53"/>
      <c r="P319" s="53"/>
      <c r="Q319" s="57"/>
      <c r="R319" s="53"/>
      <c r="S319" s="53"/>
      <c r="T319" s="58"/>
      <c r="U319" s="58"/>
      <c r="V319" s="53"/>
      <c r="W319" s="59"/>
      <c r="X319" s="6"/>
    </row>
    <row r="320" spans="1:24" s="35" customFormat="1" ht="15.75" x14ac:dyDescent="0.25">
      <c r="A320" s="33" t="s">
        <v>279</v>
      </c>
      <c r="B320" s="44" t="s">
        <v>335</v>
      </c>
      <c r="C320" s="98" t="s">
        <v>381</v>
      </c>
      <c r="D320" s="117" t="s">
        <v>378</v>
      </c>
      <c r="E320" s="53">
        <v>90047</v>
      </c>
      <c r="F320" s="53">
        <f t="shared" si="168"/>
        <v>15008</v>
      </c>
      <c r="G320" s="59">
        <v>35681.480000000003</v>
      </c>
      <c r="H320" s="53">
        <v>18019</v>
      </c>
      <c r="I320" s="119">
        <f t="shared" si="169"/>
        <v>20673.480000000003</v>
      </c>
      <c r="J320" s="55">
        <f t="shared" si="170"/>
        <v>137.75</v>
      </c>
      <c r="K320" s="54"/>
      <c r="L320" s="55"/>
      <c r="M320" s="59"/>
      <c r="N320" s="59"/>
      <c r="O320" s="53"/>
      <c r="P320" s="53"/>
      <c r="Q320" s="57"/>
      <c r="R320" s="53"/>
      <c r="S320" s="53"/>
      <c r="T320" s="58"/>
      <c r="U320" s="58"/>
      <c r="V320" s="53"/>
      <c r="W320" s="59"/>
      <c r="X320" s="6"/>
    </row>
    <row r="321" spans="1:24" s="35" customFormat="1" ht="31.5" x14ac:dyDescent="0.25">
      <c r="A321" s="33" t="s">
        <v>279</v>
      </c>
      <c r="B321" s="44" t="s">
        <v>335</v>
      </c>
      <c r="C321" s="98" t="s">
        <v>389</v>
      </c>
      <c r="D321" s="117" t="s">
        <v>390</v>
      </c>
      <c r="E321" s="53">
        <v>1943</v>
      </c>
      <c r="F321" s="53">
        <f t="shared" si="168"/>
        <v>324</v>
      </c>
      <c r="G321" s="59">
        <v>597.75</v>
      </c>
      <c r="H321" s="53">
        <v>199</v>
      </c>
      <c r="I321" s="119">
        <f t="shared" si="169"/>
        <v>273.75</v>
      </c>
      <c r="J321" s="55">
        <f t="shared" si="170"/>
        <v>84.49</v>
      </c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4" s="35" customFormat="1" ht="15.75" x14ac:dyDescent="0.25">
      <c r="A322" s="33" t="s">
        <v>279</v>
      </c>
      <c r="B322" s="44" t="s">
        <v>335</v>
      </c>
      <c r="C322" s="98" t="s">
        <v>387</v>
      </c>
      <c r="D322" s="117" t="s">
        <v>388</v>
      </c>
      <c r="E322" s="53">
        <v>134224</v>
      </c>
      <c r="F322" s="53">
        <f>E322</f>
        <v>134224</v>
      </c>
      <c r="G322" s="53">
        <f t="shared" ref="G322:H322" si="171">F322</f>
        <v>134224</v>
      </c>
      <c r="H322" s="53">
        <f t="shared" si="171"/>
        <v>134224</v>
      </c>
      <c r="I322" s="119"/>
      <c r="J322" s="55"/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4" s="77" customFormat="1" ht="15.75" x14ac:dyDescent="0.25">
      <c r="A323" s="180" t="s">
        <v>280</v>
      </c>
      <c r="B323" s="100" t="s">
        <v>336</v>
      </c>
      <c r="C323" s="101" t="s">
        <v>102</v>
      </c>
      <c r="D323" s="102" t="s">
        <v>21</v>
      </c>
      <c r="E323" s="103">
        <f>E324+E364</f>
        <v>127431458</v>
      </c>
      <c r="F323" s="103">
        <f>F324+F364</f>
        <v>21645267.186666667</v>
      </c>
      <c r="G323" s="103">
        <f>G324+G364</f>
        <v>21866390.68</v>
      </c>
      <c r="H323" s="103">
        <f>H324+H364</f>
        <v>20153012.34</v>
      </c>
      <c r="I323" s="127">
        <f>I324+I364</f>
        <v>1075615.51</v>
      </c>
      <c r="J323" s="104">
        <f>ROUND(I323/F323*100,2)</f>
        <v>4.97</v>
      </c>
      <c r="K323" s="127">
        <f>K324+K364</f>
        <v>-1000908.0166666666</v>
      </c>
      <c r="L323" s="106">
        <f>ROUND(K323*100/-F323,2)</f>
        <v>4.62</v>
      </c>
      <c r="M323" s="103">
        <f t="shared" ref="M323:V323" si="172">M324+M364</f>
        <v>1325637</v>
      </c>
      <c r="N323" s="103">
        <f t="shared" si="172"/>
        <v>220939.5</v>
      </c>
      <c r="O323" s="103">
        <f t="shared" si="172"/>
        <v>233227</v>
      </c>
      <c r="P323" s="103">
        <f t="shared" si="172"/>
        <v>226201</v>
      </c>
      <c r="Q323" s="127">
        <f t="shared" si="172"/>
        <v>7026</v>
      </c>
      <c r="R323" s="103">
        <f t="shared" si="172"/>
        <v>46089</v>
      </c>
      <c r="S323" s="103">
        <f t="shared" si="172"/>
        <v>7685</v>
      </c>
      <c r="T323" s="103">
        <f t="shared" si="172"/>
        <v>7773</v>
      </c>
      <c r="U323" s="103">
        <f t="shared" si="172"/>
        <v>7633</v>
      </c>
      <c r="V323" s="103">
        <f t="shared" si="172"/>
        <v>140</v>
      </c>
      <c r="W323" s="107">
        <v>268781</v>
      </c>
      <c r="X323" s="47"/>
    </row>
    <row r="324" spans="1:24" s="77" customFormat="1" ht="15.75" x14ac:dyDescent="0.25">
      <c r="A324" s="33" t="s">
        <v>280</v>
      </c>
      <c r="B324" s="21">
        <v>1</v>
      </c>
      <c r="C324" s="23" t="s">
        <v>102</v>
      </c>
      <c r="D324" s="27" t="s">
        <v>22</v>
      </c>
      <c r="E324" s="49">
        <f>E325+E331+E345</f>
        <v>64134774</v>
      </c>
      <c r="F324" s="49">
        <f>F325+F331+F345</f>
        <v>10773789.84</v>
      </c>
      <c r="G324" s="49">
        <f>G325+G331+G345</f>
        <v>10992132.050000001</v>
      </c>
      <c r="H324" s="49">
        <f>H325+H331+H345</f>
        <v>10687301.199999999</v>
      </c>
      <c r="I324" s="128">
        <f>I325+I331+I345</f>
        <v>248395.68</v>
      </c>
      <c r="J324" s="50">
        <f>ROUND(I324/F324*100,2)</f>
        <v>2.31</v>
      </c>
      <c r="K324" s="128">
        <f>K325+K331+K345</f>
        <v>-163865.46999999997</v>
      </c>
      <c r="L324" s="55">
        <f>ROUND(K324*100/-F324,2)</f>
        <v>1.52</v>
      </c>
      <c r="M324" s="49">
        <v>812539</v>
      </c>
      <c r="N324" s="49">
        <f>ROUND(M324/12*2,2)</f>
        <v>135423.17000000001</v>
      </c>
      <c r="O324" s="49">
        <f t="shared" ref="O324:V324" si="173">O325+O331+O345</f>
        <v>156611</v>
      </c>
      <c r="P324" s="49">
        <f t="shared" si="173"/>
        <v>153827</v>
      </c>
      <c r="Q324" s="128">
        <f t="shared" si="173"/>
        <v>2784</v>
      </c>
      <c r="R324" s="49">
        <f t="shared" si="173"/>
        <v>22091</v>
      </c>
      <c r="S324" s="49">
        <f t="shared" si="173"/>
        <v>3683</v>
      </c>
      <c r="T324" s="49">
        <f t="shared" si="173"/>
        <v>3663</v>
      </c>
      <c r="U324" s="49">
        <f t="shared" si="173"/>
        <v>3627</v>
      </c>
      <c r="V324" s="49">
        <f t="shared" si="173"/>
        <v>36</v>
      </c>
      <c r="W324" s="49"/>
      <c r="X324" s="25"/>
    </row>
    <row r="325" spans="1:24" s="81" customFormat="1" ht="29.25" customHeight="1" x14ac:dyDescent="0.25">
      <c r="A325" s="33" t="s">
        <v>280</v>
      </c>
      <c r="B325" s="33" t="s">
        <v>330</v>
      </c>
      <c r="C325" s="23" t="s">
        <v>102</v>
      </c>
      <c r="D325" s="32" t="s">
        <v>23</v>
      </c>
      <c r="E325" s="49">
        <f t="shared" ref="E325:L325" si="174">SUM(E326:E330)</f>
        <v>57753709</v>
      </c>
      <c r="F325" s="49">
        <f t="shared" si="174"/>
        <v>9625964</v>
      </c>
      <c r="G325" s="49">
        <f t="shared" si="174"/>
        <v>9497096</v>
      </c>
      <c r="H325" s="49">
        <f t="shared" si="174"/>
        <v>9625964</v>
      </c>
      <c r="I325" s="49">
        <f t="shared" si="174"/>
        <v>0</v>
      </c>
      <c r="J325" s="50">
        <f>ROUND(I325/F325*100,2)</f>
        <v>0</v>
      </c>
      <c r="K325" s="49">
        <f t="shared" si="174"/>
        <v>-128868</v>
      </c>
      <c r="L325" s="49">
        <f t="shared" si="174"/>
        <v>1.76</v>
      </c>
      <c r="M325" s="49"/>
      <c r="N325" s="49"/>
      <c r="O325" s="52">
        <f t="shared" ref="O325:V325" si="175">SUM(O326:O330)</f>
        <v>141466</v>
      </c>
      <c r="P325" s="52">
        <f t="shared" si="175"/>
        <v>138759</v>
      </c>
      <c r="Q325" s="52">
        <f t="shared" si="175"/>
        <v>2707</v>
      </c>
      <c r="R325" s="52">
        <f t="shared" si="175"/>
        <v>21247</v>
      </c>
      <c r="S325" s="52">
        <f t="shared" si="175"/>
        <v>3541</v>
      </c>
      <c r="T325" s="52">
        <f t="shared" si="175"/>
        <v>3480</v>
      </c>
      <c r="U325" s="49">
        <f t="shared" si="175"/>
        <v>3454</v>
      </c>
      <c r="V325" s="49">
        <f t="shared" si="175"/>
        <v>26</v>
      </c>
      <c r="W325" s="49"/>
      <c r="X325" s="25"/>
    </row>
    <row r="326" spans="1:24" s="81" customFormat="1" ht="26.25" customHeight="1" x14ac:dyDescent="0.25">
      <c r="A326" s="33" t="s">
        <v>280</v>
      </c>
      <c r="B326" s="33" t="s">
        <v>330</v>
      </c>
      <c r="C326" s="23" t="s">
        <v>73</v>
      </c>
      <c r="D326" s="34" t="s">
        <v>106</v>
      </c>
      <c r="E326" s="53">
        <v>43925801</v>
      </c>
      <c r="F326" s="99">
        <f>3660656*2</f>
        <v>7321312</v>
      </c>
      <c r="G326" s="99">
        <v>7192444</v>
      </c>
      <c r="H326" s="99">
        <f>3660656*2</f>
        <v>7321312</v>
      </c>
      <c r="I326" s="54"/>
      <c r="J326" s="50"/>
      <c r="K326" s="54">
        <f>G326-F326</f>
        <v>-128868</v>
      </c>
      <c r="L326" s="55">
        <f>ROUND(K326*100/-F326,2)</f>
        <v>1.76</v>
      </c>
      <c r="M326" s="53"/>
      <c r="N326" s="53"/>
      <c r="O326" s="53">
        <v>141466</v>
      </c>
      <c r="P326" s="53">
        <v>138759</v>
      </c>
      <c r="Q326" s="59">
        <f>O326-P326</f>
        <v>2707</v>
      </c>
      <c r="R326" s="74">
        <v>21247</v>
      </c>
      <c r="S326" s="53">
        <f>ROUND(R326/12*2,0)</f>
        <v>3541</v>
      </c>
      <c r="T326" s="58">
        <v>3480</v>
      </c>
      <c r="U326" s="58">
        <v>3454</v>
      </c>
      <c r="V326" s="53">
        <f>T326-U326</f>
        <v>26</v>
      </c>
      <c r="W326" s="53"/>
      <c r="X326" s="6"/>
    </row>
    <row r="327" spans="1:24" s="81" customFormat="1" ht="22.5" customHeight="1" x14ac:dyDescent="0.25">
      <c r="A327" s="33" t="s">
        <v>280</v>
      </c>
      <c r="B327" s="33" t="s">
        <v>330</v>
      </c>
      <c r="C327" s="23" t="s">
        <v>74</v>
      </c>
      <c r="D327" s="116" t="s">
        <v>104</v>
      </c>
      <c r="E327" s="53">
        <v>11447172</v>
      </c>
      <c r="F327" s="53">
        <f>953931*2</f>
        <v>1907862</v>
      </c>
      <c r="G327" s="53">
        <f>953931*2</f>
        <v>1907862</v>
      </c>
      <c r="H327" s="53">
        <f>953931*2</f>
        <v>1907862</v>
      </c>
      <c r="I327" s="119"/>
      <c r="J327" s="55"/>
      <c r="K327" s="119"/>
      <c r="L327" s="55"/>
      <c r="M327" s="59"/>
      <c r="N327" s="59"/>
      <c r="O327" s="53"/>
      <c r="P327" s="53"/>
      <c r="Q327" s="59">
        <f>O327-P327</f>
        <v>0</v>
      </c>
      <c r="R327" s="53"/>
      <c r="S327" s="53">
        <f>ROUND(R327/12*3,0)</f>
        <v>0</v>
      </c>
      <c r="T327" s="53"/>
      <c r="U327" s="53"/>
      <c r="V327" s="53">
        <f>T327-U327</f>
        <v>0</v>
      </c>
      <c r="W327" s="59"/>
      <c r="X327" s="6"/>
    </row>
    <row r="328" spans="1:24" s="77" customFormat="1" ht="15.75" x14ac:dyDescent="0.25">
      <c r="A328" s="33" t="s">
        <v>280</v>
      </c>
      <c r="B328" s="33" t="s">
        <v>330</v>
      </c>
      <c r="C328" s="23" t="s">
        <v>74</v>
      </c>
      <c r="D328" s="116" t="s">
        <v>105</v>
      </c>
      <c r="E328" s="53">
        <v>2380736</v>
      </c>
      <c r="F328" s="53">
        <f>198395*2</f>
        <v>396790</v>
      </c>
      <c r="G328" s="53">
        <f>198395*2</f>
        <v>396790</v>
      </c>
      <c r="H328" s="53">
        <f>198395*2</f>
        <v>396790</v>
      </c>
      <c r="I328" s="54"/>
      <c r="J328" s="50"/>
      <c r="K328" s="54"/>
      <c r="L328" s="55"/>
      <c r="M328" s="59"/>
      <c r="N328" s="59"/>
      <c r="O328" s="53"/>
      <c r="P328" s="53"/>
      <c r="Q328" s="57">
        <f>O328-P328</f>
        <v>0</v>
      </c>
      <c r="R328" s="53"/>
      <c r="S328" s="53">
        <f>ROUND(R328/12*3,0)</f>
        <v>0</v>
      </c>
      <c r="T328" s="58"/>
      <c r="U328" s="58"/>
      <c r="V328" s="53">
        <f>T328-U328</f>
        <v>0</v>
      </c>
      <c r="W328" s="59"/>
      <c r="X328" s="6"/>
    </row>
    <row r="329" spans="1:24" s="77" customFormat="1" ht="15.75" x14ac:dyDescent="0.25">
      <c r="A329" s="33" t="s">
        <v>280</v>
      </c>
      <c r="B329" s="33" t="s">
        <v>330</v>
      </c>
      <c r="C329" s="23" t="s">
        <v>75</v>
      </c>
      <c r="D329" s="34" t="s">
        <v>107</v>
      </c>
      <c r="E329" s="53"/>
      <c r="F329" s="53"/>
      <c r="G329" s="53"/>
      <c r="H329" s="53"/>
      <c r="I329" s="54"/>
      <c r="J329" s="50"/>
      <c r="K329" s="54"/>
      <c r="L329" s="55"/>
      <c r="M329" s="59"/>
      <c r="N329" s="59"/>
      <c r="O329" s="53"/>
      <c r="P329" s="53"/>
      <c r="Q329" s="57">
        <f>O329-P329</f>
        <v>0</v>
      </c>
      <c r="R329" s="53"/>
      <c r="S329" s="53">
        <f>ROUND(R329/12*3,0)</f>
        <v>0</v>
      </c>
      <c r="T329" s="58"/>
      <c r="U329" s="58"/>
      <c r="V329" s="53">
        <f>T329-U329</f>
        <v>0</v>
      </c>
      <c r="W329" s="59"/>
      <c r="X329" s="6"/>
    </row>
    <row r="330" spans="1:24" s="77" customFormat="1" ht="31.5" x14ac:dyDescent="0.25">
      <c r="A330" s="33" t="s">
        <v>280</v>
      </c>
      <c r="B330" s="33" t="s">
        <v>330</v>
      </c>
      <c r="C330" s="23" t="s">
        <v>76</v>
      </c>
      <c r="D330" s="34" t="s">
        <v>108</v>
      </c>
      <c r="E330" s="53"/>
      <c r="F330" s="53"/>
      <c r="G330" s="53"/>
      <c r="H330" s="53"/>
      <c r="I330" s="54"/>
      <c r="J330" s="50"/>
      <c r="K330" s="54"/>
      <c r="L330" s="55"/>
      <c r="M330" s="59"/>
      <c r="N330" s="59"/>
      <c r="O330" s="53"/>
      <c r="P330" s="53"/>
      <c r="Q330" s="57">
        <f>O330-P330</f>
        <v>0</v>
      </c>
      <c r="R330" s="53"/>
      <c r="S330" s="53">
        <f>ROUND(R330/12*3,0)</f>
        <v>0</v>
      </c>
      <c r="T330" s="58"/>
      <c r="U330" s="58"/>
      <c r="V330" s="53">
        <f>T330-U330</f>
        <v>0</v>
      </c>
      <c r="W330" s="59"/>
      <c r="X330" s="6"/>
    </row>
    <row r="331" spans="1:24" s="77" customFormat="1" ht="15.75" x14ac:dyDescent="0.25">
      <c r="A331" s="33" t="s">
        <v>280</v>
      </c>
      <c r="B331" s="22" t="s">
        <v>331</v>
      </c>
      <c r="C331" s="36"/>
      <c r="D331" s="32" t="s">
        <v>24</v>
      </c>
      <c r="E331" s="61">
        <f>SUM(E332:E344)</f>
        <v>2255053</v>
      </c>
      <c r="F331" s="61">
        <f>SUM(F332:F344)</f>
        <v>375842.17000000004</v>
      </c>
      <c r="G331" s="61">
        <f>SUM(G332:G344)</f>
        <v>508229</v>
      </c>
      <c r="H331" s="61">
        <f>SUM(H332:H344)</f>
        <v>332515</v>
      </c>
      <c r="I331" s="120">
        <f>SUM(I332:I344)</f>
        <v>163979</v>
      </c>
      <c r="J331" s="50">
        <f>ROUND(I331/F331*100,2)</f>
        <v>43.63</v>
      </c>
      <c r="K331" s="120">
        <f>SUM(K332:K344)</f>
        <v>-31592.17</v>
      </c>
      <c r="L331" s="55">
        <f>ROUND(K331*100/-F331,2)</f>
        <v>8.41</v>
      </c>
      <c r="M331" s="61"/>
      <c r="N331" s="61"/>
      <c r="O331" s="61">
        <f t="shared" ref="O331:V331" si="176">SUM(O332:O344)</f>
        <v>12365</v>
      </c>
      <c r="P331" s="61">
        <f t="shared" si="176"/>
        <v>12291</v>
      </c>
      <c r="Q331" s="120">
        <f t="shared" si="176"/>
        <v>74</v>
      </c>
      <c r="R331" s="61">
        <f t="shared" si="176"/>
        <v>844</v>
      </c>
      <c r="S331" s="61">
        <f t="shared" si="176"/>
        <v>142</v>
      </c>
      <c r="T331" s="137">
        <f t="shared" si="176"/>
        <v>143</v>
      </c>
      <c r="U331" s="137">
        <f t="shared" si="176"/>
        <v>135</v>
      </c>
      <c r="V331" s="61">
        <f t="shared" si="176"/>
        <v>8</v>
      </c>
      <c r="W331" s="68"/>
      <c r="X331" s="6"/>
    </row>
    <row r="332" spans="1:24" s="77" customFormat="1" ht="15.75" x14ac:dyDescent="0.25">
      <c r="A332" s="33" t="s">
        <v>280</v>
      </c>
      <c r="B332" s="33" t="s">
        <v>331</v>
      </c>
      <c r="C332" s="37" t="s">
        <v>25</v>
      </c>
      <c r="D332" s="34" t="s">
        <v>54</v>
      </c>
      <c r="E332" s="53">
        <v>1569787</v>
      </c>
      <c r="F332" s="53">
        <f>ROUND(E332/12*2,2)</f>
        <v>261631.17</v>
      </c>
      <c r="G332" s="53">
        <v>354667</v>
      </c>
      <c r="H332" s="53">
        <v>254668</v>
      </c>
      <c r="I332" s="119">
        <f t="shared" ref="I332" si="177">G332-F332</f>
        <v>93035.829999999987</v>
      </c>
      <c r="J332" s="55">
        <f t="shared" ref="J332" si="178">ROUND(I332/F332*100,2)</f>
        <v>35.56</v>
      </c>
      <c r="K332" s="54"/>
      <c r="L332" s="55"/>
      <c r="M332" s="59"/>
      <c r="N332" s="59"/>
      <c r="O332" s="53">
        <v>12257</v>
      </c>
      <c r="P332" s="53">
        <v>12257</v>
      </c>
      <c r="Q332" s="57">
        <f t="shared" ref="Q332:Q344" si="179">O332-P332</f>
        <v>0</v>
      </c>
      <c r="R332" s="59">
        <v>789</v>
      </c>
      <c r="S332" s="53">
        <f>ROUND(R332/12*2,0)</f>
        <v>132</v>
      </c>
      <c r="T332" s="58">
        <v>128</v>
      </c>
      <c r="U332" s="58">
        <v>128</v>
      </c>
      <c r="V332" s="53">
        <f t="shared" ref="V332:V344" si="180">T332-U332</f>
        <v>0</v>
      </c>
      <c r="W332" s="59"/>
      <c r="X332" s="6"/>
    </row>
    <row r="333" spans="1:24" s="77" customFormat="1" ht="15.75" x14ac:dyDescent="0.25">
      <c r="A333" s="33" t="s">
        <v>280</v>
      </c>
      <c r="B333" s="33" t="s">
        <v>331</v>
      </c>
      <c r="C333" s="37" t="s">
        <v>26</v>
      </c>
      <c r="D333" s="34" t="s">
        <v>27</v>
      </c>
      <c r="E333" s="53"/>
      <c r="F333" s="53"/>
      <c r="G333" s="53"/>
      <c r="H333" s="53"/>
      <c r="I333" s="119"/>
      <c r="J333" s="55"/>
      <c r="K333" s="119"/>
      <c r="L333" s="55"/>
      <c r="M333" s="59"/>
      <c r="N333" s="59"/>
      <c r="O333" s="53"/>
      <c r="P333" s="53"/>
      <c r="Q333" s="59">
        <f t="shared" si="179"/>
        <v>0</v>
      </c>
      <c r="R333" s="53"/>
      <c r="S333" s="53">
        <f t="shared" ref="S333:S344" si="181">ROUND(R333/12*3,0)</f>
        <v>0</v>
      </c>
      <c r="T333" s="53"/>
      <c r="U333" s="53"/>
      <c r="V333" s="53">
        <f t="shared" si="180"/>
        <v>0</v>
      </c>
      <c r="W333" s="59"/>
      <c r="X333" s="6"/>
    </row>
    <row r="334" spans="1:24" s="77" customFormat="1" ht="31.5" x14ac:dyDescent="0.25">
      <c r="A334" s="33" t="s">
        <v>280</v>
      </c>
      <c r="B334" s="33" t="s">
        <v>331</v>
      </c>
      <c r="C334" s="37" t="s">
        <v>28</v>
      </c>
      <c r="D334" s="34" t="s">
        <v>29</v>
      </c>
      <c r="E334" s="53"/>
      <c r="F334" s="53"/>
      <c r="G334" s="53"/>
      <c r="H334" s="53"/>
      <c r="I334" s="54"/>
      <c r="J334" s="50"/>
      <c r="K334" s="54"/>
      <c r="L334" s="55"/>
      <c r="M334" s="59"/>
      <c r="N334" s="59"/>
      <c r="O334" s="53"/>
      <c r="P334" s="53"/>
      <c r="Q334" s="57">
        <f t="shared" si="179"/>
        <v>0</v>
      </c>
      <c r="R334" s="53"/>
      <c r="S334" s="53">
        <f t="shared" si="181"/>
        <v>0</v>
      </c>
      <c r="T334" s="58"/>
      <c r="U334" s="58"/>
      <c r="V334" s="53">
        <f t="shared" si="180"/>
        <v>0</v>
      </c>
      <c r="W334" s="59"/>
      <c r="X334" s="6"/>
    </row>
    <row r="335" spans="1:24" s="77" customFormat="1" ht="15.75" x14ac:dyDescent="0.25">
      <c r="A335" s="33" t="s">
        <v>280</v>
      </c>
      <c r="B335" s="33" t="s">
        <v>331</v>
      </c>
      <c r="C335" s="37" t="s">
        <v>56</v>
      </c>
      <c r="D335" s="34" t="s">
        <v>53</v>
      </c>
      <c r="E335" s="53">
        <v>101859</v>
      </c>
      <c r="F335" s="53">
        <f>ROUND(E335/12*2,2)</f>
        <v>16976.5</v>
      </c>
      <c r="G335" s="53">
        <v>33953</v>
      </c>
      <c r="H335" s="53">
        <v>14551</v>
      </c>
      <c r="I335" s="119">
        <f t="shared" ref="I335" si="182">G335-F335</f>
        <v>16976.5</v>
      </c>
      <c r="J335" s="55">
        <f t="shared" ref="J335" si="183">ROUND(I335/F335*100,2)</f>
        <v>100</v>
      </c>
      <c r="K335" s="54"/>
      <c r="L335" s="55"/>
      <c r="M335" s="59"/>
      <c r="N335" s="59"/>
      <c r="O335" s="53">
        <v>20</v>
      </c>
      <c r="P335" s="53">
        <v>10</v>
      </c>
      <c r="Q335" s="57">
        <f t="shared" si="179"/>
        <v>10</v>
      </c>
      <c r="R335" s="59">
        <v>21</v>
      </c>
      <c r="S335" s="53">
        <f>ROUND(R335/12*2,0)</f>
        <v>4</v>
      </c>
      <c r="T335" s="58">
        <v>7</v>
      </c>
      <c r="U335" s="58">
        <v>3</v>
      </c>
      <c r="V335" s="53">
        <f t="shared" si="180"/>
        <v>4</v>
      </c>
      <c r="W335" s="59"/>
      <c r="X335" s="6"/>
    </row>
    <row r="336" spans="1:24" s="77" customFormat="1" ht="15.75" x14ac:dyDescent="0.25">
      <c r="A336" s="33" t="s">
        <v>280</v>
      </c>
      <c r="B336" s="33" t="s">
        <v>331</v>
      </c>
      <c r="C336" s="37" t="s">
        <v>57</v>
      </c>
      <c r="D336" s="34" t="s">
        <v>68</v>
      </c>
      <c r="E336" s="53"/>
      <c r="F336" s="53"/>
      <c r="G336" s="53"/>
      <c r="H336" s="53"/>
      <c r="I336" s="54"/>
      <c r="J336" s="50"/>
      <c r="K336" s="54"/>
      <c r="L336" s="55"/>
      <c r="M336" s="59"/>
      <c r="N336" s="59"/>
      <c r="O336" s="53"/>
      <c r="P336" s="53"/>
      <c r="Q336" s="57">
        <f t="shared" si="179"/>
        <v>0</v>
      </c>
      <c r="R336" s="53"/>
      <c r="S336" s="53">
        <f t="shared" si="181"/>
        <v>0</v>
      </c>
      <c r="T336" s="58"/>
      <c r="U336" s="58"/>
      <c r="V336" s="53">
        <f t="shared" si="180"/>
        <v>0</v>
      </c>
      <c r="W336" s="59"/>
      <c r="X336" s="6"/>
    </row>
    <row r="337" spans="1:24" s="77" customFormat="1" ht="15.75" x14ac:dyDescent="0.25">
      <c r="A337" s="33" t="s">
        <v>280</v>
      </c>
      <c r="B337" s="33" t="s">
        <v>331</v>
      </c>
      <c r="C337" s="37" t="s">
        <v>58</v>
      </c>
      <c r="D337" s="34" t="s">
        <v>70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179"/>
        <v>0</v>
      </c>
      <c r="R337" s="53"/>
      <c r="S337" s="53">
        <f t="shared" si="181"/>
        <v>0</v>
      </c>
      <c r="T337" s="58"/>
      <c r="U337" s="58"/>
      <c r="V337" s="53">
        <f t="shared" si="180"/>
        <v>0</v>
      </c>
      <c r="W337" s="59"/>
      <c r="X337" s="6"/>
    </row>
    <row r="338" spans="1:24" s="77" customFormat="1" ht="31.5" x14ac:dyDescent="0.25">
      <c r="A338" s="33" t="s">
        <v>280</v>
      </c>
      <c r="B338" s="33" t="s">
        <v>331</v>
      </c>
      <c r="C338" s="37" t="s">
        <v>59</v>
      </c>
      <c r="D338" s="34" t="s">
        <v>69</v>
      </c>
      <c r="E338" s="53"/>
      <c r="F338" s="53"/>
      <c r="G338" s="53"/>
      <c r="H338" s="53"/>
      <c r="I338" s="54"/>
      <c r="J338" s="50"/>
      <c r="K338" s="54"/>
      <c r="L338" s="55"/>
      <c r="M338" s="59"/>
      <c r="N338" s="59"/>
      <c r="O338" s="53"/>
      <c r="P338" s="53"/>
      <c r="Q338" s="57">
        <f t="shared" si="179"/>
        <v>0</v>
      </c>
      <c r="R338" s="53"/>
      <c r="S338" s="53">
        <f t="shared" si="181"/>
        <v>0</v>
      </c>
      <c r="T338" s="58"/>
      <c r="U338" s="58"/>
      <c r="V338" s="53">
        <f t="shared" si="180"/>
        <v>0</v>
      </c>
      <c r="W338" s="59"/>
      <c r="X338" s="6"/>
    </row>
    <row r="339" spans="1:24" s="77" customFormat="1" ht="15.75" x14ac:dyDescent="0.25">
      <c r="A339" s="33" t="s">
        <v>280</v>
      </c>
      <c r="B339" s="33" t="s">
        <v>331</v>
      </c>
      <c r="C339" s="37" t="s">
        <v>60</v>
      </c>
      <c r="D339" s="34" t="s">
        <v>72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179"/>
        <v>0</v>
      </c>
      <c r="R339" s="53"/>
      <c r="S339" s="53">
        <f t="shared" si="181"/>
        <v>0</v>
      </c>
      <c r="T339" s="58"/>
      <c r="U339" s="58"/>
      <c r="V339" s="53">
        <f t="shared" si="180"/>
        <v>0</v>
      </c>
      <c r="W339" s="59"/>
      <c r="X339" s="6"/>
    </row>
    <row r="340" spans="1:24" s="77" customFormat="1" ht="15.75" x14ac:dyDescent="0.25">
      <c r="A340" s="33" t="s">
        <v>280</v>
      </c>
      <c r="B340" s="33" t="s">
        <v>331</v>
      </c>
      <c r="C340" s="37" t="s">
        <v>61</v>
      </c>
      <c r="D340" s="34" t="s">
        <v>67</v>
      </c>
      <c r="E340" s="53">
        <v>315919</v>
      </c>
      <c r="F340" s="53">
        <f t="shared" ref="F340:F341" si="184">ROUND(E340/12*2,2)</f>
        <v>52653.17</v>
      </c>
      <c r="G340" s="53">
        <v>21061</v>
      </c>
      <c r="H340" s="53">
        <v>21061</v>
      </c>
      <c r="I340" s="119"/>
      <c r="J340" s="55"/>
      <c r="K340" s="54">
        <f t="shared" ref="K340" si="185">G340-F340</f>
        <v>-31592.17</v>
      </c>
      <c r="L340" s="55">
        <f t="shared" ref="L340" si="186">ROUND(K340*100/-F340,2)</f>
        <v>60</v>
      </c>
      <c r="M340" s="59"/>
      <c r="N340" s="59"/>
      <c r="O340" s="53"/>
      <c r="P340" s="53"/>
      <c r="Q340" s="57">
        <f t="shared" si="179"/>
        <v>0</v>
      </c>
      <c r="R340" s="59">
        <v>15</v>
      </c>
      <c r="S340" s="53">
        <f t="shared" ref="S340:S341" si="187">ROUND(R340/12*2,0)</f>
        <v>3</v>
      </c>
      <c r="T340" s="58">
        <v>1</v>
      </c>
      <c r="U340" s="58">
        <v>1</v>
      </c>
      <c r="V340" s="53">
        <f t="shared" si="180"/>
        <v>0</v>
      </c>
      <c r="W340" s="59"/>
      <c r="X340" s="6"/>
    </row>
    <row r="341" spans="1:24" s="77" customFormat="1" ht="15.75" x14ac:dyDescent="0.25">
      <c r="A341" s="33" t="s">
        <v>280</v>
      </c>
      <c r="B341" s="33" t="s">
        <v>331</v>
      </c>
      <c r="C341" s="37" t="s">
        <v>62</v>
      </c>
      <c r="D341" s="34" t="s">
        <v>66</v>
      </c>
      <c r="E341" s="53">
        <v>267488</v>
      </c>
      <c r="F341" s="53">
        <f t="shared" si="184"/>
        <v>44581.33</v>
      </c>
      <c r="G341" s="53">
        <v>98548</v>
      </c>
      <c r="H341" s="53">
        <v>42235</v>
      </c>
      <c r="I341" s="119">
        <f t="shared" ref="I341" si="188">G341-F341</f>
        <v>53966.67</v>
      </c>
      <c r="J341" s="55">
        <f t="shared" ref="J341" si="189">ROUND(I341/F341*100,2)</f>
        <v>121.05</v>
      </c>
      <c r="K341" s="54"/>
      <c r="L341" s="55"/>
      <c r="M341" s="59"/>
      <c r="N341" s="59"/>
      <c r="O341" s="53">
        <v>88</v>
      </c>
      <c r="P341" s="53">
        <v>24</v>
      </c>
      <c r="Q341" s="57">
        <f t="shared" si="179"/>
        <v>64</v>
      </c>
      <c r="R341" s="74">
        <v>19</v>
      </c>
      <c r="S341" s="53">
        <f t="shared" si="187"/>
        <v>3</v>
      </c>
      <c r="T341" s="58">
        <v>7</v>
      </c>
      <c r="U341" s="58">
        <v>3</v>
      </c>
      <c r="V341" s="53">
        <f t="shared" si="180"/>
        <v>4</v>
      </c>
      <c r="W341" s="59"/>
      <c r="X341" s="6"/>
    </row>
    <row r="342" spans="1:24" s="77" customFormat="1" ht="15.75" x14ac:dyDescent="0.25">
      <c r="A342" s="33" t="s">
        <v>280</v>
      </c>
      <c r="B342" s="33" t="s">
        <v>331</v>
      </c>
      <c r="C342" s="37" t="s">
        <v>63</v>
      </c>
      <c r="D342" s="34" t="s">
        <v>52</v>
      </c>
      <c r="E342" s="53"/>
      <c r="F342" s="53"/>
      <c r="G342" s="53"/>
      <c r="H342" s="53"/>
      <c r="I342" s="54"/>
      <c r="J342" s="50"/>
      <c r="K342" s="54"/>
      <c r="L342" s="55"/>
      <c r="M342" s="59"/>
      <c r="N342" s="59"/>
      <c r="O342" s="53"/>
      <c r="P342" s="53"/>
      <c r="Q342" s="57">
        <f t="shared" si="179"/>
        <v>0</v>
      </c>
      <c r="R342" s="53"/>
      <c r="S342" s="53">
        <f t="shared" si="181"/>
        <v>0</v>
      </c>
      <c r="T342" s="58"/>
      <c r="U342" s="58"/>
      <c r="V342" s="53">
        <f t="shared" si="180"/>
        <v>0</v>
      </c>
      <c r="W342" s="59"/>
      <c r="X342" s="6"/>
    </row>
    <row r="343" spans="1:24" s="77" customFormat="1" ht="15.75" x14ac:dyDescent="0.25">
      <c r="A343" s="33" t="s">
        <v>280</v>
      </c>
      <c r="B343" s="33" t="s">
        <v>331</v>
      </c>
      <c r="C343" s="37" t="s">
        <v>64</v>
      </c>
      <c r="D343" s="34" t="s">
        <v>55</v>
      </c>
      <c r="E343" s="53"/>
      <c r="F343" s="53"/>
      <c r="G343" s="53"/>
      <c r="H343" s="53"/>
      <c r="I343" s="54"/>
      <c r="J343" s="50"/>
      <c r="K343" s="54"/>
      <c r="L343" s="55"/>
      <c r="M343" s="59"/>
      <c r="N343" s="59"/>
      <c r="O343" s="53"/>
      <c r="P343" s="53"/>
      <c r="Q343" s="57">
        <f t="shared" si="179"/>
        <v>0</v>
      </c>
      <c r="R343" s="53"/>
      <c r="S343" s="53">
        <f t="shared" si="181"/>
        <v>0</v>
      </c>
      <c r="T343" s="58"/>
      <c r="U343" s="58"/>
      <c r="V343" s="53">
        <f t="shared" si="180"/>
        <v>0</v>
      </c>
      <c r="W343" s="59"/>
      <c r="X343" s="6"/>
    </row>
    <row r="344" spans="1:24" s="77" customFormat="1" ht="15.75" x14ac:dyDescent="0.25">
      <c r="A344" s="33" t="s">
        <v>280</v>
      </c>
      <c r="B344" s="33" t="s">
        <v>331</v>
      </c>
      <c r="C344" s="37" t="s">
        <v>65</v>
      </c>
      <c r="D344" s="34" t="s">
        <v>71</v>
      </c>
      <c r="E344" s="53"/>
      <c r="F344" s="53"/>
      <c r="G344" s="53"/>
      <c r="H344" s="53"/>
      <c r="I344" s="54"/>
      <c r="J344" s="50"/>
      <c r="K344" s="54"/>
      <c r="L344" s="55"/>
      <c r="M344" s="59"/>
      <c r="N344" s="59"/>
      <c r="O344" s="53"/>
      <c r="P344" s="53"/>
      <c r="Q344" s="57">
        <f t="shared" si="179"/>
        <v>0</v>
      </c>
      <c r="R344" s="53"/>
      <c r="S344" s="53">
        <f t="shared" si="181"/>
        <v>0</v>
      </c>
      <c r="T344" s="58"/>
      <c r="U344" s="58"/>
      <c r="V344" s="53">
        <f t="shared" si="180"/>
        <v>0</v>
      </c>
      <c r="W344" s="59"/>
      <c r="X344" s="6"/>
    </row>
    <row r="345" spans="1:24" s="77" customFormat="1" ht="31.5" x14ac:dyDescent="0.25">
      <c r="A345" s="33" t="s">
        <v>280</v>
      </c>
      <c r="B345" s="22" t="s">
        <v>332</v>
      </c>
      <c r="C345" s="23" t="s">
        <v>102</v>
      </c>
      <c r="D345" s="32" t="s">
        <v>30</v>
      </c>
      <c r="E345" s="61">
        <f t="shared" ref="E345:L345" si="190">SUM(E346:E363)</f>
        <v>4126012</v>
      </c>
      <c r="F345" s="61">
        <f t="shared" si="190"/>
        <v>771983.67</v>
      </c>
      <c r="G345" s="61">
        <f t="shared" si="190"/>
        <v>986807.05</v>
      </c>
      <c r="H345" s="61">
        <f t="shared" si="190"/>
        <v>728822.2</v>
      </c>
      <c r="I345" s="120">
        <f t="shared" si="190"/>
        <v>84416.680000000008</v>
      </c>
      <c r="J345" s="50">
        <f>ROUND(I345/F345*100,2)</f>
        <v>10.94</v>
      </c>
      <c r="K345" s="120">
        <f t="shared" si="190"/>
        <v>-3405.2999999999884</v>
      </c>
      <c r="L345" s="61">
        <f t="shared" si="190"/>
        <v>100.01</v>
      </c>
      <c r="M345" s="61"/>
      <c r="N345" s="61"/>
      <c r="O345" s="61">
        <f t="shared" ref="O345:V345" si="191">SUM(O346:O361)</f>
        <v>2780</v>
      </c>
      <c r="P345" s="61">
        <f t="shared" si="191"/>
        <v>2777</v>
      </c>
      <c r="Q345" s="120">
        <f t="shared" si="191"/>
        <v>3</v>
      </c>
      <c r="R345" s="61">
        <f t="shared" si="191"/>
        <v>0</v>
      </c>
      <c r="S345" s="61">
        <f t="shared" si="191"/>
        <v>0</v>
      </c>
      <c r="T345" s="137">
        <f t="shared" si="191"/>
        <v>40</v>
      </c>
      <c r="U345" s="137">
        <f t="shared" si="191"/>
        <v>38</v>
      </c>
      <c r="V345" s="61">
        <f t="shared" si="191"/>
        <v>2</v>
      </c>
      <c r="W345" s="61"/>
      <c r="X345" s="6"/>
    </row>
    <row r="346" spans="1:24" s="77" customFormat="1" ht="15.75" x14ac:dyDescent="0.25">
      <c r="A346" s="33" t="s">
        <v>280</v>
      </c>
      <c r="B346" s="33" t="s">
        <v>332</v>
      </c>
      <c r="C346" s="23" t="s">
        <v>79</v>
      </c>
      <c r="D346" s="43" t="s">
        <v>77</v>
      </c>
      <c r="E346" s="53">
        <v>1833319</v>
      </c>
      <c r="F346" s="53">
        <f t="shared" ref="F346:F347" si="192">ROUND(E346/12*2,0)</f>
        <v>305553</v>
      </c>
      <c r="G346" s="59">
        <v>305528.7</v>
      </c>
      <c r="H346" s="53">
        <v>157468</v>
      </c>
      <c r="I346" s="55"/>
      <c r="J346" s="55"/>
      <c r="K346" s="54">
        <f t="shared" ref="K346" si="193">G346-F346</f>
        <v>-24.299999999988358</v>
      </c>
      <c r="L346" s="55">
        <f t="shared" ref="L346" si="194">ROUND(K346*100/-F346,2)</f>
        <v>0.01</v>
      </c>
      <c r="M346" s="59"/>
      <c r="N346" s="59"/>
      <c r="O346" s="53"/>
      <c r="P346" s="53"/>
      <c r="Q346" s="57">
        <f t="shared" ref="Q346:Q361" si="195">O346-P346</f>
        <v>0</v>
      </c>
      <c r="R346" s="53"/>
      <c r="S346" s="53">
        <f>ROUND(R346/12*3,0)</f>
        <v>0</v>
      </c>
      <c r="T346" s="58"/>
      <c r="U346" s="58"/>
      <c r="V346" s="53">
        <f t="shared" ref="V346:V361" si="196">T346-U346</f>
        <v>0</v>
      </c>
      <c r="W346" s="59"/>
      <c r="X346" s="6"/>
    </row>
    <row r="347" spans="1:24" s="77" customFormat="1" ht="15.75" x14ac:dyDescent="0.25">
      <c r="A347" s="33" t="s">
        <v>280</v>
      </c>
      <c r="B347" s="33" t="s">
        <v>332</v>
      </c>
      <c r="C347" s="23" t="s">
        <v>80</v>
      </c>
      <c r="D347" s="43" t="s">
        <v>78</v>
      </c>
      <c r="E347" s="53">
        <v>146906</v>
      </c>
      <c r="F347" s="53">
        <f t="shared" si="192"/>
        <v>24484</v>
      </c>
      <c r="G347" s="59">
        <v>27852.12</v>
      </c>
      <c r="H347" s="53">
        <v>15564</v>
      </c>
      <c r="I347" s="55">
        <f t="shared" ref="I347" si="197">G347-F347</f>
        <v>3368.119999999999</v>
      </c>
      <c r="J347" s="55">
        <f t="shared" ref="J347" si="198">ROUND(I347/F347*100,2)</f>
        <v>13.76</v>
      </c>
      <c r="K347" s="54"/>
      <c r="L347" s="55"/>
      <c r="M347" s="59"/>
      <c r="N347" s="59"/>
      <c r="O347" s="53"/>
      <c r="P347" s="53"/>
      <c r="Q347" s="59">
        <f t="shared" si="195"/>
        <v>0</v>
      </c>
      <c r="R347" s="53"/>
      <c r="S347" s="53">
        <f>ROUND(R347/12*3,0)</f>
        <v>0</v>
      </c>
      <c r="T347" s="53"/>
      <c r="U347" s="53"/>
      <c r="V347" s="53">
        <f t="shared" si="196"/>
        <v>0</v>
      </c>
      <c r="W347" s="59"/>
      <c r="X347" s="6"/>
    </row>
    <row r="348" spans="1:24" s="77" customFormat="1" ht="15.75" x14ac:dyDescent="0.25">
      <c r="A348" s="33" t="s">
        <v>280</v>
      </c>
      <c r="B348" s="33" t="s">
        <v>332</v>
      </c>
      <c r="C348" s="23" t="s">
        <v>82</v>
      </c>
      <c r="D348" s="34" t="s">
        <v>81</v>
      </c>
      <c r="E348" s="53"/>
      <c r="F348" s="53"/>
      <c r="G348" s="53"/>
      <c r="H348" s="53"/>
      <c r="I348" s="119"/>
      <c r="J348" s="55"/>
      <c r="K348" s="54"/>
      <c r="L348" s="55"/>
      <c r="M348" s="59"/>
      <c r="N348" s="59"/>
      <c r="O348" s="53"/>
      <c r="P348" s="53"/>
      <c r="Q348" s="57">
        <f t="shared" si="195"/>
        <v>0</v>
      </c>
      <c r="R348" s="53"/>
      <c r="S348" s="53">
        <f>ROUND(R348/12*4,0)</f>
        <v>0</v>
      </c>
      <c r="T348" s="58"/>
      <c r="U348" s="58"/>
      <c r="V348" s="53">
        <f t="shared" si="196"/>
        <v>0</v>
      </c>
      <c r="W348" s="59"/>
      <c r="X348" s="6"/>
    </row>
    <row r="349" spans="1:24" s="77" customFormat="1" ht="31.5" x14ac:dyDescent="0.25">
      <c r="A349" s="33" t="s">
        <v>280</v>
      </c>
      <c r="B349" s="33" t="s">
        <v>332</v>
      </c>
      <c r="C349" s="23" t="s">
        <v>84</v>
      </c>
      <c r="D349" s="43" t="s">
        <v>83</v>
      </c>
      <c r="E349" s="53"/>
      <c r="F349" s="53"/>
      <c r="G349" s="53"/>
      <c r="H349" s="53"/>
      <c r="I349" s="119"/>
      <c r="J349" s="55"/>
      <c r="K349" s="54"/>
      <c r="L349" s="55"/>
      <c r="M349" s="59"/>
      <c r="N349" s="59"/>
      <c r="O349" s="53"/>
      <c r="P349" s="53"/>
      <c r="Q349" s="57">
        <f t="shared" si="195"/>
        <v>0</v>
      </c>
      <c r="R349" s="53"/>
      <c r="S349" s="53">
        <f>ROUND(R349/12*3,0)</f>
        <v>0</v>
      </c>
      <c r="T349" s="58"/>
      <c r="U349" s="58"/>
      <c r="V349" s="53">
        <f t="shared" si="196"/>
        <v>0</v>
      </c>
      <c r="W349" s="59"/>
      <c r="X349" s="6"/>
    </row>
    <row r="350" spans="1:24" s="77" customFormat="1" ht="15.75" x14ac:dyDescent="0.25">
      <c r="A350" s="33" t="s">
        <v>280</v>
      </c>
      <c r="B350" s="33" t="s">
        <v>332</v>
      </c>
      <c r="C350" s="23" t="s">
        <v>95</v>
      </c>
      <c r="D350" s="43" t="s">
        <v>96</v>
      </c>
      <c r="E350" s="53">
        <v>183861</v>
      </c>
      <c r="F350" s="53">
        <f>ROUND(E350/12*2,0)</f>
        <v>30644</v>
      </c>
      <c r="G350" s="59">
        <v>38720.93</v>
      </c>
      <c r="H350" s="53">
        <v>20665</v>
      </c>
      <c r="I350" s="55">
        <f t="shared" ref="I350" si="199">G350-F350</f>
        <v>8076.93</v>
      </c>
      <c r="J350" s="55">
        <f t="shared" ref="J350" si="200">ROUND(I350/F350*100,2)</f>
        <v>26.36</v>
      </c>
      <c r="K350" s="54"/>
      <c r="L350" s="55"/>
      <c r="M350" s="59"/>
      <c r="N350" s="59"/>
      <c r="O350" s="53"/>
      <c r="P350" s="53"/>
      <c r="Q350" s="57">
        <f t="shared" si="195"/>
        <v>0</v>
      </c>
      <c r="R350" s="53"/>
      <c r="S350" s="53">
        <f>ROUND(R350/12*3,0)</f>
        <v>0</v>
      </c>
      <c r="T350" s="58"/>
      <c r="U350" s="58"/>
      <c r="V350" s="53">
        <f t="shared" si="196"/>
        <v>0</v>
      </c>
      <c r="W350" s="59"/>
      <c r="X350" s="6"/>
    </row>
    <row r="351" spans="1:24" s="77" customFormat="1" ht="31.5" x14ac:dyDescent="0.25">
      <c r="A351" s="33" t="s">
        <v>280</v>
      </c>
      <c r="B351" s="33" t="s">
        <v>332</v>
      </c>
      <c r="C351" s="23" t="s">
        <v>86</v>
      </c>
      <c r="D351" s="43" t="s">
        <v>384</v>
      </c>
      <c r="E351" s="53"/>
      <c r="F351" s="53"/>
      <c r="G351" s="53">
        <v>117848</v>
      </c>
      <c r="H351" s="53">
        <v>117848</v>
      </c>
      <c r="I351" s="55"/>
      <c r="J351" s="55"/>
      <c r="K351" s="54"/>
      <c r="L351" s="55"/>
      <c r="M351" s="59"/>
      <c r="N351" s="59"/>
      <c r="O351" s="53">
        <v>2540</v>
      </c>
      <c r="P351" s="53">
        <v>2540</v>
      </c>
      <c r="Q351" s="57">
        <f t="shared" si="195"/>
        <v>0</v>
      </c>
      <c r="R351" s="74"/>
      <c r="S351" s="53">
        <f>ROUND(R351/12*2,0)</f>
        <v>0</v>
      </c>
      <c r="T351" s="58">
        <v>31</v>
      </c>
      <c r="U351" s="58">
        <v>31</v>
      </c>
      <c r="V351" s="53">
        <f t="shared" si="196"/>
        <v>0</v>
      </c>
      <c r="W351" s="59"/>
      <c r="X351" s="6"/>
    </row>
    <row r="352" spans="1:24" s="77" customFormat="1" ht="31.5" x14ac:dyDescent="0.25">
      <c r="A352" s="33" t="s">
        <v>280</v>
      </c>
      <c r="B352" s="33" t="s">
        <v>332</v>
      </c>
      <c r="C352" s="23" t="s">
        <v>102</v>
      </c>
      <c r="D352" s="39" t="s">
        <v>352</v>
      </c>
      <c r="E352" s="53"/>
      <c r="F352" s="53"/>
      <c r="G352" s="53">
        <v>15964</v>
      </c>
      <c r="H352" s="53">
        <v>11240</v>
      </c>
      <c r="I352" s="119"/>
      <c r="J352" s="55"/>
      <c r="K352" s="54"/>
      <c r="L352" s="55"/>
      <c r="M352" s="59"/>
      <c r="N352" s="59"/>
      <c r="O352" s="53">
        <v>240</v>
      </c>
      <c r="P352" s="53">
        <v>237</v>
      </c>
      <c r="Q352" s="57">
        <f t="shared" si="195"/>
        <v>3</v>
      </c>
      <c r="R352" s="74"/>
      <c r="S352" s="53">
        <f t="shared" ref="S352" si="201">R352</f>
        <v>0</v>
      </c>
      <c r="T352" s="58">
        <v>9</v>
      </c>
      <c r="U352" s="58">
        <v>7</v>
      </c>
      <c r="V352" s="53">
        <f t="shared" si="196"/>
        <v>2</v>
      </c>
      <c r="W352" s="59"/>
      <c r="X352" s="6"/>
    </row>
    <row r="353" spans="1:24" s="77" customFormat="1" ht="15.75" x14ac:dyDescent="0.25">
      <c r="A353" s="33" t="s">
        <v>280</v>
      </c>
      <c r="B353" s="33" t="s">
        <v>332</v>
      </c>
      <c r="C353" s="23" t="s">
        <v>89</v>
      </c>
      <c r="D353" s="43" t="s">
        <v>88</v>
      </c>
      <c r="E353" s="53"/>
      <c r="F353" s="53"/>
      <c r="G353" s="53"/>
      <c r="H353" s="53"/>
      <c r="I353" s="55"/>
      <c r="J353" s="55"/>
      <c r="K353" s="54"/>
      <c r="L353" s="55"/>
      <c r="M353" s="59"/>
      <c r="N353" s="59"/>
      <c r="O353" s="53"/>
      <c r="P353" s="53"/>
      <c r="Q353" s="57">
        <f t="shared" si="195"/>
        <v>0</v>
      </c>
      <c r="R353" s="53"/>
      <c r="S353" s="53">
        <f t="shared" ref="S353:S361" si="202">ROUND(R353/12*3,0)</f>
        <v>0</v>
      </c>
      <c r="T353" s="58"/>
      <c r="U353" s="58"/>
      <c r="V353" s="53">
        <f t="shared" si="196"/>
        <v>0</v>
      </c>
      <c r="W353" s="59"/>
      <c r="X353" s="6"/>
    </row>
    <row r="354" spans="1:24" s="77" customFormat="1" ht="15.75" x14ac:dyDescent="0.25">
      <c r="A354" s="33" t="s">
        <v>280</v>
      </c>
      <c r="B354" s="33" t="s">
        <v>332</v>
      </c>
      <c r="C354" s="112" t="s">
        <v>357</v>
      </c>
      <c r="D354" s="38" t="s">
        <v>358</v>
      </c>
      <c r="E354" s="53"/>
      <c r="F354" s="53"/>
      <c r="G354" s="53"/>
      <c r="H354" s="53"/>
      <c r="I354" s="55"/>
      <c r="J354" s="55"/>
      <c r="K354" s="54"/>
      <c r="L354" s="55"/>
      <c r="M354" s="59"/>
      <c r="N354" s="59"/>
      <c r="O354" s="53"/>
      <c r="P354" s="53"/>
      <c r="Q354" s="57"/>
      <c r="R354" s="53"/>
      <c r="S354" s="53"/>
      <c r="T354" s="58"/>
      <c r="U354" s="58"/>
      <c r="V354" s="53"/>
      <c r="W354" s="59"/>
      <c r="X354" s="6"/>
    </row>
    <row r="355" spans="1:24" s="77" customFormat="1" ht="15.75" x14ac:dyDescent="0.25">
      <c r="A355" s="33" t="s">
        <v>280</v>
      </c>
      <c r="B355" s="33" t="s">
        <v>332</v>
      </c>
      <c r="C355" s="23" t="s">
        <v>91</v>
      </c>
      <c r="D355" s="43" t="s">
        <v>90</v>
      </c>
      <c r="E355" s="53">
        <v>101178</v>
      </c>
      <c r="F355" s="53">
        <f>E355</f>
        <v>101178</v>
      </c>
      <c r="G355" s="99">
        <v>101178</v>
      </c>
      <c r="H355" s="53">
        <v>101178</v>
      </c>
      <c r="I355" s="119">
        <f t="shared" ref="I355" si="203">G355-F355</f>
        <v>0</v>
      </c>
      <c r="J355" s="119">
        <f t="shared" ref="J355" si="204">ROUND(I355/F355*100,2)</f>
        <v>0</v>
      </c>
      <c r="K355" s="54"/>
      <c r="L355" s="55"/>
      <c r="M355" s="59"/>
      <c r="N355" s="59"/>
      <c r="O355" s="53"/>
      <c r="P355" s="53"/>
      <c r="Q355" s="57">
        <f t="shared" si="195"/>
        <v>0</v>
      </c>
      <c r="R355" s="53"/>
      <c r="S355" s="53">
        <f t="shared" si="202"/>
        <v>0</v>
      </c>
      <c r="T355" s="58"/>
      <c r="U355" s="58"/>
      <c r="V355" s="53">
        <f t="shared" si="196"/>
        <v>0</v>
      </c>
      <c r="W355" s="59"/>
      <c r="X355" s="6"/>
    </row>
    <row r="356" spans="1:24" s="77" customFormat="1" ht="15.75" x14ac:dyDescent="0.25">
      <c r="A356" s="33" t="s">
        <v>280</v>
      </c>
      <c r="B356" s="33" t="s">
        <v>332</v>
      </c>
      <c r="C356" s="23" t="s">
        <v>94</v>
      </c>
      <c r="D356" s="43" t="s">
        <v>97</v>
      </c>
      <c r="E356" s="53"/>
      <c r="F356" s="53"/>
      <c r="G356" s="53"/>
      <c r="H356" s="53"/>
      <c r="I356" s="55"/>
      <c r="J356" s="55"/>
      <c r="K356" s="54"/>
      <c r="L356" s="55"/>
      <c r="M356" s="59"/>
      <c r="N356" s="59"/>
      <c r="O356" s="53"/>
      <c r="P356" s="53"/>
      <c r="Q356" s="57">
        <f t="shared" si="195"/>
        <v>0</v>
      </c>
      <c r="R356" s="53"/>
      <c r="S356" s="53">
        <f t="shared" si="202"/>
        <v>0</v>
      </c>
      <c r="T356" s="58"/>
      <c r="U356" s="58"/>
      <c r="V356" s="53">
        <f t="shared" si="196"/>
        <v>0</v>
      </c>
      <c r="W356" s="59"/>
      <c r="X356" s="6"/>
    </row>
    <row r="357" spans="1:24" s="77" customFormat="1" ht="15.75" x14ac:dyDescent="0.25">
      <c r="A357" s="33" t="s">
        <v>280</v>
      </c>
      <c r="B357" s="33" t="s">
        <v>332</v>
      </c>
      <c r="C357" s="23" t="s">
        <v>93</v>
      </c>
      <c r="D357" s="43" t="s">
        <v>92</v>
      </c>
      <c r="E357" s="53"/>
      <c r="F357" s="53"/>
      <c r="G357" s="53"/>
      <c r="H357" s="53"/>
      <c r="I357" s="119"/>
      <c r="J357" s="55"/>
      <c r="K357" s="54"/>
      <c r="L357" s="55"/>
      <c r="M357" s="59"/>
      <c r="N357" s="59"/>
      <c r="O357" s="53"/>
      <c r="P357" s="53"/>
      <c r="Q357" s="57">
        <f t="shared" si="195"/>
        <v>0</v>
      </c>
      <c r="R357" s="53"/>
      <c r="S357" s="53">
        <f t="shared" si="202"/>
        <v>0</v>
      </c>
      <c r="T357" s="58"/>
      <c r="U357" s="58"/>
      <c r="V357" s="53">
        <f t="shared" si="196"/>
        <v>0</v>
      </c>
      <c r="W357" s="59"/>
      <c r="X357" s="6"/>
    </row>
    <row r="358" spans="1:24" s="77" customFormat="1" ht="37.5" customHeight="1" x14ac:dyDescent="0.25">
      <c r="A358" s="33" t="s">
        <v>280</v>
      </c>
      <c r="B358" s="33" t="s">
        <v>332</v>
      </c>
      <c r="C358" s="23" t="s">
        <v>98</v>
      </c>
      <c r="D358" s="34" t="s">
        <v>99</v>
      </c>
      <c r="E358" s="53">
        <v>854374</v>
      </c>
      <c r="F358" s="53">
        <f t="shared" ref="F358:F359" si="205">ROUND(E358/12*2,0)</f>
        <v>142396</v>
      </c>
      <c r="G358" s="59">
        <v>207212.1</v>
      </c>
      <c r="H358" s="53">
        <v>132356</v>
      </c>
      <c r="I358" s="55">
        <f t="shared" ref="I358" si="206">G358-F358</f>
        <v>64816.100000000006</v>
      </c>
      <c r="J358" s="55">
        <f t="shared" ref="J358" si="207">ROUND(I358/F358*100,2)</f>
        <v>45.52</v>
      </c>
      <c r="K358" s="54"/>
      <c r="L358" s="55"/>
      <c r="M358" s="59"/>
      <c r="N358" s="59"/>
      <c r="O358" s="53"/>
      <c r="P358" s="53"/>
      <c r="Q358" s="57">
        <f t="shared" si="195"/>
        <v>0</v>
      </c>
      <c r="R358" s="53"/>
      <c r="S358" s="53">
        <f t="shared" si="202"/>
        <v>0</v>
      </c>
      <c r="T358" s="58"/>
      <c r="U358" s="58"/>
      <c r="V358" s="53">
        <f t="shared" si="196"/>
        <v>0</v>
      </c>
      <c r="W358" s="59"/>
      <c r="X358" s="6"/>
    </row>
    <row r="359" spans="1:24" s="77" customFormat="1" ht="15.75" x14ac:dyDescent="0.25">
      <c r="A359" s="33" t="s">
        <v>280</v>
      </c>
      <c r="B359" s="33" t="s">
        <v>332</v>
      </c>
      <c r="C359" s="23" t="s">
        <v>100</v>
      </c>
      <c r="D359" s="34" t="s">
        <v>101</v>
      </c>
      <c r="E359" s="53">
        <v>20288</v>
      </c>
      <c r="F359" s="53">
        <f t="shared" si="205"/>
        <v>3381</v>
      </c>
      <c r="G359" s="53">
        <v>0</v>
      </c>
      <c r="H359" s="53">
        <v>0</v>
      </c>
      <c r="I359" s="55"/>
      <c r="J359" s="55"/>
      <c r="K359" s="54">
        <f t="shared" ref="K359" si="208">G359-F359</f>
        <v>-3381</v>
      </c>
      <c r="L359" s="55">
        <f t="shared" ref="L359" si="209">ROUND(K359*100/-F359,2)</f>
        <v>100</v>
      </c>
      <c r="M359" s="59"/>
      <c r="N359" s="59"/>
      <c r="O359" s="53"/>
      <c r="P359" s="53"/>
      <c r="Q359" s="57">
        <f t="shared" si="195"/>
        <v>0</v>
      </c>
      <c r="R359" s="53"/>
      <c r="S359" s="53">
        <f t="shared" si="202"/>
        <v>0</v>
      </c>
      <c r="T359" s="58"/>
      <c r="U359" s="58"/>
      <c r="V359" s="53">
        <f t="shared" si="196"/>
        <v>0</v>
      </c>
      <c r="W359" s="59"/>
      <c r="X359" s="6"/>
    </row>
    <row r="360" spans="1:24" s="77" customFormat="1" ht="47.25" x14ac:dyDescent="0.25">
      <c r="A360" s="33" t="s">
        <v>280</v>
      </c>
      <c r="B360" s="33" t="s">
        <v>332</v>
      </c>
      <c r="C360" s="23" t="s">
        <v>102</v>
      </c>
      <c r="D360" s="39" t="s">
        <v>87</v>
      </c>
      <c r="E360" s="53"/>
      <c r="F360" s="53"/>
      <c r="G360" s="53"/>
      <c r="H360" s="53"/>
      <c r="I360" s="119"/>
      <c r="J360" s="55"/>
      <c r="K360" s="54"/>
      <c r="L360" s="55"/>
      <c r="M360" s="59"/>
      <c r="N360" s="59"/>
      <c r="O360" s="53"/>
      <c r="P360" s="53"/>
      <c r="Q360" s="57">
        <f t="shared" si="195"/>
        <v>0</v>
      </c>
      <c r="R360" s="53"/>
      <c r="S360" s="53">
        <f t="shared" si="202"/>
        <v>0</v>
      </c>
      <c r="T360" s="58"/>
      <c r="U360" s="58"/>
      <c r="V360" s="53">
        <f t="shared" si="196"/>
        <v>0</v>
      </c>
      <c r="W360" s="59"/>
      <c r="X360" s="6"/>
    </row>
    <row r="361" spans="1:24" s="77" customFormat="1" ht="63" x14ac:dyDescent="0.25">
      <c r="A361" s="33" t="s">
        <v>280</v>
      </c>
      <c r="B361" s="33" t="s">
        <v>332</v>
      </c>
      <c r="C361" s="23" t="s">
        <v>102</v>
      </c>
      <c r="D361" s="39" t="s">
        <v>103</v>
      </c>
      <c r="E361" s="53">
        <v>986086</v>
      </c>
      <c r="F361" s="53">
        <f>ROUND(E361/12*2,2)</f>
        <v>164347.67000000001</v>
      </c>
      <c r="G361" s="53">
        <v>172503.2</v>
      </c>
      <c r="H361" s="53">
        <v>172503.2</v>
      </c>
      <c r="I361" s="54">
        <f>G361-F361</f>
        <v>8155.5299999999988</v>
      </c>
      <c r="J361" s="50">
        <f>ROUND(I361/F361*100,2)</f>
        <v>4.96</v>
      </c>
      <c r="K361" s="54"/>
      <c r="L361" s="55"/>
      <c r="M361" s="59"/>
      <c r="N361" s="59"/>
      <c r="O361" s="53"/>
      <c r="P361" s="53"/>
      <c r="Q361" s="57">
        <f t="shared" si="195"/>
        <v>0</v>
      </c>
      <c r="R361" s="53"/>
      <c r="S361" s="53">
        <f t="shared" si="202"/>
        <v>0</v>
      </c>
      <c r="T361" s="58"/>
      <c r="U361" s="58"/>
      <c r="V361" s="53">
        <f t="shared" si="196"/>
        <v>0</v>
      </c>
      <c r="W361" s="59"/>
      <c r="X361" s="6"/>
    </row>
    <row r="362" spans="1:24" s="77" customFormat="1" ht="31.5" x14ac:dyDescent="0.25">
      <c r="A362" s="33" t="s">
        <v>280</v>
      </c>
      <c r="B362" s="33" t="s">
        <v>332</v>
      </c>
      <c r="C362" s="23" t="s">
        <v>362</v>
      </c>
      <c r="D362" s="39" t="s">
        <v>363</v>
      </c>
      <c r="E362" s="53"/>
      <c r="F362" s="53">
        <f>E362/12*10</f>
        <v>0</v>
      </c>
      <c r="G362" s="53"/>
      <c r="H362" s="53"/>
      <c r="I362" s="119">
        <f>G362-F362</f>
        <v>0</v>
      </c>
      <c r="J362" s="55"/>
      <c r="K362" s="54"/>
      <c r="L362" s="55"/>
      <c r="M362" s="59"/>
      <c r="N362" s="59"/>
      <c r="O362" s="53"/>
      <c r="P362" s="53"/>
      <c r="Q362" s="57"/>
      <c r="R362" s="53"/>
      <c r="S362" s="53"/>
      <c r="T362" s="58"/>
      <c r="U362" s="58"/>
      <c r="V362" s="53"/>
      <c r="W362" s="59"/>
      <c r="X362" s="6"/>
    </row>
    <row r="363" spans="1:24" s="77" customFormat="1" ht="15.75" x14ac:dyDescent="0.25">
      <c r="A363" s="33" t="s">
        <v>280</v>
      </c>
      <c r="B363" s="33" t="s">
        <v>332</v>
      </c>
      <c r="C363" s="23" t="s">
        <v>365</v>
      </c>
      <c r="D363" s="39" t="s">
        <v>364</v>
      </c>
      <c r="E363" s="53"/>
      <c r="F363" s="53"/>
      <c r="G363" s="53"/>
      <c r="H363" s="53"/>
      <c r="I363" s="54"/>
      <c r="J363" s="50"/>
      <c r="K363" s="54"/>
      <c r="L363" s="55"/>
      <c r="M363" s="59"/>
      <c r="N363" s="59"/>
      <c r="O363" s="53"/>
      <c r="P363" s="53"/>
      <c r="Q363" s="57"/>
      <c r="R363" s="53"/>
      <c r="S363" s="53"/>
      <c r="T363" s="58"/>
      <c r="U363" s="58"/>
      <c r="V363" s="53"/>
      <c r="W363" s="59"/>
      <c r="X363" s="6"/>
    </row>
    <row r="364" spans="1:24" s="77" customFormat="1" ht="15.75" x14ac:dyDescent="0.25">
      <c r="A364" s="33" t="s">
        <v>280</v>
      </c>
      <c r="B364" s="21">
        <v>2</v>
      </c>
      <c r="C364" s="23" t="s">
        <v>102</v>
      </c>
      <c r="D364" s="40" t="s">
        <v>31</v>
      </c>
      <c r="E364" s="64">
        <f>E365+E371+E426</f>
        <v>63296684</v>
      </c>
      <c r="F364" s="64">
        <f>F365+F371+F426</f>
        <v>10871477.346666666</v>
      </c>
      <c r="G364" s="64">
        <f>G365+G371+G426</f>
        <v>10874258.629999999</v>
      </c>
      <c r="H364" s="64">
        <f>H365+H371+H426</f>
        <v>9465711.1400000006</v>
      </c>
      <c r="I364" s="126">
        <f>I365+I371+I426</f>
        <v>827219.83</v>
      </c>
      <c r="J364" s="50">
        <f>ROUND(I364/F364*100,2)</f>
        <v>7.61</v>
      </c>
      <c r="K364" s="126">
        <f>K365+K371+K426</f>
        <v>-837042.54666666663</v>
      </c>
      <c r="L364" s="55">
        <f>ROUND(K364*100/-F364,2)</f>
        <v>7.7</v>
      </c>
      <c r="M364" s="64">
        <v>513098</v>
      </c>
      <c r="N364" s="49">
        <f>ROUND(M364/12*2,2)</f>
        <v>85516.33</v>
      </c>
      <c r="O364" s="64">
        <f t="shared" ref="O364:V364" si="210">O365+O371+O426</f>
        <v>76616</v>
      </c>
      <c r="P364" s="64">
        <f t="shared" si="210"/>
        <v>72374</v>
      </c>
      <c r="Q364" s="126">
        <f t="shared" si="210"/>
        <v>4242</v>
      </c>
      <c r="R364" s="64">
        <f t="shared" si="210"/>
        <v>23998</v>
      </c>
      <c r="S364" s="64">
        <f t="shared" si="210"/>
        <v>4002</v>
      </c>
      <c r="T364" s="136">
        <f t="shared" si="210"/>
        <v>4110</v>
      </c>
      <c r="U364" s="136">
        <f t="shared" si="210"/>
        <v>4006</v>
      </c>
      <c r="V364" s="64">
        <f t="shared" si="210"/>
        <v>104</v>
      </c>
      <c r="W364" s="64"/>
      <c r="X364" s="6"/>
    </row>
    <row r="365" spans="1:24" s="77" customFormat="1" ht="15.75" x14ac:dyDescent="0.25">
      <c r="A365" s="33" t="s">
        <v>280</v>
      </c>
      <c r="B365" s="22" t="s">
        <v>333</v>
      </c>
      <c r="C365" s="23" t="s">
        <v>102</v>
      </c>
      <c r="D365" s="32" t="s">
        <v>32</v>
      </c>
      <c r="E365" s="64">
        <f t="shared" ref="E365:L365" si="211">SUM(E366:E370)</f>
        <v>39082454</v>
      </c>
      <c r="F365" s="64">
        <f t="shared" si="211"/>
        <v>6513108</v>
      </c>
      <c r="G365" s="64">
        <f t="shared" si="211"/>
        <v>6631137</v>
      </c>
      <c r="H365" s="64">
        <f t="shared" si="211"/>
        <v>6513108</v>
      </c>
      <c r="I365" s="126">
        <f t="shared" si="211"/>
        <v>118029</v>
      </c>
      <c r="J365" s="126"/>
      <c r="K365" s="126">
        <f t="shared" si="211"/>
        <v>0</v>
      </c>
      <c r="L365" s="64">
        <f t="shared" si="211"/>
        <v>0</v>
      </c>
      <c r="M365" s="64"/>
      <c r="N365" s="64"/>
      <c r="O365" s="64">
        <f t="shared" ref="O365:V365" si="212">SUM(O366:O370)</f>
        <v>47753</v>
      </c>
      <c r="P365" s="64">
        <f t="shared" si="212"/>
        <v>46617</v>
      </c>
      <c r="Q365" s="126">
        <f t="shared" si="212"/>
        <v>1136</v>
      </c>
      <c r="R365" s="64">
        <f t="shared" si="212"/>
        <v>18769</v>
      </c>
      <c r="S365" s="64">
        <f t="shared" si="212"/>
        <v>3128</v>
      </c>
      <c r="T365" s="136">
        <f t="shared" si="212"/>
        <v>3179</v>
      </c>
      <c r="U365" s="136">
        <f t="shared" si="212"/>
        <v>3176</v>
      </c>
      <c r="V365" s="64">
        <f t="shared" si="212"/>
        <v>3</v>
      </c>
      <c r="W365" s="64"/>
      <c r="X365" s="6"/>
    </row>
    <row r="366" spans="1:24" s="77" customFormat="1" ht="23.25" customHeight="1" x14ac:dyDescent="0.25">
      <c r="A366" s="33" t="s">
        <v>280</v>
      </c>
      <c r="B366" s="33" t="s">
        <v>333</v>
      </c>
      <c r="C366" s="23" t="s">
        <v>109</v>
      </c>
      <c r="D366" s="34" t="s">
        <v>106</v>
      </c>
      <c r="E366" s="53">
        <v>38469963</v>
      </c>
      <c r="F366" s="99">
        <f>3205830*2</f>
        <v>6411660</v>
      </c>
      <c r="G366" s="99">
        <v>6506071</v>
      </c>
      <c r="H366" s="99">
        <f>3205830*2</f>
        <v>6411660</v>
      </c>
      <c r="I366" s="119">
        <f t="shared" ref="I366" si="213">G366-F366</f>
        <v>94411</v>
      </c>
      <c r="J366" s="55">
        <f t="shared" ref="J366" si="214">ROUND(I366/F366*100,2)</f>
        <v>1.47</v>
      </c>
      <c r="K366" s="54"/>
      <c r="L366" s="55"/>
      <c r="M366" s="59"/>
      <c r="N366" s="59"/>
      <c r="O366" s="53">
        <v>47556</v>
      </c>
      <c r="P366" s="53">
        <v>46420</v>
      </c>
      <c r="Q366" s="59">
        <f>O366-P366</f>
        <v>1136</v>
      </c>
      <c r="R366" s="74">
        <v>18608</v>
      </c>
      <c r="S366" s="53">
        <f>ROUND(R366/12*2,0)</f>
        <v>3101</v>
      </c>
      <c r="T366" s="58">
        <v>3149</v>
      </c>
      <c r="U366" s="58">
        <v>3146</v>
      </c>
      <c r="V366" s="53">
        <f>T366-U366</f>
        <v>3</v>
      </c>
      <c r="W366" s="59"/>
      <c r="X366" s="6"/>
    </row>
    <row r="367" spans="1:24" s="77" customFormat="1" ht="31.5" x14ac:dyDescent="0.25">
      <c r="A367" s="33" t="s">
        <v>280</v>
      </c>
      <c r="B367" s="33" t="s">
        <v>333</v>
      </c>
      <c r="C367" s="23" t="s">
        <v>110</v>
      </c>
      <c r="D367" s="34" t="s">
        <v>114</v>
      </c>
      <c r="E367" s="53"/>
      <c r="F367" s="53"/>
      <c r="G367" s="53"/>
      <c r="H367" s="53"/>
      <c r="I367" s="119"/>
      <c r="J367" s="55"/>
      <c r="K367" s="119"/>
      <c r="L367" s="55"/>
      <c r="M367" s="59"/>
      <c r="N367" s="59"/>
      <c r="O367" s="53"/>
      <c r="P367" s="53"/>
      <c r="Q367" s="59">
        <f>O367-P367</f>
        <v>0</v>
      </c>
      <c r="R367" s="53"/>
      <c r="S367" s="53">
        <f>ROUND(R367/12*3,0)</f>
        <v>0</v>
      </c>
      <c r="T367" s="53"/>
      <c r="U367" s="53"/>
      <c r="V367" s="53">
        <f>T367-U367</f>
        <v>0</v>
      </c>
      <c r="W367" s="59"/>
      <c r="X367" s="6"/>
    </row>
    <row r="368" spans="1:24" s="77" customFormat="1" ht="15.75" x14ac:dyDescent="0.25">
      <c r="A368" s="33" t="s">
        <v>280</v>
      </c>
      <c r="B368" s="33" t="s">
        <v>333</v>
      </c>
      <c r="C368" s="23" t="s">
        <v>111</v>
      </c>
      <c r="D368" s="34" t="s">
        <v>115</v>
      </c>
      <c r="E368" s="53"/>
      <c r="F368" s="53"/>
      <c r="G368" s="53"/>
      <c r="H368" s="53"/>
      <c r="I368" s="54"/>
      <c r="J368" s="50"/>
      <c r="K368" s="54"/>
      <c r="L368" s="55"/>
      <c r="M368" s="59"/>
      <c r="N368" s="59"/>
      <c r="O368" s="53"/>
      <c r="P368" s="53"/>
      <c r="Q368" s="57">
        <f>O368-P368</f>
        <v>0</v>
      </c>
      <c r="R368" s="53"/>
      <c r="S368" s="53">
        <f>ROUND(R368/12*3,0)</f>
        <v>0</v>
      </c>
      <c r="T368" s="58"/>
      <c r="U368" s="58"/>
      <c r="V368" s="53">
        <f>T368-U368</f>
        <v>0</v>
      </c>
      <c r="W368" s="59"/>
      <c r="X368" s="6"/>
    </row>
    <row r="369" spans="1:24" s="77" customFormat="1" ht="31.5" x14ac:dyDescent="0.25">
      <c r="A369" s="33" t="s">
        <v>280</v>
      </c>
      <c r="B369" s="33" t="s">
        <v>333</v>
      </c>
      <c r="C369" s="23" t="s">
        <v>113</v>
      </c>
      <c r="D369" s="34" t="s">
        <v>116</v>
      </c>
      <c r="E369" s="53"/>
      <c r="F369" s="53"/>
      <c r="G369" s="53"/>
      <c r="H369" s="53"/>
      <c r="I369" s="54"/>
      <c r="J369" s="50"/>
      <c r="K369" s="54"/>
      <c r="L369" s="55"/>
      <c r="M369" s="59"/>
      <c r="N369" s="59"/>
      <c r="O369" s="53"/>
      <c r="P369" s="53"/>
      <c r="Q369" s="57">
        <f>O369-P369</f>
        <v>0</v>
      </c>
      <c r="R369" s="53"/>
      <c r="S369" s="53">
        <f>ROUND(R369/12*4,0)</f>
        <v>0</v>
      </c>
      <c r="T369" s="58"/>
      <c r="U369" s="58"/>
      <c r="V369" s="53">
        <f>T369-U369</f>
        <v>0</v>
      </c>
      <c r="W369" s="59"/>
      <c r="X369" s="6"/>
    </row>
    <row r="370" spans="1:24" s="77" customFormat="1" ht="15.75" x14ac:dyDescent="0.25">
      <c r="A370" s="33" t="s">
        <v>280</v>
      </c>
      <c r="B370" s="33" t="s">
        <v>333</v>
      </c>
      <c r="C370" s="23" t="s">
        <v>112</v>
      </c>
      <c r="D370" s="34" t="s">
        <v>117</v>
      </c>
      <c r="E370" s="53">
        <v>612491</v>
      </c>
      <c r="F370" s="53">
        <f>50724*2</f>
        <v>101448</v>
      </c>
      <c r="G370" s="99">
        <v>125066</v>
      </c>
      <c r="H370" s="53">
        <f>50724*2</f>
        <v>101448</v>
      </c>
      <c r="I370" s="119">
        <f t="shared" ref="I370" si="215">G370-F370</f>
        <v>23618</v>
      </c>
      <c r="J370" s="55">
        <f t="shared" ref="J370" si="216">ROUND(I370/F370*100,2)</f>
        <v>23.28</v>
      </c>
      <c r="K370" s="54"/>
      <c r="L370" s="55"/>
      <c r="M370" s="59"/>
      <c r="N370" s="59"/>
      <c r="O370" s="53">
        <v>197</v>
      </c>
      <c r="P370" s="53">
        <v>197</v>
      </c>
      <c r="Q370" s="57">
        <f>O370-P370</f>
        <v>0</v>
      </c>
      <c r="R370" s="74">
        <v>161</v>
      </c>
      <c r="S370" s="53">
        <f>ROUND(R370/12*2,0)</f>
        <v>27</v>
      </c>
      <c r="T370" s="58">
        <v>30</v>
      </c>
      <c r="U370" s="58">
        <v>30</v>
      </c>
      <c r="V370" s="53">
        <f>T370-U370</f>
        <v>0</v>
      </c>
      <c r="W370" s="59"/>
      <c r="X370" s="6"/>
    </row>
    <row r="371" spans="1:24" s="77" customFormat="1" ht="15.75" x14ac:dyDescent="0.25">
      <c r="A371" s="33" t="s">
        <v>280</v>
      </c>
      <c r="B371" s="22" t="s">
        <v>334</v>
      </c>
      <c r="C371" s="23" t="s">
        <v>102</v>
      </c>
      <c r="D371" s="41" t="s">
        <v>33</v>
      </c>
      <c r="E371" s="64">
        <f>SUM(E372:E425)</f>
        <v>12798422</v>
      </c>
      <c r="F371" s="64">
        <f t="shared" ref="F371:K371" si="217">SUM(F372:F425)</f>
        <v>2157535.6800000002</v>
      </c>
      <c r="G371" s="64">
        <f t="shared" si="217"/>
        <v>2385743</v>
      </c>
      <c r="H371" s="64">
        <f t="shared" si="217"/>
        <v>1918542</v>
      </c>
      <c r="I371" s="64">
        <f t="shared" si="217"/>
        <v>496678.49</v>
      </c>
      <c r="J371" s="50">
        <f>ROUND(I371/F371*100,2)</f>
        <v>23.02</v>
      </c>
      <c r="K371" s="64">
        <f t="shared" si="217"/>
        <v>-268471.17000000004</v>
      </c>
      <c r="L371" s="55">
        <f>ROUND(K371*100/-F371,2)</f>
        <v>12.44</v>
      </c>
      <c r="M371" s="64"/>
      <c r="N371" s="64"/>
      <c r="O371" s="64">
        <f t="shared" ref="O371:P371" si="218">SUM(O372:O425)</f>
        <v>28863</v>
      </c>
      <c r="P371" s="64">
        <f t="shared" si="218"/>
        <v>25757</v>
      </c>
      <c r="Q371" s="126">
        <f t="shared" ref="Q371" si="219">SUM(Q372:Q424)</f>
        <v>3106</v>
      </c>
      <c r="R371" s="64">
        <f t="shared" ref="R371:V371" si="220">SUM(R372:R425)</f>
        <v>5229</v>
      </c>
      <c r="S371" s="64">
        <f t="shared" si="220"/>
        <v>874</v>
      </c>
      <c r="T371" s="64">
        <f t="shared" si="220"/>
        <v>931</v>
      </c>
      <c r="U371" s="64">
        <f t="shared" si="220"/>
        <v>830</v>
      </c>
      <c r="V371" s="64">
        <f t="shared" si="220"/>
        <v>101</v>
      </c>
      <c r="W371" s="64"/>
      <c r="X371" s="6"/>
    </row>
    <row r="372" spans="1:24" s="77" customFormat="1" ht="31.5" x14ac:dyDescent="0.25">
      <c r="A372" s="33" t="s">
        <v>280</v>
      </c>
      <c r="B372" s="33" t="s">
        <v>334</v>
      </c>
      <c r="C372" s="42" t="s">
        <v>139</v>
      </c>
      <c r="D372" s="43" t="s">
        <v>119</v>
      </c>
      <c r="E372" s="53">
        <v>107892</v>
      </c>
      <c r="F372" s="53">
        <f t="shared" ref="F372:F373" si="221">ROUND(E372/12*2,2)</f>
        <v>17982</v>
      </c>
      <c r="G372" s="53">
        <v>11239</v>
      </c>
      <c r="H372" s="53">
        <v>11239</v>
      </c>
      <c r="I372" s="119"/>
      <c r="J372" s="55"/>
      <c r="K372" s="54">
        <f t="shared" ref="K372" si="222">G372-F372</f>
        <v>-6743</v>
      </c>
      <c r="L372" s="55">
        <f t="shared" ref="L372" si="223">ROUND(K372*100/-F372,2)</f>
        <v>37.5</v>
      </c>
      <c r="M372" s="59"/>
      <c r="N372" s="59"/>
      <c r="O372" s="53">
        <v>308</v>
      </c>
      <c r="P372" s="53">
        <v>308</v>
      </c>
      <c r="Q372" s="57">
        <f t="shared" ref="Q372:Q425" si="224">O372-P372</f>
        <v>0</v>
      </c>
      <c r="R372" s="59">
        <v>144</v>
      </c>
      <c r="S372" s="53">
        <f t="shared" ref="S372:S373" si="225">ROUND(R372/12*2,0)</f>
        <v>24</v>
      </c>
      <c r="T372" s="58">
        <v>15</v>
      </c>
      <c r="U372" s="58">
        <v>15</v>
      </c>
      <c r="V372" s="53">
        <f t="shared" ref="V372:V425" si="226">T372-U372</f>
        <v>0</v>
      </c>
      <c r="W372" s="59"/>
      <c r="X372" s="6"/>
    </row>
    <row r="373" spans="1:24" s="77" customFormat="1" ht="47.25" x14ac:dyDescent="0.25">
      <c r="A373" s="33" t="s">
        <v>280</v>
      </c>
      <c r="B373" s="33" t="s">
        <v>334</v>
      </c>
      <c r="C373" s="42" t="s">
        <v>140</v>
      </c>
      <c r="D373" s="43" t="s">
        <v>120</v>
      </c>
      <c r="E373" s="53">
        <v>413700</v>
      </c>
      <c r="F373" s="53">
        <f t="shared" si="221"/>
        <v>68950</v>
      </c>
      <c r="G373" s="53">
        <v>79172</v>
      </c>
      <c r="H373" s="53">
        <v>68805</v>
      </c>
      <c r="I373" s="119">
        <f t="shared" ref="I373" si="227">G373-F373</f>
        <v>10222</v>
      </c>
      <c r="J373" s="55">
        <f t="shared" ref="J373" si="228">ROUND(I373/F373*100,2)</f>
        <v>14.83</v>
      </c>
      <c r="K373" s="54"/>
      <c r="L373" s="55"/>
      <c r="M373" s="59"/>
      <c r="N373" s="59"/>
      <c r="O373" s="53">
        <v>4042</v>
      </c>
      <c r="P373" s="53">
        <v>3533</v>
      </c>
      <c r="Q373" s="59">
        <f t="shared" si="224"/>
        <v>509</v>
      </c>
      <c r="R373" s="59">
        <v>657</v>
      </c>
      <c r="S373" s="53">
        <f t="shared" si="225"/>
        <v>110</v>
      </c>
      <c r="T373" s="58">
        <v>139</v>
      </c>
      <c r="U373" s="58">
        <v>128</v>
      </c>
      <c r="V373" s="53">
        <f t="shared" si="226"/>
        <v>11</v>
      </c>
      <c r="W373" s="59"/>
      <c r="X373" s="6"/>
    </row>
    <row r="374" spans="1:24" s="77" customFormat="1" ht="31.5" x14ac:dyDescent="0.25">
      <c r="A374" s="33" t="s">
        <v>280</v>
      </c>
      <c r="B374" s="33" t="s">
        <v>334</v>
      </c>
      <c r="C374" s="42" t="s">
        <v>141</v>
      </c>
      <c r="D374" s="43" t="s">
        <v>142</v>
      </c>
      <c r="E374" s="53"/>
      <c r="F374" s="53"/>
      <c r="G374" s="53"/>
      <c r="H374" s="53"/>
      <c r="I374" s="54"/>
      <c r="J374" s="50"/>
      <c r="K374" s="54"/>
      <c r="L374" s="55"/>
      <c r="M374" s="59"/>
      <c r="N374" s="59"/>
      <c r="O374" s="53"/>
      <c r="P374" s="53"/>
      <c r="Q374" s="57">
        <f t="shared" si="224"/>
        <v>0</v>
      </c>
      <c r="R374" s="53"/>
      <c r="S374" s="53">
        <f t="shared" ref="S374:S376" si="229">ROUND(R374/12*3,0)</f>
        <v>0</v>
      </c>
      <c r="T374" s="58"/>
      <c r="U374" s="58"/>
      <c r="V374" s="53">
        <f t="shared" si="226"/>
        <v>0</v>
      </c>
      <c r="W374" s="59"/>
      <c r="X374" s="6"/>
    </row>
    <row r="375" spans="1:24" s="77" customFormat="1" ht="31.5" x14ac:dyDescent="0.25">
      <c r="A375" s="33" t="s">
        <v>280</v>
      </c>
      <c r="B375" s="33" t="s">
        <v>334</v>
      </c>
      <c r="C375" s="42" t="s">
        <v>143</v>
      </c>
      <c r="D375" s="43" t="s">
        <v>144</v>
      </c>
      <c r="E375" s="53"/>
      <c r="F375" s="53"/>
      <c r="G375" s="53"/>
      <c r="H375" s="53"/>
      <c r="I375" s="54"/>
      <c r="J375" s="50"/>
      <c r="K375" s="54"/>
      <c r="L375" s="55"/>
      <c r="M375" s="59"/>
      <c r="N375" s="59"/>
      <c r="O375" s="53"/>
      <c r="P375" s="53"/>
      <c r="Q375" s="57">
        <f t="shared" si="224"/>
        <v>0</v>
      </c>
      <c r="R375" s="53"/>
      <c r="S375" s="53">
        <f t="shared" si="229"/>
        <v>0</v>
      </c>
      <c r="T375" s="58"/>
      <c r="U375" s="58"/>
      <c r="V375" s="53">
        <f t="shared" si="226"/>
        <v>0</v>
      </c>
      <c r="W375" s="59"/>
      <c r="X375" s="6"/>
    </row>
    <row r="376" spans="1:24" s="77" customFormat="1" ht="15.75" x14ac:dyDescent="0.25">
      <c r="A376" s="33" t="s">
        <v>280</v>
      </c>
      <c r="B376" s="33" t="s">
        <v>334</v>
      </c>
      <c r="C376" s="42" t="s">
        <v>145</v>
      </c>
      <c r="D376" s="43" t="s">
        <v>146</v>
      </c>
      <c r="E376" s="53"/>
      <c r="F376" s="53"/>
      <c r="G376" s="53"/>
      <c r="H376" s="53"/>
      <c r="I376" s="54"/>
      <c r="J376" s="50"/>
      <c r="K376" s="54"/>
      <c r="L376" s="55"/>
      <c r="M376" s="59"/>
      <c r="N376" s="59"/>
      <c r="O376" s="53"/>
      <c r="P376" s="53"/>
      <c r="Q376" s="57">
        <f t="shared" si="224"/>
        <v>0</v>
      </c>
      <c r="R376" s="53"/>
      <c r="S376" s="53">
        <f t="shared" si="229"/>
        <v>0</v>
      </c>
      <c r="T376" s="58"/>
      <c r="U376" s="58"/>
      <c r="V376" s="53">
        <f t="shared" si="226"/>
        <v>0</v>
      </c>
      <c r="W376" s="59"/>
      <c r="X376" s="6"/>
    </row>
    <row r="377" spans="1:24" s="77" customFormat="1" ht="15.75" x14ac:dyDescent="0.25">
      <c r="A377" s="33" t="s">
        <v>280</v>
      </c>
      <c r="B377" s="33" t="s">
        <v>334</v>
      </c>
      <c r="C377" s="42" t="s">
        <v>147</v>
      </c>
      <c r="D377" s="43" t="s">
        <v>148</v>
      </c>
      <c r="E377" s="59">
        <v>824332</v>
      </c>
      <c r="F377" s="53">
        <f t="shared" ref="F377:F378" si="230">ROUND(E377/12*2,2)</f>
        <v>137388.67000000001</v>
      </c>
      <c r="G377" s="53">
        <v>126820</v>
      </c>
      <c r="H377" s="53">
        <v>126820</v>
      </c>
      <c r="I377" s="119"/>
      <c r="J377" s="55"/>
      <c r="K377" s="54">
        <f t="shared" ref="K377:K378" si="231">G377-F377</f>
        <v>-10568.670000000013</v>
      </c>
      <c r="L377" s="55">
        <f t="shared" ref="L377:L378" si="232">ROUND(K377*100/-F377,2)</f>
        <v>7.69</v>
      </c>
      <c r="M377" s="59"/>
      <c r="N377" s="59"/>
      <c r="O377" s="53">
        <v>1069</v>
      </c>
      <c r="P377" s="53">
        <v>1069</v>
      </c>
      <c r="Q377" s="57">
        <f t="shared" si="224"/>
        <v>0</v>
      </c>
      <c r="R377" s="59">
        <v>52</v>
      </c>
      <c r="S377" s="53">
        <f t="shared" ref="S377:S378" si="233">ROUND(R377/12*2,0)</f>
        <v>9</v>
      </c>
      <c r="T377" s="58">
        <v>8</v>
      </c>
      <c r="U377" s="58">
        <v>8</v>
      </c>
      <c r="V377" s="53">
        <f t="shared" si="226"/>
        <v>0</v>
      </c>
      <c r="W377" s="59"/>
      <c r="X377" s="6"/>
    </row>
    <row r="378" spans="1:24" s="77" customFormat="1" ht="78.75" x14ac:dyDescent="0.25">
      <c r="A378" s="33" t="s">
        <v>280</v>
      </c>
      <c r="B378" s="33" t="s">
        <v>334</v>
      </c>
      <c r="C378" s="42" t="s">
        <v>149</v>
      </c>
      <c r="D378" s="43" t="s">
        <v>150</v>
      </c>
      <c r="E378" s="53">
        <v>493684</v>
      </c>
      <c r="F378" s="53">
        <f t="shared" si="230"/>
        <v>82280.67</v>
      </c>
      <c r="G378" s="53">
        <v>79233</v>
      </c>
      <c r="H378" s="53">
        <v>79233</v>
      </c>
      <c r="I378" s="119"/>
      <c r="J378" s="55"/>
      <c r="K378" s="54">
        <f t="shared" si="231"/>
        <v>-3047.6699999999983</v>
      </c>
      <c r="L378" s="55">
        <f t="shared" si="232"/>
        <v>3.7</v>
      </c>
      <c r="M378" s="59"/>
      <c r="N378" s="59"/>
      <c r="O378" s="53">
        <v>3203</v>
      </c>
      <c r="P378" s="53">
        <v>3203</v>
      </c>
      <c r="Q378" s="57">
        <f t="shared" si="224"/>
        <v>0</v>
      </c>
      <c r="R378" s="59">
        <v>243</v>
      </c>
      <c r="S378" s="53">
        <f t="shared" si="233"/>
        <v>41</v>
      </c>
      <c r="T378" s="58">
        <v>39</v>
      </c>
      <c r="U378" s="58">
        <v>39</v>
      </c>
      <c r="V378" s="53">
        <f t="shared" si="226"/>
        <v>0</v>
      </c>
      <c r="W378" s="59"/>
      <c r="X378" s="6"/>
    </row>
    <row r="379" spans="1:24" s="77" customFormat="1" ht="31.5" x14ac:dyDescent="0.25">
      <c r="A379" s="33" t="s">
        <v>280</v>
      </c>
      <c r="B379" s="33" t="s">
        <v>334</v>
      </c>
      <c r="C379" s="42" t="s">
        <v>130</v>
      </c>
      <c r="D379" s="43" t="s">
        <v>151</v>
      </c>
      <c r="E379" s="53"/>
      <c r="F379" s="53"/>
      <c r="G379" s="53"/>
      <c r="H379" s="53"/>
      <c r="I379" s="54"/>
      <c r="J379" s="50"/>
      <c r="K379" s="54"/>
      <c r="L379" s="55"/>
      <c r="M379" s="59"/>
      <c r="N379" s="59"/>
      <c r="O379" s="53"/>
      <c r="P379" s="53"/>
      <c r="Q379" s="57">
        <f t="shared" si="224"/>
        <v>0</v>
      </c>
      <c r="R379" s="53"/>
      <c r="S379" s="53">
        <f t="shared" ref="S379:S389" si="234">ROUND(R379/12*3,0)</f>
        <v>0</v>
      </c>
      <c r="T379" s="58"/>
      <c r="U379" s="58"/>
      <c r="V379" s="53">
        <f t="shared" si="226"/>
        <v>0</v>
      </c>
      <c r="W379" s="59"/>
      <c r="X379" s="6"/>
    </row>
    <row r="380" spans="1:24" s="77" customFormat="1" ht="47.25" x14ac:dyDescent="0.25">
      <c r="A380" s="33" t="s">
        <v>280</v>
      </c>
      <c r="B380" s="33" t="s">
        <v>334</v>
      </c>
      <c r="C380" s="42" t="s">
        <v>174</v>
      </c>
      <c r="D380" s="43" t="s">
        <v>175</v>
      </c>
      <c r="E380" s="53"/>
      <c r="F380" s="53"/>
      <c r="G380" s="53"/>
      <c r="H380" s="53"/>
      <c r="I380" s="54"/>
      <c r="J380" s="50"/>
      <c r="K380" s="54"/>
      <c r="L380" s="55"/>
      <c r="M380" s="59"/>
      <c r="N380" s="59"/>
      <c r="O380" s="53"/>
      <c r="P380" s="53"/>
      <c r="Q380" s="57">
        <f t="shared" si="224"/>
        <v>0</v>
      </c>
      <c r="R380" s="53"/>
      <c r="S380" s="53">
        <f t="shared" si="234"/>
        <v>0</v>
      </c>
      <c r="T380" s="58"/>
      <c r="U380" s="58"/>
      <c r="V380" s="53">
        <f t="shared" si="226"/>
        <v>0</v>
      </c>
      <c r="W380" s="59"/>
      <c r="X380" s="6"/>
    </row>
    <row r="381" spans="1:24" s="77" customFormat="1" ht="31.5" x14ac:dyDescent="0.25">
      <c r="A381" s="33" t="s">
        <v>280</v>
      </c>
      <c r="B381" s="33" t="s">
        <v>334</v>
      </c>
      <c r="C381" s="42" t="s">
        <v>129</v>
      </c>
      <c r="D381" s="43" t="s">
        <v>152</v>
      </c>
      <c r="E381" s="53"/>
      <c r="F381" s="53"/>
      <c r="G381" s="53"/>
      <c r="H381" s="53"/>
      <c r="I381" s="54"/>
      <c r="J381" s="50"/>
      <c r="K381" s="54"/>
      <c r="L381" s="55"/>
      <c r="M381" s="59"/>
      <c r="N381" s="59"/>
      <c r="O381" s="53"/>
      <c r="P381" s="53"/>
      <c r="Q381" s="57">
        <f t="shared" si="224"/>
        <v>0</v>
      </c>
      <c r="R381" s="53"/>
      <c r="S381" s="53">
        <f t="shared" si="234"/>
        <v>0</v>
      </c>
      <c r="T381" s="58"/>
      <c r="U381" s="58"/>
      <c r="V381" s="53">
        <f t="shared" si="226"/>
        <v>0</v>
      </c>
      <c r="W381" s="59"/>
      <c r="X381" s="6"/>
    </row>
    <row r="382" spans="1:24" s="77" customFormat="1" ht="31.5" x14ac:dyDescent="0.25">
      <c r="A382" s="33" t="s">
        <v>280</v>
      </c>
      <c r="B382" s="33" t="s">
        <v>334</v>
      </c>
      <c r="C382" s="42" t="s">
        <v>176</v>
      </c>
      <c r="D382" s="43" t="s">
        <v>177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9"/>
      <c r="P382" s="53"/>
      <c r="Q382" s="57">
        <f t="shared" si="224"/>
        <v>0</v>
      </c>
      <c r="R382" s="53"/>
      <c r="S382" s="53">
        <f t="shared" si="234"/>
        <v>0</v>
      </c>
      <c r="T382" s="58"/>
      <c r="U382" s="58"/>
      <c r="V382" s="53">
        <f t="shared" si="226"/>
        <v>0</v>
      </c>
      <c r="W382" s="59"/>
      <c r="X382" s="6"/>
    </row>
    <row r="383" spans="1:24" s="77" customFormat="1" ht="15.75" x14ac:dyDescent="0.25">
      <c r="A383" s="33" t="s">
        <v>280</v>
      </c>
      <c r="B383" s="33" t="s">
        <v>334</v>
      </c>
      <c r="C383" s="42" t="s">
        <v>131</v>
      </c>
      <c r="D383" s="43" t="s">
        <v>153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9"/>
      <c r="P383" s="53"/>
      <c r="Q383" s="57">
        <f t="shared" si="224"/>
        <v>0</v>
      </c>
      <c r="R383" s="53"/>
      <c r="S383" s="53">
        <f t="shared" si="234"/>
        <v>0</v>
      </c>
      <c r="T383" s="58"/>
      <c r="U383" s="58"/>
      <c r="V383" s="53">
        <f t="shared" si="226"/>
        <v>0</v>
      </c>
      <c r="W383" s="59"/>
      <c r="X383" s="6"/>
    </row>
    <row r="384" spans="1:24" s="77" customFormat="1" ht="31.5" x14ac:dyDescent="0.25">
      <c r="A384" s="33" t="s">
        <v>280</v>
      </c>
      <c r="B384" s="33" t="s">
        <v>334</v>
      </c>
      <c r="C384" s="42" t="s">
        <v>178</v>
      </c>
      <c r="D384" s="43" t="s">
        <v>179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9"/>
      <c r="P384" s="53"/>
      <c r="Q384" s="57">
        <f t="shared" si="224"/>
        <v>0</v>
      </c>
      <c r="R384" s="53"/>
      <c r="S384" s="53">
        <f t="shared" si="234"/>
        <v>0</v>
      </c>
      <c r="T384" s="58"/>
      <c r="U384" s="58"/>
      <c r="V384" s="53">
        <f t="shared" si="226"/>
        <v>0</v>
      </c>
      <c r="W384" s="59"/>
      <c r="X384" s="6"/>
    </row>
    <row r="385" spans="1:24" s="77" customFormat="1" ht="31.5" x14ac:dyDescent="0.25">
      <c r="A385" s="33" t="s">
        <v>280</v>
      </c>
      <c r="B385" s="33" t="s">
        <v>334</v>
      </c>
      <c r="C385" s="42" t="s">
        <v>132</v>
      </c>
      <c r="D385" s="43" t="s">
        <v>154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9"/>
      <c r="P385" s="53"/>
      <c r="Q385" s="57">
        <f t="shared" si="224"/>
        <v>0</v>
      </c>
      <c r="R385" s="53"/>
      <c r="S385" s="53">
        <f t="shared" si="234"/>
        <v>0</v>
      </c>
      <c r="T385" s="58"/>
      <c r="U385" s="58"/>
      <c r="V385" s="53">
        <f t="shared" si="226"/>
        <v>0</v>
      </c>
      <c r="W385" s="59"/>
      <c r="X385" s="6"/>
    </row>
    <row r="386" spans="1:24" s="77" customFormat="1" ht="15.75" x14ac:dyDescent="0.25">
      <c r="A386" s="33" t="s">
        <v>280</v>
      </c>
      <c r="B386" s="33" t="s">
        <v>334</v>
      </c>
      <c r="C386" s="42" t="s">
        <v>133</v>
      </c>
      <c r="D386" s="43" t="s">
        <v>155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9"/>
      <c r="P386" s="53"/>
      <c r="Q386" s="57">
        <f t="shared" si="224"/>
        <v>0</v>
      </c>
      <c r="R386" s="53"/>
      <c r="S386" s="53">
        <f t="shared" si="234"/>
        <v>0</v>
      </c>
      <c r="T386" s="58"/>
      <c r="U386" s="58"/>
      <c r="V386" s="53">
        <f t="shared" si="226"/>
        <v>0</v>
      </c>
      <c r="W386" s="59"/>
      <c r="X386" s="6"/>
    </row>
    <row r="387" spans="1:24" s="77" customFormat="1" ht="15.75" x14ac:dyDescent="0.25">
      <c r="A387" s="33" t="s">
        <v>280</v>
      </c>
      <c r="B387" s="33" t="s">
        <v>334</v>
      </c>
      <c r="C387" s="42" t="s">
        <v>135</v>
      </c>
      <c r="D387" s="43" t="s">
        <v>156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9"/>
      <c r="P387" s="53"/>
      <c r="Q387" s="57">
        <f t="shared" si="224"/>
        <v>0</v>
      </c>
      <c r="R387" s="53"/>
      <c r="S387" s="53">
        <f t="shared" si="234"/>
        <v>0</v>
      </c>
      <c r="T387" s="58"/>
      <c r="U387" s="58"/>
      <c r="V387" s="53">
        <f t="shared" si="226"/>
        <v>0</v>
      </c>
      <c r="W387" s="59"/>
      <c r="X387" s="6"/>
    </row>
    <row r="388" spans="1:24" s="77" customFormat="1" ht="31.5" x14ac:dyDescent="0.25">
      <c r="A388" s="33" t="s">
        <v>280</v>
      </c>
      <c r="B388" s="33" t="s">
        <v>334</v>
      </c>
      <c r="C388" s="42" t="s">
        <v>136</v>
      </c>
      <c r="D388" s="43" t="s">
        <v>157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9"/>
      <c r="P388" s="53"/>
      <c r="Q388" s="57">
        <f t="shared" si="224"/>
        <v>0</v>
      </c>
      <c r="R388" s="53"/>
      <c r="S388" s="53">
        <f t="shared" si="234"/>
        <v>0</v>
      </c>
      <c r="T388" s="58"/>
      <c r="U388" s="58"/>
      <c r="V388" s="53">
        <f t="shared" si="226"/>
        <v>0</v>
      </c>
      <c r="W388" s="59"/>
      <c r="X388" s="6"/>
    </row>
    <row r="389" spans="1:24" s="77" customFormat="1" ht="47.25" x14ac:dyDescent="0.25">
      <c r="A389" s="33" t="s">
        <v>280</v>
      </c>
      <c r="B389" s="33" t="s">
        <v>334</v>
      </c>
      <c r="C389" s="42" t="s">
        <v>134</v>
      </c>
      <c r="D389" s="43" t="s">
        <v>158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224"/>
        <v>0</v>
      </c>
      <c r="R389" s="53"/>
      <c r="S389" s="53">
        <f t="shared" si="234"/>
        <v>0</v>
      </c>
      <c r="T389" s="58"/>
      <c r="U389" s="58"/>
      <c r="V389" s="53">
        <f t="shared" si="226"/>
        <v>0</v>
      </c>
      <c r="W389" s="59"/>
      <c r="X389" s="6"/>
    </row>
    <row r="390" spans="1:24" s="77" customFormat="1" ht="15.75" x14ac:dyDescent="0.25">
      <c r="A390" s="33" t="s">
        <v>280</v>
      </c>
      <c r="B390" s="33" t="s">
        <v>334</v>
      </c>
      <c r="C390" s="42" t="s">
        <v>138</v>
      </c>
      <c r="D390" s="43" t="s">
        <v>159</v>
      </c>
      <c r="E390" s="53">
        <v>2229480</v>
      </c>
      <c r="F390" s="53">
        <f>ROUND(E390/12*2,2)</f>
        <v>371580</v>
      </c>
      <c r="G390" s="53">
        <v>367616</v>
      </c>
      <c r="H390" s="53">
        <v>367616</v>
      </c>
      <c r="I390" s="119"/>
      <c r="J390" s="55"/>
      <c r="K390" s="54">
        <f t="shared" ref="K390" si="235">G390-F390</f>
        <v>-3964</v>
      </c>
      <c r="L390" s="55">
        <f t="shared" ref="L390" si="236">ROUND(K390*100/-F390,2)</f>
        <v>1.07</v>
      </c>
      <c r="M390" s="59"/>
      <c r="N390" s="59"/>
      <c r="O390" s="53">
        <v>7165</v>
      </c>
      <c r="P390" s="53">
        <v>7165</v>
      </c>
      <c r="Q390" s="57">
        <f t="shared" si="224"/>
        <v>0</v>
      </c>
      <c r="R390" s="59">
        <v>2250</v>
      </c>
      <c r="S390" s="53">
        <f>ROUND(R390/12*2,0)</f>
        <v>375</v>
      </c>
      <c r="T390" s="58">
        <v>371</v>
      </c>
      <c r="U390" s="58">
        <v>371</v>
      </c>
      <c r="V390" s="53">
        <f t="shared" si="226"/>
        <v>0</v>
      </c>
      <c r="W390" s="59"/>
      <c r="X390" s="6"/>
    </row>
    <row r="391" spans="1:24" s="77" customFormat="1" ht="15.75" x14ac:dyDescent="0.25">
      <c r="A391" s="33" t="s">
        <v>280</v>
      </c>
      <c r="B391" s="33" t="s">
        <v>334</v>
      </c>
      <c r="C391" s="42" t="s">
        <v>180</v>
      </c>
      <c r="D391" s="43" t="s">
        <v>181</v>
      </c>
      <c r="E391" s="53"/>
      <c r="F391" s="53"/>
      <c r="G391" s="53"/>
      <c r="H391" s="53"/>
      <c r="I391" s="54"/>
      <c r="J391" s="50"/>
      <c r="K391" s="54"/>
      <c r="L391" s="55"/>
      <c r="M391" s="59"/>
      <c r="N391" s="59"/>
      <c r="O391" s="53"/>
      <c r="P391" s="53"/>
      <c r="Q391" s="57">
        <f t="shared" si="224"/>
        <v>0</v>
      </c>
      <c r="R391" s="53"/>
      <c r="S391" s="53">
        <f>ROUND(R391/12*3,0)</f>
        <v>0</v>
      </c>
      <c r="T391" s="58"/>
      <c r="U391" s="58"/>
      <c r="V391" s="53">
        <f t="shared" si="226"/>
        <v>0</v>
      </c>
      <c r="W391" s="59"/>
      <c r="X391" s="6"/>
    </row>
    <row r="392" spans="1:24" s="77" customFormat="1" ht="31.5" x14ac:dyDescent="0.25">
      <c r="A392" s="33" t="s">
        <v>280</v>
      </c>
      <c r="B392" s="33" t="s">
        <v>334</v>
      </c>
      <c r="C392" s="42" t="s">
        <v>137</v>
      </c>
      <c r="D392" s="43" t="s">
        <v>160</v>
      </c>
      <c r="E392" s="59">
        <v>1464998</v>
      </c>
      <c r="F392" s="53">
        <f>ROUND(E392/12*2,2)</f>
        <v>244166.33</v>
      </c>
      <c r="G392" s="53">
        <v>51706</v>
      </c>
      <c r="H392" s="53">
        <v>51706</v>
      </c>
      <c r="I392" s="119"/>
      <c r="J392" s="55"/>
      <c r="K392" s="54">
        <f t="shared" ref="K392" si="237">G392-F392</f>
        <v>-192460.33</v>
      </c>
      <c r="L392" s="55">
        <f t="shared" ref="L392" si="238">ROUND(K392*100/-F392,2)</f>
        <v>78.819999999999993</v>
      </c>
      <c r="M392" s="59"/>
      <c r="N392" s="59"/>
      <c r="O392" s="59">
        <v>405</v>
      </c>
      <c r="P392" s="53">
        <v>405</v>
      </c>
      <c r="Q392" s="57">
        <f t="shared" si="224"/>
        <v>0</v>
      </c>
      <c r="R392" s="59">
        <v>255</v>
      </c>
      <c r="S392" s="53">
        <f>ROUND(R392/12*2,0)</f>
        <v>43</v>
      </c>
      <c r="T392" s="58">
        <v>9</v>
      </c>
      <c r="U392" s="58">
        <v>9</v>
      </c>
      <c r="V392" s="53">
        <f t="shared" si="226"/>
        <v>0</v>
      </c>
      <c r="W392" s="59"/>
      <c r="X392" s="6"/>
    </row>
    <row r="393" spans="1:24" s="77" customFormat="1" ht="15.75" x14ac:dyDescent="0.25">
      <c r="A393" s="33" t="s">
        <v>280</v>
      </c>
      <c r="B393" s="33" t="s">
        <v>334</v>
      </c>
      <c r="C393" s="42" t="s">
        <v>127</v>
      </c>
      <c r="D393" s="43" t="s">
        <v>161</v>
      </c>
      <c r="E393" s="53"/>
      <c r="F393" s="53"/>
      <c r="G393" s="53"/>
      <c r="H393" s="53"/>
      <c r="I393" s="54"/>
      <c r="J393" s="50"/>
      <c r="K393" s="54"/>
      <c r="L393" s="55"/>
      <c r="M393" s="59"/>
      <c r="N393" s="59"/>
      <c r="O393" s="53"/>
      <c r="P393" s="53"/>
      <c r="Q393" s="57">
        <f t="shared" si="224"/>
        <v>0</v>
      </c>
      <c r="R393" s="53"/>
      <c r="S393" s="53">
        <f t="shared" ref="S393:S398" si="239">ROUND(R393/12*3,0)</f>
        <v>0</v>
      </c>
      <c r="T393" s="58"/>
      <c r="U393" s="58"/>
      <c r="V393" s="53">
        <f t="shared" si="226"/>
        <v>0</v>
      </c>
      <c r="W393" s="59"/>
      <c r="X393" s="6"/>
    </row>
    <row r="394" spans="1:24" s="77" customFormat="1" ht="31.5" x14ac:dyDescent="0.25">
      <c r="A394" s="33" t="s">
        <v>280</v>
      </c>
      <c r="B394" s="33" t="s">
        <v>334</v>
      </c>
      <c r="C394" s="42" t="s">
        <v>126</v>
      </c>
      <c r="D394" s="43" t="s">
        <v>162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224"/>
        <v>0</v>
      </c>
      <c r="R394" s="53"/>
      <c r="S394" s="53">
        <f t="shared" si="239"/>
        <v>0</v>
      </c>
      <c r="T394" s="58"/>
      <c r="U394" s="58"/>
      <c r="V394" s="53">
        <f t="shared" si="226"/>
        <v>0</v>
      </c>
      <c r="W394" s="59"/>
      <c r="X394" s="6"/>
    </row>
    <row r="395" spans="1:24" s="77" customFormat="1" ht="15.75" x14ac:dyDescent="0.25">
      <c r="A395" s="33" t="s">
        <v>280</v>
      </c>
      <c r="B395" s="33" t="s">
        <v>334</v>
      </c>
      <c r="C395" s="42" t="s">
        <v>122</v>
      </c>
      <c r="D395" s="43" t="s">
        <v>163</v>
      </c>
      <c r="E395" s="53"/>
      <c r="F395" s="53"/>
      <c r="G395" s="53"/>
      <c r="H395" s="53"/>
      <c r="I395" s="54"/>
      <c r="J395" s="50"/>
      <c r="K395" s="54"/>
      <c r="L395" s="55"/>
      <c r="M395" s="59"/>
      <c r="N395" s="59"/>
      <c r="O395" s="53"/>
      <c r="P395" s="53"/>
      <c r="Q395" s="57">
        <f t="shared" si="224"/>
        <v>0</v>
      </c>
      <c r="R395" s="53"/>
      <c r="S395" s="53">
        <f t="shared" si="239"/>
        <v>0</v>
      </c>
      <c r="T395" s="58"/>
      <c r="U395" s="58"/>
      <c r="V395" s="53">
        <f t="shared" si="226"/>
        <v>0</v>
      </c>
      <c r="W395" s="59"/>
      <c r="X395" s="6"/>
    </row>
    <row r="396" spans="1:24" s="77" customFormat="1" ht="15.75" x14ac:dyDescent="0.25">
      <c r="A396" s="33" t="s">
        <v>280</v>
      </c>
      <c r="B396" s="33" t="s">
        <v>334</v>
      </c>
      <c r="C396" s="42" t="s">
        <v>123</v>
      </c>
      <c r="D396" s="43" t="s">
        <v>164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3"/>
      <c r="P396" s="53"/>
      <c r="Q396" s="57">
        <f t="shared" si="224"/>
        <v>0</v>
      </c>
      <c r="R396" s="53"/>
      <c r="S396" s="53">
        <f t="shared" si="239"/>
        <v>0</v>
      </c>
      <c r="T396" s="58"/>
      <c r="U396" s="58"/>
      <c r="V396" s="53">
        <f t="shared" si="226"/>
        <v>0</v>
      </c>
      <c r="W396" s="59"/>
      <c r="X396" s="6"/>
    </row>
    <row r="397" spans="1:24" s="77" customFormat="1" ht="15.75" x14ac:dyDescent="0.25">
      <c r="A397" s="33" t="s">
        <v>280</v>
      </c>
      <c r="B397" s="33" t="s">
        <v>334</v>
      </c>
      <c r="C397" s="42" t="s">
        <v>182</v>
      </c>
      <c r="D397" s="43" t="s">
        <v>183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9"/>
      <c r="P397" s="53"/>
      <c r="Q397" s="57">
        <f t="shared" si="224"/>
        <v>0</v>
      </c>
      <c r="R397" s="53"/>
      <c r="S397" s="53">
        <f t="shared" si="239"/>
        <v>0</v>
      </c>
      <c r="T397" s="58"/>
      <c r="U397" s="58"/>
      <c r="V397" s="53">
        <f t="shared" si="226"/>
        <v>0</v>
      </c>
      <c r="W397" s="59"/>
      <c r="X397" s="6"/>
    </row>
    <row r="398" spans="1:24" s="77" customFormat="1" ht="15.75" x14ac:dyDescent="0.25">
      <c r="A398" s="33" t="s">
        <v>280</v>
      </c>
      <c r="B398" s="33" t="s">
        <v>334</v>
      </c>
      <c r="C398" s="42" t="s">
        <v>184</v>
      </c>
      <c r="D398" s="43" t="s">
        <v>185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3"/>
      <c r="P398" s="53"/>
      <c r="Q398" s="57">
        <f t="shared" si="224"/>
        <v>0</v>
      </c>
      <c r="R398" s="53"/>
      <c r="S398" s="53">
        <f t="shared" si="239"/>
        <v>0</v>
      </c>
      <c r="T398" s="58"/>
      <c r="U398" s="58"/>
      <c r="V398" s="53">
        <f t="shared" si="226"/>
        <v>0</v>
      </c>
      <c r="W398" s="59"/>
      <c r="X398" s="6"/>
    </row>
    <row r="399" spans="1:24" s="77" customFormat="1" ht="15.75" x14ac:dyDescent="0.25">
      <c r="A399" s="33" t="s">
        <v>280</v>
      </c>
      <c r="B399" s="33" t="s">
        <v>334</v>
      </c>
      <c r="C399" s="42" t="s">
        <v>186</v>
      </c>
      <c r="D399" s="43" t="s">
        <v>187</v>
      </c>
      <c r="E399" s="59">
        <v>45505</v>
      </c>
      <c r="F399" s="53">
        <f t="shared" ref="F399:F400" si="240">ROUND(E399/12*2,2)</f>
        <v>7584.17</v>
      </c>
      <c r="G399" s="53">
        <v>91008</v>
      </c>
      <c r="H399" s="53">
        <v>45504</v>
      </c>
      <c r="I399" s="119">
        <f t="shared" ref="I399" si="241">G399-F399</f>
        <v>83423.83</v>
      </c>
      <c r="J399" s="55">
        <f t="shared" ref="J399" si="242">ROUND(I399/F399*100,2)</f>
        <v>1099.97</v>
      </c>
      <c r="K399" s="54"/>
      <c r="L399" s="55"/>
      <c r="M399" s="59"/>
      <c r="N399" s="59"/>
      <c r="O399" s="53">
        <v>295</v>
      </c>
      <c r="P399" s="53">
        <v>120</v>
      </c>
      <c r="Q399" s="57">
        <f t="shared" si="224"/>
        <v>175</v>
      </c>
      <c r="R399" s="59">
        <v>1</v>
      </c>
      <c r="S399" s="53">
        <f t="shared" ref="S399:S400" si="243">ROUND(R399/12*2,0)</f>
        <v>0</v>
      </c>
      <c r="T399" s="58">
        <v>2</v>
      </c>
      <c r="U399" s="58">
        <v>1</v>
      </c>
      <c r="V399" s="53">
        <f t="shared" si="226"/>
        <v>1</v>
      </c>
      <c r="W399" s="59"/>
      <c r="X399" s="6"/>
    </row>
    <row r="400" spans="1:24" s="77" customFormat="1" ht="31.5" x14ac:dyDescent="0.25">
      <c r="A400" s="33" t="s">
        <v>280</v>
      </c>
      <c r="B400" s="33" t="s">
        <v>334</v>
      </c>
      <c r="C400" s="42" t="s">
        <v>188</v>
      </c>
      <c r="D400" s="43" t="s">
        <v>189</v>
      </c>
      <c r="E400" s="59">
        <v>59973</v>
      </c>
      <c r="F400" s="53">
        <f t="shared" si="240"/>
        <v>9995.5</v>
      </c>
      <c r="G400" s="53">
        <v>7996</v>
      </c>
      <c r="H400" s="53">
        <v>7996</v>
      </c>
      <c r="I400" s="119"/>
      <c r="J400" s="55"/>
      <c r="K400" s="54">
        <f t="shared" ref="K400" si="244">G400-F400</f>
        <v>-1999.5</v>
      </c>
      <c r="L400" s="55">
        <f t="shared" ref="L400" si="245">ROUND(K400*100/-F400,2)</f>
        <v>20</v>
      </c>
      <c r="M400" s="59"/>
      <c r="N400" s="59"/>
      <c r="O400" s="59">
        <v>369</v>
      </c>
      <c r="P400" s="53">
        <v>369</v>
      </c>
      <c r="Q400" s="57">
        <f t="shared" si="224"/>
        <v>0</v>
      </c>
      <c r="R400" s="59">
        <v>30</v>
      </c>
      <c r="S400" s="53">
        <f t="shared" si="243"/>
        <v>5</v>
      </c>
      <c r="T400" s="58">
        <v>4</v>
      </c>
      <c r="U400" s="58">
        <v>4</v>
      </c>
      <c r="V400" s="53">
        <f t="shared" si="226"/>
        <v>0</v>
      </c>
      <c r="W400" s="59"/>
      <c r="X400" s="6"/>
    </row>
    <row r="401" spans="1:24" s="77" customFormat="1" ht="15.75" x14ac:dyDescent="0.25">
      <c r="A401" s="33" t="s">
        <v>280</v>
      </c>
      <c r="B401" s="33" t="s">
        <v>334</v>
      </c>
      <c r="C401" s="42" t="s">
        <v>124</v>
      </c>
      <c r="D401" s="43" t="s">
        <v>165</v>
      </c>
      <c r="E401" s="53"/>
      <c r="F401" s="53"/>
      <c r="G401" s="53"/>
      <c r="H401" s="53"/>
      <c r="I401" s="54"/>
      <c r="J401" s="50"/>
      <c r="K401" s="54"/>
      <c r="L401" s="55"/>
      <c r="M401" s="59"/>
      <c r="N401" s="59"/>
      <c r="O401" s="53"/>
      <c r="P401" s="53"/>
      <c r="Q401" s="57">
        <f t="shared" si="224"/>
        <v>0</v>
      </c>
      <c r="R401" s="53"/>
      <c r="S401" s="53">
        <f t="shared" ref="S401:S411" si="246">ROUND(R401/12*3,0)</f>
        <v>0</v>
      </c>
      <c r="T401" s="58"/>
      <c r="U401" s="58"/>
      <c r="V401" s="53">
        <f t="shared" si="226"/>
        <v>0</v>
      </c>
      <c r="W401" s="59"/>
      <c r="X401" s="6"/>
    </row>
    <row r="402" spans="1:24" s="77" customFormat="1" ht="15.75" x14ac:dyDescent="0.25">
      <c r="A402" s="33" t="s">
        <v>280</v>
      </c>
      <c r="B402" s="33" t="s">
        <v>334</v>
      </c>
      <c r="C402" s="42" t="s">
        <v>125</v>
      </c>
      <c r="D402" s="43" t="s">
        <v>166</v>
      </c>
      <c r="E402" s="53"/>
      <c r="F402" s="53"/>
      <c r="G402" s="53"/>
      <c r="H402" s="53"/>
      <c r="I402" s="54"/>
      <c r="J402" s="50"/>
      <c r="K402" s="54"/>
      <c r="L402" s="55"/>
      <c r="M402" s="59"/>
      <c r="N402" s="59"/>
      <c r="O402" s="53"/>
      <c r="P402" s="53"/>
      <c r="Q402" s="57">
        <f t="shared" si="224"/>
        <v>0</v>
      </c>
      <c r="R402" s="53"/>
      <c r="S402" s="53">
        <f t="shared" si="246"/>
        <v>0</v>
      </c>
      <c r="T402" s="58"/>
      <c r="U402" s="58"/>
      <c r="V402" s="53">
        <f t="shared" si="226"/>
        <v>0</v>
      </c>
      <c r="W402" s="59"/>
      <c r="X402" s="6"/>
    </row>
    <row r="403" spans="1:24" s="77" customFormat="1" ht="47.25" x14ac:dyDescent="0.25">
      <c r="A403" s="33" t="s">
        <v>280</v>
      </c>
      <c r="B403" s="33" t="s">
        <v>334</v>
      </c>
      <c r="C403" s="42" t="s">
        <v>34</v>
      </c>
      <c r="D403" s="43" t="s">
        <v>167</v>
      </c>
      <c r="E403" s="53"/>
      <c r="F403" s="53"/>
      <c r="G403" s="53"/>
      <c r="H403" s="53"/>
      <c r="I403" s="54"/>
      <c r="J403" s="50"/>
      <c r="K403" s="54"/>
      <c r="L403" s="55"/>
      <c r="M403" s="59"/>
      <c r="N403" s="59"/>
      <c r="O403" s="59"/>
      <c r="P403" s="53"/>
      <c r="Q403" s="57">
        <f t="shared" si="224"/>
        <v>0</v>
      </c>
      <c r="R403" s="53"/>
      <c r="S403" s="53">
        <f t="shared" si="246"/>
        <v>0</v>
      </c>
      <c r="T403" s="58"/>
      <c r="U403" s="58"/>
      <c r="V403" s="53">
        <f t="shared" si="226"/>
        <v>0</v>
      </c>
      <c r="W403" s="59"/>
      <c r="X403" s="6"/>
    </row>
    <row r="404" spans="1:24" s="77" customFormat="1" ht="15.75" x14ac:dyDescent="0.25">
      <c r="A404" s="33" t="s">
        <v>280</v>
      </c>
      <c r="B404" s="33" t="s">
        <v>334</v>
      </c>
      <c r="C404" s="42" t="s">
        <v>35</v>
      </c>
      <c r="D404" s="43" t="s">
        <v>168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3"/>
      <c r="P404" s="53"/>
      <c r="Q404" s="57">
        <f t="shared" si="224"/>
        <v>0</v>
      </c>
      <c r="R404" s="53"/>
      <c r="S404" s="53">
        <f t="shared" si="246"/>
        <v>0</v>
      </c>
      <c r="T404" s="58"/>
      <c r="U404" s="58"/>
      <c r="V404" s="53">
        <f t="shared" si="226"/>
        <v>0</v>
      </c>
      <c r="W404" s="59"/>
      <c r="X404" s="6"/>
    </row>
    <row r="405" spans="1:24" s="77" customFormat="1" ht="31.5" x14ac:dyDescent="0.25">
      <c r="A405" s="33" t="s">
        <v>280</v>
      </c>
      <c r="B405" s="33" t="s">
        <v>334</v>
      </c>
      <c r="C405" s="42" t="s">
        <v>36</v>
      </c>
      <c r="D405" s="43" t="s">
        <v>190</v>
      </c>
      <c r="E405" s="53">
        <v>303714</v>
      </c>
      <c r="F405" s="53">
        <f>ROUND(E405/12*2,2)</f>
        <v>50619</v>
      </c>
      <c r="G405" s="53">
        <v>57945</v>
      </c>
      <c r="H405" s="53">
        <v>49953</v>
      </c>
      <c r="I405" s="119">
        <f t="shared" ref="I405" si="247">G405-F405</f>
        <v>7326</v>
      </c>
      <c r="J405" s="55">
        <f t="shared" ref="J405" si="248">ROUND(I405/F405*100,2)</f>
        <v>14.47</v>
      </c>
      <c r="K405" s="54"/>
      <c r="L405" s="55"/>
      <c r="M405" s="59"/>
      <c r="N405" s="59"/>
      <c r="O405" s="59">
        <v>2181</v>
      </c>
      <c r="P405" s="53">
        <v>1867</v>
      </c>
      <c r="Q405" s="57">
        <f t="shared" si="224"/>
        <v>314</v>
      </c>
      <c r="R405" s="59">
        <v>304</v>
      </c>
      <c r="S405" s="53">
        <f>ROUND(R405/12*2,0)</f>
        <v>51</v>
      </c>
      <c r="T405" s="58">
        <v>58</v>
      </c>
      <c r="U405" s="58">
        <v>50</v>
      </c>
      <c r="V405" s="53">
        <f t="shared" si="226"/>
        <v>8</v>
      </c>
      <c r="W405" s="59"/>
      <c r="X405" s="6"/>
    </row>
    <row r="406" spans="1:24" s="77" customFormat="1" ht="31.5" x14ac:dyDescent="0.25">
      <c r="A406" s="33" t="s">
        <v>280</v>
      </c>
      <c r="B406" s="33" t="s">
        <v>334</v>
      </c>
      <c r="C406" s="42" t="s">
        <v>37</v>
      </c>
      <c r="D406" s="43" t="s">
        <v>191</v>
      </c>
      <c r="E406" s="53"/>
      <c r="F406" s="53"/>
      <c r="G406" s="53"/>
      <c r="H406" s="53"/>
      <c r="I406" s="54"/>
      <c r="J406" s="50"/>
      <c r="K406" s="54"/>
      <c r="L406" s="55"/>
      <c r="M406" s="59"/>
      <c r="N406" s="59"/>
      <c r="O406" s="53"/>
      <c r="P406" s="53"/>
      <c r="Q406" s="57">
        <f t="shared" si="224"/>
        <v>0</v>
      </c>
      <c r="R406" s="53"/>
      <c r="S406" s="53">
        <f t="shared" si="246"/>
        <v>0</v>
      </c>
      <c r="T406" s="58"/>
      <c r="U406" s="58"/>
      <c r="V406" s="53">
        <f t="shared" si="226"/>
        <v>0</v>
      </c>
      <c r="W406" s="59"/>
      <c r="X406" s="6"/>
    </row>
    <row r="407" spans="1:24" s="77" customFormat="1" ht="31.5" x14ac:dyDescent="0.25">
      <c r="A407" s="33" t="s">
        <v>280</v>
      </c>
      <c r="B407" s="33" t="s">
        <v>334</v>
      </c>
      <c r="C407" s="42" t="s">
        <v>38</v>
      </c>
      <c r="D407" s="43" t="s">
        <v>169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224"/>
        <v>0</v>
      </c>
      <c r="R407" s="53"/>
      <c r="S407" s="53">
        <f t="shared" si="246"/>
        <v>0</v>
      </c>
      <c r="T407" s="58"/>
      <c r="U407" s="58"/>
      <c r="V407" s="53">
        <f t="shared" si="226"/>
        <v>0</v>
      </c>
      <c r="W407" s="59"/>
      <c r="X407" s="6"/>
    </row>
    <row r="408" spans="1:24" s="77" customFormat="1" ht="15.75" x14ac:dyDescent="0.25">
      <c r="A408" s="33" t="s">
        <v>280</v>
      </c>
      <c r="B408" s="33" t="s">
        <v>334</v>
      </c>
      <c r="C408" s="42" t="s">
        <v>39</v>
      </c>
      <c r="D408" s="43" t="s">
        <v>170</v>
      </c>
      <c r="E408" s="53">
        <v>804635</v>
      </c>
      <c r="F408" s="53">
        <f t="shared" ref="F408:F409" si="249">ROUND(E408/12*2,2)</f>
        <v>134105.82999999999</v>
      </c>
      <c r="G408" s="53">
        <v>123905</v>
      </c>
      <c r="H408" s="53">
        <v>123905</v>
      </c>
      <c r="I408" s="119"/>
      <c r="J408" s="55"/>
      <c r="K408" s="54">
        <f t="shared" ref="K408" si="250">G408-F408</f>
        <v>-10200.829999999987</v>
      </c>
      <c r="L408" s="55">
        <f t="shared" ref="L408" si="251">ROUND(K408*100/-F408,2)</f>
        <v>7.61</v>
      </c>
      <c r="M408" s="59"/>
      <c r="N408" s="59"/>
      <c r="O408" s="59">
        <v>5171</v>
      </c>
      <c r="P408" s="53">
        <v>5171</v>
      </c>
      <c r="Q408" s="57">
        <f t="shared" si="224"/>
        <v>0</v>
      </c>
      <c r="R408" s="59">
        <v>539</v>
      </c>
      <c r="S408" s="53">
        <f t="shared" ref="S408:S409" si="252">ROUND(R408/12*2,0)</f>
        <v>90</v>
      </c>
      <c r="T408" s="58">
        <v>83</v>
      </c>
      <c r="U408" s="58">
        <v>83</v>
      </c>
      <c r="V408" s="53">
        <f t="shared" si="226"/>
        <v>0</v>
      </c>
      <c r="W408" s="59"/>
      <c r="X408" s="6"/>
    </row>
    <row r="409" spans="1:24" s="77" customFormat="1" ht="47.25" x14ac:dyDescent="0.25">
      <c r="A409" s="33" t="s">
        <v>280</v>
      </c>
      <c r="B409" s="33" t="s">
        <v>334</v>
      </c>
      <c r="C409" s="42" t="s">
        <v>40</v>
      </c>
      <c r="D409" s="43" t="s">
        <v>172</v>
      </c>
      <c r="E409" s="53">
        <v>351412</v>
      </c>
      <c r="F409" s="53">
        <f t="shared" si="249"/>
        <v>58568.67</v>
      </c>
      <c r="G409" s="53">
        <v>161304</v>
      </c>
      <c r="H409" s="53">
        <v>51847</v>
      </c>
      <c r="I409" s="119">
        <f t="shared" ref="I409" si="253">G409-F409</f>
        <v>102735.33</v>
      </c>
      <c r="J409" s="55">
        <f t="shared" ref="J409" si="254">ROUND(I409/F409*100,2)</f>
        <v>175.41</v>
      </c>
      <c r="K409" s="54"/>
      <c r="L409" s="55"/>
      <c r="M409" s="59"/>
      <c r="N409" s="59"/>
      <c r="O409" s="53">
        <v>3169</v>
      </c>
      <c r="P409" s="53">
        <v>363</v>
      </c>
      <c r="Q409" s="57">
        <f t="shared" si="224"/>
        <v>2806</v>
      </c>
      <c r="R409" s="59">
        <v>61</v>
      </c>
      <c r="S409" s="53">
        <f t="shared" si="252"/>
        <v>10</v>
      </c>
      <c r="T409" s="58">
        <v>28</v>
      </c>
      <c r="U409" s="58">
        <v>9</v>
      </c>
      <c r="V409" s="53">
        <f t="shared" si="226"/>
        <v>19</v>
      </c>
      <c r="W409" s="59"/>
      <c r="X409" s="6"/>
    </row>
    <row r="410" spans="1:24" s="77" customFormat="1" ht="15.75" x14ac:dyDescent="0.25">
      <c r="A410" s="33" t="s">
        <v>280</v>
      </c>
      <c r="B410" s="33" t="s">
        <v>334</v>
      </c>
      <c r="C410" s="42" t="s">
        <v>41</v>
      </c>
      <c r="D410" s="43" t="s">
        <v>171</v>
      </c>
      <c r="E410" s="53"/>
      <c r="F410" s="53"/>
      <c r="G410" s="53"/>
      <c r="H410" s="53"/>
      <c r="I410" s="54"/>
      <c r="J410" s="50"/>
      <c r="K410" s="54"/>
      <c r="L410" s="55"/>
      <c r="M410" s="59"/>
      <c r="N410" s="59"/>
      <c r="O410" s="53"/>
      <c r="P410" s="53"/>
      <c r="Q410" s="57">
        <f t="shared" si="224"/>
        <v>0</v>
      </c>
      <c r="R410" s="53"/>
      <c r="S410" s="53">
        <f t="shared" si="246"/>
        <v>0</v>
      </c>
      <c r="T410" s="58"/>
      <c r="U410" s="58"/>
      <c r="V410" s="53">
        <f t="shared" si="226"/>
        <v>0</v>
      </c>
      <c r="W410" s="59"/>
      <c r="X410" s="6"/>
    </row>
    <row r="411" spans="1:24" s="77" customFormat="1" ht="15.75" x14ac:dyDescent="0.25">
      <c r="A411" s="33" t="s">
        <v>280</v>
      </c>
      <c r="B411" s="33" t="s">
        <v>334</v>
      </c>
      <c r="C411" s="42" t="s">
        <v>42</v>
      </c>
      <c r="D411" s="43" t="s">
        <v>192</v>
      </c>
      <c r="E411" s="53"/>
      <c r="F411" s="53"/>
      <c r="G411" s="53"/>
      <c r="H411" s="53"/>
      <c r="I411" s="54"/>
      <c r="J411" s="50"/>
      <c r="K411" s="54"/>
      <c r="L411" s="55"/>
      <c r="M411" s="59"/>
      <c r="N411" s="59"/>
      <c r="O411" s="53"/>
      <c r="P411" s="53"/>
      <c r="Q411" s="57">
        <f t="shared" si="224"/>
        <v>0</v>
      </c>
      <c r="R411" s="53"/>
      <c r="S411" s="53">
        <f t="shared" si="246"/>
        <v>0</v>
      </c>
      <c r="T411" s="58"/>
      <c r="U411" s="58"/>
      <c r="V411" s="53">
        <f t="shared" si="226"/>
        <v>0</v>
      </c>
      <c r="W411" s="59"/>
      <c r="X411" s="6"/>
    </row>
    <row r="412" spans="1:24" s="77" customFormat="1" ht="15.75" x14ac:dyDescent="0.25">
      <c r="A412" s="33" t="s">
        <v>280</v>
      </c>
      <c r="B412" s="33" t="s">
        <v>334</v>
      </c>
      <c r="C412" s="42" t="s">
        <v>43</v>
      </c>
      <c r="D412" s="43" t="s">
        <v>193</v>
      </c>
      <c r="E412" s="59">
        <v>73396</v>
      </c>
      <c r="F412" s="53">
        <v>36698</v>
      </c>
      <c r="G412" s="53">
        <v>73396</v>
      </c>
      <c r="H412" s="53">
        <v>36698</v>
      </c>
      <c r="I412" s="119">
        <f t="shared" ref="I412" si="255">G412-F412</f>
        <v>36698</v>
      </c>
      <c r="J412" s="55">
        <f t="shared" ref="J412" si="256">ROUND(I412/F412*100,2)</f>
        <v>100</v>
      </c>
      <c r="K412" s="54"/>
      <c r="L412" s="55"/>
      <c r="M412" s="59"/>
      <c r="N412" s="59"/>
      <c r="O412" s="53">
        <v>100</v>
      </c>
      <c r="P412" s="53">
        <v>798</v>
      </c>
      <c r="Q412" s="57">
        <f t="shared" si="224"/>
        <v>-698</v>
      </c>
      <c r="R412" s="59">
        <v>2</v>
      </c>
      <c r="S412" s="53">
        <f>ROUND(R412/12*2,0)</f>
        <v>0</v>
      </c>
      <c r="T412" s="58">
        <v>2</v>
      </c>
      <c r="U412" s="58">
        <v>1</v>
      </c>
      <c r="V412" s="53">
        <f t="shared" si="226"/>
        <v>1</v>
      </c>
      <c r="W412" s="59"/>
      <c r="X412" s="6"/>
    </row>
    <row r="413" spans="1:24" s="77" customFormat="1" ht="15.75" x14ac:dyDescent="0.25">
      <c r="A413" s="33" t="s">
        <v>280</v>
      </c>
      <c r="B413" s="33" t="s">
        <v>334</v>
      </c>
      <c r="C413" s="42" t="s">
        <v>44</v>
      </c>
      <c r="D413" s="43" t="s">
        <v>173</v>
      </c>
      <c r="E413" s="53"/>
      <c r="F413" s="53"/>
      <c r="G413" s="53"/>
      <c r="H413" s="53"/>
      <c r="I413" s="54"/>
      <c r="J413" s="50"/>
      <c r="K413" s="54"/>
      <c r="L413" s="55"/>
      <c r="M413" s="59"/>
      <c r="N413" s="59"/>
      <c r="O413" s="59"/>
      <c r="P413" s="53"/>
      <c r="Q413" s="57">
        <f t="shared" si="224"/>
        <v>0</v>
      </c>
      <c r="R413" s="53"/>
      <c r="S413" s="53">
        <f>ROUND(R413/12*3,0)</f>
        <v>0</v>
      </c>
      <c r="T413" s="58"/>
      <c r="U413" s="58"/>
      <c r="V413" s="53">
        <f t="shared" si="226"/>
        <v>0</v>
      </c>
      <c r="W413" s="59"/>
      <c r="X413" s="6"/>
    </row>
    <row r="414" spans="1:24" s="77" customFormat="1" ht="15.75" x14ac:dyDescent="0.25">
      <c r="A414" s="33" t="s">
        <v>280</v>
      </c>
      <c r="B414" s="33" t="s">
        <v>334</v>
      </c>
      <c r="C414" s="42" t="s">
        <v>45</v>
      </c>
      <c r="D414" s="43" t="s">
        <v>187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3"/>
      <c r="P414" s="53"/>
      <c r="Q414" s="57">
        <f t="shared" si="224"/>
        <v>0</v>
      </c>
      <c r="R414" s="53"/>
      <c r="S414" s="53">
        <f>ROUND(R414/12*3,0)</f>
        <v>0</v>
      </c>
      <c r="T414" s="58"/>
      <c r="U414" s="58"/>
      <c r="V414" s="53">
        <f t="shared" si="226"/>
        <v>0</v>
      </c>
      <c r="W414" s="59"/>
      <c r="X414" s="6"/>
    </row>
    <row r="415" spans="1:24" s="77" customFormat="1" ht="15.75" x14ac:dyDescent="0.25">
      <c r="A415" s="33" t="s">
        <v>280</v>
      </c>
      <c r="B415" s="33" t="s">
        <v>334</v>
      </c>
      <c r="C415" s="42" t="s">
        <v>46</v>
      </c>
      <c r="D415" s="43" t="s">
        <v>194</v>
      </c>
      <c r="E415" s="53">
        <v>3387079</v>
      </c>
      <c r="F415" s="53">
        <f t="shared" ref="F415:F417" si="257">ROUND(E415/12*2,2)</f>
        <v>564513.17000000004</v>
      </c>
      <c r="G415" s="53">
        <v>541933</v>
      </c>
      <c r="H415" s="53">
        <v>541933</v>
      </c>
      <c r="I415" s="119"/>
      <c r="J415" s="55"/>
      <c r="K415" s="54">
        <f t="shared" ref="K415:K417" si="258">G415-F415</f>
        <v>-22580.170000000042</v>
      </c>
      <c r="L415" s="55">
        <f t="shared" ref="L415:L417" si="259">ROUND(K415*100/-F415,2)</f>
        <v>4</v>
      </c>
      <c r="M415" s="59"/>
      <c r="N415" s="59"/>
      <c r="O415" s="53">
        <v>450</v>
      </c>
      <c r="P415" s="53">
        <v>450</v>
      </c>
      <c r="Q415" s="57">
        <f t="shared" si="224"/>
        <v>0</v>
      </c>
      <c r="R415" s="74">
        <v>125</v>
      </c>
      <c r="S415" s="53">
        <f t="shared" ref="S415:S417" si="260">ROUND(R415/12*2,0)</f>
        <v>21</v>
      </c>
      <c r="T415" s="58">
        <v>20</v>
      </c>
      <c r="U415" s="58">
        <v>20</v>
      </c>
      <c r="V415" s="53">
        <f t="shared" si="226"/>
        <v>0</v>
      </c>
      <c r="W415" s="59"/>
      <c r="X415" s="6"/>
    </row>
    <row r="416" spans="1:24" s="77" customFormat="1" ht="15.75" x14ac:dyDescent="0.25">
      <c r="A416" s="33" t="s">
        <v>280</v>
      </c>
      <c r="B416" s="33" t="s">
        <v>334</v>
      </c>
      <c r="C416" s="42" t="s">
        <v>47</v>
      </c>
      <c r="D416" s="43" t="s">
        <v>121</v>
      </c>
      <c r="E416" s="59">
        <v>140305</v>
      </c>
      <c r="F416" s="53">
        <f t="shared" si="257"/>
        <v>23384.17</v>
      </c>
      <c r="G416" s="53">
        <v>35810</v>
      </c>
      <c r="H416" s="53">
        <v>23392</v>
      </c>
      <c r="I416" s="119">
        <f t="shared" ref="I416" si="261">G416-F416</f>
        <v>12425.830000000002</v>
      </c>
      <c r="J416" s="55">
        <f t="shared" ref="J416" si="262">ROUND(I416/F416*100,2)</f>
        <v>53.14</v>
      </c>
      <c r="K416" s="54"/>
      <c r="L416" s="55"/>
      <c r="M416" s="59"/>
      <c r="N416" s="59"/>
      <c r="O416" s="53"/>
      <c r="P416" s="53"/>
      <c r="Q416" s="57">
        <f t="shared" si="224"/>
        <v>0</v>
      </c>
      <c r="R416" s="59">
        <v>111</v>
      </c>
      <c r="S416" s="53">
        <f t="shared" si="260"/>
        <v>19</v>
      </c>
      <c r="T416" s="58">
        <v>30</v>
      </c>
      <c r="U416" s="58">
        <v>18</v>
      </c>
      <c r="V416" s="53">
        <f t="shared" si="226"/>
        <v>12</v>
      </c>
      <c r="W416" s="59"/>
      <c r="X416" s="6"/>
    </row>
    <row r="417" spans="1:24" s="77" customFormat="1" ht="15.75" x14ac:dyDescent="0.25">
      <c r="A417" s="33" t="s">
        <v>280</v>
      </c>
      <c r="B417" s="33" t="s">
        <v>334</v>
      </c>
      <c r="C417" s="42" t="s">
        <v>48</v>
      </c>
      <c r="D417" s="43" t="s">
        <v>195</v>
      </c>
      <c r="E417" s="53">
        <v>78555</v>
      </c>
      <c r="F417" s="53">
        <f t="shared" si="257"/>
        <v>13092.5</v>
      </c>
      <c r="G417" s="53">
        <v>0</v>
      </c>
      <c r="H417" s="53">
        <v>0</v>
      </c>
      <c r="I417" s="119"/>
      <c r="J417" s="55"/>
      <c r="K417" s="54">
        <f t="shared" si="258"/>
        <v>-13092.5</v>
      </c>
      <c r="L417" s="55">
        <f t="shared" si="259"/>
        <v>100</v>
      </c>
      <c r="M417" s="59"/>
      <c r="N417" s="59"/>
      <c r="O417" s="53"/>
      <c r="P417" s="53"/>
      <c r="Q417" s="57">
        <f t="shared" si="224"/>
        <v>0</v>
      </c>
      <c r="R417" s="59">
        <v>3</v>
      </c>
      <c r="S417" s="53">
        <f t="shared" si="260"/>
        <v>1</v>
      </c>
      <c r="T417" s="58"/>
      <c r="U417" s="58"/>
      <c r="V417" s="53">
        <f t="shared" si="226"/>
        <v>0</v>
      </c>
      <c r="W417" s="59"/>
      <c r="X417" s="6"/>
    </row>
    <row r="418" spans="1:24" s="77" customFormat="1" ht="31.5" x14ac:dyDescent="0.25">
      <c r="A418" s="33" t="s">
        <v>280</v>
      </c>
      <c r="B418" s="33" t="s">
        <v>334</v>
      </c>
      <c r="C418" s="42" t="s">
        <v>128</v>
      </c>
      <c r="D418" s="43" t="s">
        <v>118</v>
      </c>
      <c r="E418" s="53"/>
      <c r="F418" s="53"/>
      <c r="G418" s="53"/>
      <c r="H418" s="53"/>
      <c r="I418" s="54"/>
      <c r="J418" s="50"/>
      <c r="K418" s="54"/>
      <c r="L418" s="55"/>
      <c r="M418" s="59"/>
      <c r="N418" s="59"/>
      <c r="O418" s="53"/>
      <c r="P418" s="53"/>
      <c r="Q418" s="57">
        <f t="shared" si="224"/>
        <v>0</v>
      </c>
      <c r="R418" s="53"/>
      <c r="S418" s="53">
        <f t="shared" ref="S418:S424" si="263">ROUND(R418/12*3,0)</f>
        <v>0</v>
      </c>
      <c r="T418" s="58"/>
      <c r="U418" s="58"/>
      <c r="V418" s="53">
        <f t="shared" si="226"/>
        <v>0</v>
      </c>
      <c r="W418" s="59"/>
      <c r="X418" s="6"/>
    </row>
    <row r="419" spans="1:24" s="77" customFormat="1" ht="15.75" x14ac:dyDescent="0.25">
      <c r="A419" s="33" t="s">
        <v>280</v>
      </c>
      <c r="B419" s="33" t="s">
        <v>334</v>
      </c>
      <c r="C419" s="42" t="s">
        <v>47</v>
      </c>
      <c r="D419" s="43"/>
      <c r="E419" s="53"/>
      <c r="F419" s="53"/>
      <c r="G419" s="53"/>
      <c r="H419" s="53"/>
      <c r="I419" s="54"/>
      <c r="J419" s="50"/>
      <c r="K419" s="54"/>
      <c r="L419" s="55"/>
      <c r="M419" s="59"/>
      <c r="N419" s="59"/>
      <c r="O419" s="53"/>
      <c r="P419" s="53"/>
      <c r="Q419" s="57">
        <f t="shared" si="224"/>
        <v>0</v>
      </c>
      <c r="R419" s="53"/>
      <c r="S419" s="53">
        <f t="shared" si="263"/>
        <v>0</v>
      </c>
      <c r="T419" s="58"/>
      <c r="U419" s="58"/>
      <c r="V419" s="53">
        <f t="shared" si="226"/>
        <v>0</v>
      </c>
      <c r="W419" s="59"/>
      <c r="X419" s="6"/>
    </row>
    <row r="420" spans="1:24" s="77" customFormat="1" ht="31.5" x14ac:dyDescent="0.25">
      <c r="A420" s="33" t="s">
        <v>280</v>
      </c>
      <c r="B420" s="33" t="s">
        <v>334</v>
      </c>
      <c r="C420" s="42" t="s">
        <v>49</v>
      </c>
      <c r="D420" s="43" t="s">
        <v>196</v>
      </c>
      <c r="E420" s="53"/>
      <c r="F420" s="53"/>
      <c r="G420" s="53"/>
      <c r="H420" s="53"/>
      <c r="I420" s="54"/>
      <c r="J420" s="50"/>
      <c r="K420" s="54"/>
      <c r="L420" s="55"/>
      <c r="M420" s="59"/>
      <c r="N420" s="59"/>
      <c r="O420" s="53"/>
      <c r="P420" s="53"/>
      <c r="Q420" s="57">
        <f t="shared" si="224"/>
        <v>0</v>
      </c>
      <c r="R420" s="53"/>
      <c r="S420" s="53">
        <f t="shared" si="263"/>
        <v>0</v>
      </c>
      <c r="T420" s="58"/>
      <c r="U420" s="58"/>
      <c r="V420" s="53">
        <f t="shared" si="226"/>
        <v>0</v>
      </c>
      <c r="W420" s="59"/>
      <c r="X420" s="6"/>
    </row>
    <row r="421" spans="1:24" s="77" customFormat="1" ht="31.5" x14ac:dyDescent="0.25">
      <c r="A421" s="33" t="s">
        <v>280</v>
      </c>
      <c r="B421" s="33" t="s">
        <v>334</v>
      </c>
      <c r="C421" s="42" t="s">
        <v>197</v>
      </c>
      <c r="D421" s="43" t="s">
        <v>198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224"/>
        <v>0</v>
      </c>
      <c r="R421" s="53"/>
      <c r="S421" s="53">
        <f t="shared" si="263"/>
        <v>0</v>
      </c>
      <c r="T421" s="58"/>
      <c r="U421" s="58"/>
      <c r="V421" s="53">
        <f t="shared" si="226"/>
        <v>0</v>
      </c>
      <c r="W421" s="59"/>
      <c r="X421" s="6"/>
    </row>
    <row r="422" spans="1:24" s="77" customFormat="1" ht="47.25" x14ac:dyDescent="0.25">
      <c r="A422" s="33" t="s">
        <v>280</v>
      </c>
      <c r="B422" s="33" t="s">
        <v>334</v>
      </c>
      <c r="C422" s="42" t="s">
        <v>199</v>
      </c>
      <c r="D422" s="43" t="s">
        <v>200</v>
      </c>
      <c r="E422" s="53">
        <v>219999</v>
      </c>
      <c r="F422" s="53">
        <f>ROUND(E422/12*2,2)</f>
        <v>36666.5</v>
      </c>
      <c r="G422" s="53">
        <v>32852</v>
      </c>
      <c r="H422" s="53">
        <v>32852</v>
      </c>
      <c r="I422" s="119"/>
      <c r="J422" s="55"/>
      <c r="K422" s="54">
        <f t="shared" ref="K422" si="264">G422-F422</f>
        <v>-3814.5</v>
      </c>
      <c r="L422" s="55">
        <f t="shared" ref="L422" si="265">ROUND(K422*100/-F422,2)</f>
        <v>10.4</v>
      </c>
      <c r="M422" s="59"/>
      <c r="N422" s="59"/>
      <c r="O422" s="53">
        <v>865</v>
      </c>
      <c r="P422" s="53">
        <v>865</v>
      </c>
      <c r="Q422" s="57">
        <f t="shared" si="224"/>
        <v>0</v>
      </c>
      <c r="R422" s="59">
        <v>67</v>
      </c>
      <c r="S422" s="53">
        <f>ROUND(R422/12*2,0)</f>
        <v>11</v>
      </c>
      <c r="T422" s="58">
        <v>12</v>
      </c>
      <c r="U422" s="58">
        <v>12</v>
      </c>
      <c r="V422" s="53">
        <f t="shared" si="226"/>
        <v>0</v>
      </c>
      <c r="W422" s="59"/>
      <c r="X422" s="6"/>
    </row>
    <row r="423" spans="1:24" s="77" customFormat="1" ht="31.5" x14ac:dyDescent="0.25">
      <c r="A423" s="33" t="s">
        <v>280</v>
      </c>
      <c r="B423" s="33" t="s">
        <v>334</v>
      </c>
      <c r="C423" s="42" t="s">
        <v>201</v>
      </c>
      <c r="D423" s="43" t="s">
        <v>202</v>
      </c>
      <c r="E423" s="53"/>
      <c r="F423" s="53"/>
      <c r="G423" s="53"/>
      <c r="H423" s="53"/>
      <c r="I423" s="54"/>
      <c r="J423" s="50"/>
      <c r="K423" s="54"/>
      <c r="L423" s="55"/>
      <c r="M423" s="59"/>
      <c r="N423" s="59"/>
      <c r="O423" s="53"/>
      <c r="P423" s="53"/>
      <c r="Q423" s="57">
        <f t="shared" si="224"/>
        <v>0</v>
      </c>
      <c r="R423" s="53"/>
      <c r="S423" s="53">
        <f t="shared" si="263"/>
        <v>0</v>
      </c>
      <c r="T423" s="58"/>
      <c r="U423" s="58"/>
      <c r="V423" s="53">
        <f t="shared" si="226"/>
        <v>0</v>
      </c>
      <c r="W423" s="59"/>
      <c r="X423" s="6"/>
    </row>
    <row r="424" spans="1:24" s="77" customFormat="1" ht="47.25" x14ac:dyDescent="0.25">
      <c r="A424" s="33" t="s">
        <v>280</v>
      </c>
      <c r="B424" s="33" t="s">
        <v>334</v>
      </c>
      <c r="C424" s="42" t="s">
        <v>203</v>
      </c>
      <c r="D424" s="43" t="s">
        <v>204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224"/>
        <v>0</v>
      </c>
      <c r="R424" s="53"/>
      <c r="S424" s="53">
        <f t="shared" si="263"/>
        <v>0</v>
      </c>
      <c r="T424" s="58"/>
      <c r="U424" s="58"/>
      <c r="V424" s="53">
        <f t="shared" si="226"/>
        <v>0</v>
      </c>
      <c r="W424" s="59"/>
      <c r="X424" s="6"/>
    </row>
    <row r="425" spans="1:24" s="77" customFormat="1" ht="47.25" x14ac:dyDescent="0.25">
      <c r="A425" s="33" t="s">
        <v>280</v>
      </c>
      <c r="B425" s="33" t="s">
        <v>334</v>
      </c>
      <c r="C425" s="42" t="s">
        <v>397</v>
      </c>
      <c r="D425" s="43" t="s">
        <v>396</v>
      </c>
      <c r="E425" s="59">
        <v>1799763</v>
      </c>
      <c r="F425" s="53">
        <f>ROUND(E425/12*2,2)</f>
        <v>299960.5</v>
      </c>
      <c r="G425" s="53">
        <v>543808</v>
      </c>
      <c r="H425" s="53">
        <v>299043</v>
      </c>
      <c r="I425" s="119">
        <f t="shared" ref="I425" si="266">G425-F425</f>
        <v>243847.5</v>
      </c>
      <c r="J425" s="55">
        <f t="shared" ref="J425" si="267">ROUND(I425/F425*100,2)</f>
        <v>81.290000000000006</v>
      </c>
      <c r="K425" s="54"/>
      <c r="L425" s="55"/>
      <c r="M425" s="59"/>
      <c r="N425" s="59"/>
      <c r="O425" s="53">
        <v>71</v>
      </c>
      <c r="P425" s="53">
        <v>71</v>
      </c>
      <c r="Q425" s="57">
        <f t="shared" si="224"/>
        <v>0</v>
      </c>
      <c r="R425" s="59">
        <v>385</v>
      </c>
      <c r="S425" s="53">
        <f>ROUND(R425/12*2,0)</f>
        <v>64</v>
      </c>
      <c r="T425" s="58">
        <v>111</v>
      </c>
      <c r="U425" s="58">
        <v>62</v>
      </c>
      <c r="V425" s="53">
        <f t="shared" si="226"/>
        <v>49</v>
      </c>
      <c r="W425" s="59"/>
      <c r="X425" s="6"/>
    </row>
    <row r="426" spans="1:24" s="77" customFormat="1" ht="31.5" x14ac:dyDescent="0.25">
      <c r="A426" s="33" t="s">
        <v>280</v>
      </c>
      <c r="B426" s="22" t="s">
        <v>335</v>
      </c>
      <c r="C426" s="23" t="s">
        <v>102</v>
      </c>
      <c r="D426" s="32" t="s">
        <v>50</v>
      </c>
      <c r="E426" s="64">
        <f>SUM(E427:E476)</f>
        <v>11415808</v>
      </c>
      <c r="F426" s="64">
        <f>SUM(F427:F476)</f>
        <v>2200833.6666666665</v>
      </c>
      <c r="G426" s="64">
        <f>SUM(G427:G476)</f>
        <v>1857378.63</v>
      </c>
      <c r="H426" s="64">
        <f>SUM(H427:H476)</f>
        <v>1034061.14</v>
      </c>
      <c r="I426" s="64">
        <f>SUM(I427:I476)</f>
        <v>212512.33999999997</v>
      </c>
      <c r="J426" s="50">
        <f>ROUND(I426/F426*100,2)</f>
        <v>9.66</v>
      </c>
      <c r="K426" s="64">
        <f>SUM(K427:K476)</f>
        <v>-568571.37666666659</v>
      </c>
      <c r="L426" s="55">
        <f>ROUND(K426*100/-F426,2)</f>
        <v>25.83</v>
      </c>
      <c r="M426" s="64"/>
      <c r="N426" s="64"/>
      <c r="O426" s="64">
        <f t="shared" ref="O426:U426" si="268">SUM(O427:O476)</f>
        <v>0</v>
      </c>
      <c r="P426" s="64">
        <f t="shared" si="268"/>
        <v>0</v>
      </c>
      <c r="Q426" s="64">
        <f t="shared" si="268"/>
        <v>0</v>
      </c>
      <c r="R426" s="64">
        <f t="shared" si="268"/>
        <v>0</v>
      </c>
      <c r="S426" s="64">
        <f t="shared" si="268"/>
        <v>0</v>
      </c>
      <c r="T426" s="64">
        <f t="shared" si="268"/>
        <v>0</v>
      </c>
      <c r="U426" s="64">
        <f t="shared" si="268"/>
        <v>0</v>
      </c>
      <c r="V426" s="64">
        <f t="shared" ref="V426" si="269">SUM(V427:V472)</f>
        <v>0</v>
      </c>
      <c r="W426" s="64"/>
      <c r="X426" s="6"/>
    </row>
    <row r="427" spans="1:24" s="77" customFormat="1" ht="63" x14ac:dyDescent="0.25">
      <c r="A427" s="33" t="s">
        <v>280</v>
      </c>
      <c r="B427" s="44" t="s">
        <v>335</v>
      </c>
      <c r="C427" s="23" t="s">
        <v>102</v>
      </c>
      <c r="D427" s="43" t="s">
        <v>205</v>
      </c>
      <c r="E427" s="53">
        <v>133768</v>
      </c>
      <c r="F427" s="53">
        <f>E427/12*2</f>
        <v>22294.666666666668</v>
      </c>
      <c r="G427" s="53">
        <v>6333.14</v>
      </c>
      <c r="H427" s="53">
        <v>6333.14</v>
      </c>
      <c r="I427" s="54"/>
      <c r="J427" s="50"/>
      <c r="K427" s="54">
        <f>G427-F427</f>
        <v>-15961.526666666668</v>
      </c>
      <c r="L427" s="55">
        <f>ROUND(K427*100/-F427,2)</f>
        <v>71.59</v>
      </c>
      <c r="M427" s="59"/>
      <c r="N427" s="59"/>
      <c r="O427" s="53"/>
      <c r="P427" s="53"/>
      <c r="Q427" s="57">
        <f>O427-P427</f>
        <v>0</v>
      </c>
      <c r="R427" s="53"/>
      <c r="S427" s="53">
        <f>ROUND(R427/12*3,0)</f>
        <v>0</v>
      </c>
      <c r="T427" s="58"/>
      <c r="U427" s="58"/>
      <c r="V427" s="53">
        <f>T427-U427</f>
        <v>0</v>
      </c>
      <c r="W427" s="59"/>
      <c r="X427" s="6"/>
    </row>
    <row r="428" spans="1:24" s="77" customFormat="1" ht="15.75" x14ac:dyDescent="0.25">
      <c r="A428" s="33" t="s">
        <v>280</v>
      </c>
      <c r="B428" s="44" t="s">
        <v>335</v>
      </c>
      <c r="C428" s="23" t="s">
        <v>367</v>
      </c>
      <c r="D428" s="43" t="s">
        <v>370</v>
      </c>
      <c r="E428" s="53">
        <v>150</v>
      </c>
      <c r="F428" s="53">
        <f>ROUND(E428/12*2,0)</f>
        <v>25</v>
      </c>
      <c r="G428" s="53">
        <v>0</v>
      </c>
      <c r="H428" s="53">
        <v>0</v>
      </c>
      <c r="I428" s="119"/>
      <c r="J428" s="55"/>
      <c r="K428" s="54">
        <f>G428-F428</f>
        <v>-25</v>
      </c>
      <c r="L428" s="55">
        <f>ROUND(K428*100/-F428,2)</f>
        <v>100</v>
      </c>
      <c r="M428" s="59"/>
      <c r="N428" s="59"/>
      <c r="O428" s="53"/>
      <c r="P428" s="53"/>
      <c r="Q428" s="59"/>
      <c r="R428" s="53"/>
      <c r="S428" s="53"/>
      <c r="T428" s="53"/>
      <c r="U428" s="53"/>
      <c r="V428" s="53"/>
      <c r="W428" s="59"/>
      <c r="X428" s="6"/>
    </row>
    <row r="429" spans="1:24" s="77" customFormat="1" ht="15.75" x14ac:dyDescent="0.25">
      <c r="A429" s="33" t="s">
        <v>280</v>
      </c>
      <c r="B429" s="44" t="s">
        <v>335</v>
      </c>
      <c r="C429" s="23" t="s">
        <v>368</v>
      </c>
      <c r="D429" s="43" t="s">
        <v>371</v>
      </c>
      <c r="E429" s="53"/>
      <c r="F429" s="53"/>
      <c r="G429" s="53"/>
      <c r="H429" s="53"/>
      <c r="I429" s="119"/>
      <c r="J429" s="55"/>
      <c r="K429" s="54"/>
      <c r="L429" s="55"/>
      <c r="M429" s="59"/>
      <c r="N429" s="59"/>
      <c r="O429" s="53"/>
      <c r="P429" s="53"/>
      <c r="Q429" s="57"/>
      <c r="R429" s="53"/>
      <c r="S429" s="53"/>
      <c r="T429" s="58"/>
      <c r="U429" s="58"/>
      <c r="V429" s="53"/>
      <c r="W429" s="59"/>
      <c r="X429" s="6"/>
    </row>
    <row r="430" spans="1:24" s="77" customFormat="1" ht="31.5" x14ac:dyDescent="0.25">
      <c r="A430" s="33" t="s">
        <v>280</v>
      </c>
      <c r="B430" s="44" t="s">
        <v>335</v>
      </c>
      <c r="C430" s="23" t="s">
        <v>369</v>
      </c>
      <c r="D430" s="43" t="s">
        <v>372</v>
      </c>
      <c r="E430" s="53">
        <v>1978</v>
      </c>
      <c r="F430" s="53">
        <f>ROUND(E430/12*2,0)</f>
        <v>330</v>
      </c>
      <c r="G430" s="59">
        <v>791.3</v>
      </c>
      <c r="H430" s="53">
        <v>238</v>
      </c>
      <c r="I430" s="119">
        <f t="shared" ref="I430" si="270">G430-F430</f>
        <v>461.29999999999995</v>
      </c>
      <c r="J430" s="55">
        <f t="shared" ref="J430" si="271">ROUND(I430/F430*100,2)</f>
        <v>139.79</v>
      </c>
      <c r="K430" s="54"/>
      <c r="L430" s="55"/>
      <c r="M430" s="59"/>
      <c r="N430" s="59"/>
      <c r="O430" s="53"/>
      <c r="P430" s="53"/>
      <c r="Q430" s="57"/>
      <c r="R430" s="53"/>
      <c r="S430" s="53"/>
      <c r="T430" s="58"/>
      <c r="U430" s="58"/>
      <c r="V430" s="53"/>
      <c r="W430" s="59"/>
      <c r="X430" s="6"/>
    </row>
    <row r="431" spans="1:24" s="77" customFormat="1" ht="31.5" x14ac:dyDescent="0.25">
      <c r="A431" s="33" t="s">
        <v>280</v>
      </c>
      <c r="B431" s="44" t="s">
        <v>335</v>
      </c>
      <c r="C431" s="37" t="s">
        <v>206</v>
      </c>
      <c r="D431" s="43" t="s">
        <v>207</v>
      </c>
      <c r="E431" s="53"/>
      <c r="F431" s="53"/>
      <c r="G431" s="53"/>
      <c r="H431" s="53"/>
      <c r="I431" s="119"/>
      <c r="J431" s="55"/>
      <c r="K431" s="54"/>
      <c r="L431" s="55"/>
      <c r="M431" s="59"/>
      <c r="N431" s="59"/>
      <c r="O431" s="53"/>
      <c r="P431" s="53"/>
      <c r="Q431" s="57">
        <f t="shared" ref="Q431:Q468" si="272">O431-P431</f>
        <v>0</v>
      </c>
      <c r="R431" s="53"/>
      <c r="S431" s="53">
        <f>ROUND(R431/12*3,0)</f>
        <v>0</v>
      </c>
      <c r="T431" s="58"/>
      <c r="U431" s="58"/>
      <c r="V431" s="53">
        <f t="shared" ref="V431:V468" si="273">T431-U431</f>
        <v>0</v>
      </c>
      <c r="W431" s="59"/>
      <c r="X431" s="6"/>
    </row>
    <row r="432" spans="1:24" s="77" customFormat="1" ht="31.5" x14ac:dyDescent="0.25">
      <c r="A432" s="33" t="s">
        <v>280</v>
      </c>
      <c r="B432" s="44" t="s">
        <v>335</v>
      </c>
      <c r="C432" s="37" t="s">
        <v>208</v>
      </c>
      <c r="D432" s="43" t="s">
        <v>209</v>
      </c>
      <c r="E432" s="53">
        <v>227</v>
      </c>
      <c r="F432" s="53">
        <f>ROUND(E432/12*2,0)</f>
        <v>38</v>
      </c>
      <c r="G432" s="53">
        <v>0</v>
      </c>
      <c r="H432" s="53">
        <v>0</v>
      </c>
      <c r="I432" s="119"/>
      <c r="J432" s="55"/>
      <c r="K432" s="54">
        <f>G432-F432</f>
        <v>-38</v>
      </c>
      <c r="L432" s="55">
        <f>ROUND(K432*100/-F432,2)</f>
        <v>100</v>
      </c>
      <c r="M432" s="59"/>
      <c r="N432" s="59"/>
      <c r="O432" s="53"/>
      <c r="P432" s="53"/>
      <c r="Q432" s="57">
        <f t="shared" si="272"/>
        <v>0</v>
      </c>
      <c r="R432" s="53"/>
      <c r="S432" s="53">
        <f>ROUND(R432/12*3,0)</f>
        <v>0</v>
      </c>
      <c r="T432" s="58"/>
      <c r="U432" s="58"/>
      <c r="V432" s="53">
        <f t="shared" si="273"/>
        <v>0</v>
      </c>
      <c r="W432" s="59"/>
      <c r="X432" s="6"/>
    </row>
    <row r="433" spans="1:24" s="77" customFormat="1" ht="15.75" x14ac:dyDescent="0.25">
      <c r="A433" s="33" t="s">
        <v>280</v>
      </c>
      <c r="B433" s="44" t="s">
        <v>335</v>
      </c>
      <c r="C433" s="37" t="s">
        <v>210</v>
      </c>
      <c r="D433" s="43" t="s">
        <v>223</v>
      </c>
      <c r="E433" s="53"/>
      <c r="F433" s="53"/>
      <c r="G433" s="53"/>
      <c r="H433" s="53"/>
      <c r="I433" s="119"/>
      <c r="J433" s="55"/>
      <c r="K433" s="54"/>
      <c r="L433" s="55"/>
      <c r="M433" s="59"/>
      <c r="N433" s="59"/>
      <c r="O433" s="53"/>
      <c r="P433" s="53"/>
      <c r="Q433" s="57">
        <f t="shared" si="272"/>
        <v>0</v>
      </c>
      <c r="R433" s="53"/>
      <c r="S433" s="53">
        <f t="shared" ref="S433" si="274">ROUND(R433/12*3,0)</f>
        <v>0</v>
      </c>
      <c r="T433" s="58"/>
      <c r="U433" s="58"/>
      <c r="V433" s="53">
        <f t="shared" si="273"/>
        <v>0</v>
      </c>
      <c r="W433" s="59"/>
      <c r="X433" s="6"/>
    </row>
    <row r="434" spans="1:24" s="77" customFormat="1" ht="31.5" x14ac:dyDescent="0.25">
      <c r="A434" s="33" t="s">
        <v>280</v>
      </c>
      <c r="B434" s="44" t="s">
        <v>335</v>
      </c>
      <c r="C434" s="37" t="s">
        <v>211</v>
      </c>
      <c r="D434" s="43" t="s">
        <v>212</v>
      </c>
      <c r="E434" s="53">
        <v>1241436</v>
      </c>
      <c r="F434" s="53">
        <f>ROUND(E434/12*2,0)</f>
        <v>206906</v>
      </c>
      <c r="G434" s="59">
        <v>244379.51999999999</v>
      </c>
      <c r="H434" s="53">
        <v>120582</v>
      </c>
      <c r="I434" s="119">
        <f t="shared" ref="I434" si="275">G434-F434</f>
        <v>37473.51999999999</v>
      </c>
      <c r="J434" s="55">
        <f t="shared" ref="J434" si="276">ROUND(I434/F434*100,2)</f>
        <v>18.11</v>
      </c>
      <c r="K434" s="54"/>
      <c r="L434" s="55"/>
      <c r="M434" s="59"/>
      <c r="N434" s="59"/>
      <c r="O434" s="53"/>
      <c r="P434" s="53"/>
      <c r="Q434" s="57">
        <f t="shared" si="272"/>
        <v>0</v>
      </c>
      <c r="R434" s="53"/>
      <c r="S434" s="53">
        <f t="shared" ref="S434:S468" si="277">ROUND(R434/12*3,0)</f>
        <v>0</v>
      </c>
      <c r="T434" s="58"/>
      <c r="U434" s="58"/>
      <c r="V434" s="53">
        <f t="shared" si="273"/>
        <v>0</v>
      </c>
      <c r="W434" s="59"/>
      <c r="X434" s="6"/>
    </row>
    <row r="435" spans="1:24" s="77" customFormat="1" ht="15.75" x14ac:dyDescent="0.25">
      <c r="A435" s="33" t="s">
        <v>280</v>
      </c>
      <c r="B435" s="44" t="s">
        <v>335</v>
      </c>
      <c r="C435" s="37" t="s">
        <v>213</v>
      </c>
      <c r="D435" s="43" t="s">
        <v>398</v>
      </c>
      <c r="E435" s="53"/>
      <c r="F435" s="53"/>
      <c r="G435" s="53">
        <v>12604</v>
      </c>
      <c r="H435" s="53">
        <v>12604</v>
      </c>
      <c r="I435" s="119"/>
      <c r="J435" s="55"/>
      <c r="K435" s="54"/>
      <c r="L435" s="55"/>
      <c r="M435" s="59"/>
      <c r="N435" s="59"/>
      <c r="O435" s="53"/>
      <c r="P435" s="53"/>
      <c r="Q435" s="57">
        <f t="shared" si="272"/>
        <v>0</v>
      </c>
      <c r="R435" s="53"/>
      <c r="S435" s="53">
        <f t="shared" si="277"/>
        <v>0</v>
      </c>
      <c r="T435" s="58"/>
      <c r="U435" s="58"/>
      <c r="V435" s="53">
        <f t="shared" si="273"/>
        <v>0</v>
      </c>
      <c r="W435" s="59"/>
      <c r="X435" s="6"/>
    </row>
    <row r="436" spans="1:24" s="77" customFormat="1" ht="31.5" x14ac:dyDescent="0.25">
      <c r="A436" s="33" t="s">
        <v>280</v>
      </c>
      <c r="B436" s="44" t="s">
        <v>335</v>
      </c>
      <c r="C436" s="37" t="s">
        <v>215</v>
      </c>
      <c r="D436" s="43" t="s">
        <v>216</v>
      </c>
      <c r="E436" s="53">
        <v>391510</v>
      </c>
      <c r="F436" s="53">
        <f>ROUND(E436/12*2,0)</f>
        <v>65252</v>
      </c>
      <c r="G436" s="59">
        <v>89593.37</v>
      </c>
      <c r="H436" s="53">
        <v>44554</v>
      </c>
      <c r="I436" s="119">
        <f t="shared" ref="I436" si="278">G436-F436</f>
        <v>24341.369999999995</v>
      </c>
      <c r="J436" s="55">
        <f t="shared" ref="J436" si="279">ROUND(I436/F436*100,2)</f>
        <v>37.299999999999997</v>
      </c>
      <c r="K436" s="54"/>
      <c r="L436" s="55"/>
      <c r="M436" s="59"/>
      <c r="N436" s="59"/>
      <c r="O436" s="53"/>
      <c r="P436" s="53"/>
      <c r="Q436" s="57">
        <f t="shared" si="272"/>
        <v>0</v>
      </c>
      <c r="R436" s="53"/>
      <c r="S436" s="53">
        <f t="shared" si="277"/>
        <v>0</v>
      </c>
      <c r="T436" s="58"/>
      <c r="U436" s="58"/>
      <c r="V436" s="53">
        <f t="shared" si="273"/>
        <v>0</v>
      </c>
      <c r="W436" s="59"/>
      <c r="X436" s="6"/>
    </row>
    <row r="437" spans="1:24" s="77" customFormat="1" ht="31.5" x14ac:dyDescent="0.25">
      <c r="A437" s="33" t="s">
        <v>280</v>
      </c>
      <c r="B437" s="44" t="s">
        <v>335</v>
      </c>
      <c r="C437" s="37" t="s">
        <v>217</v>
      </c>
      <c r="D437" s="43" t="s">
        <v>218</v>
      </c>
      <c r="E437" s="53"/>
      <c r="F437" s="53"/>
      <c r="G437" s="53"/>
      <c r="H437" s="53"/>
      <c r="I437" s="119"/>
      <c r="J437" s="55"/>
      <c r="K437" s="54"/>
      <c r="L437" s="55"/>
      <c r="M437" s="59"/>
      <c r="N437" s="59"/>
      <c r="O437" s="53"/>
      <c r="P437" s="53"/>
      <c r="Q437" s="57">
        <f t="shared" si="272"/>
        <v>0</v>
      </c>
      <c r="R437" s="53"/>
      <c r="S437" s="53">
        <f t="shared" si="277"/>
        <v>0</v>
      </c>
      <c r="T437" s="58"/>
      <c r="U437" s="58"/>
      <c r="V437" s="53">
        <f t="shared" si="273"/>
        <v>0</v>
      </c>
      <c r="W437" s="59"/>
      <c r="X437" s="6"/>
    </row>
    <row r="438" spans="1:24" s="77" customFormat="1" ht="31.5" x14ac:dyDescent="0.25">
      <c r="A438" s="33" t="s">
        <v>280</v>
      </c>
      <c r="B438" s="44" t="s">
        <v>335</v>
      </c>
      <c r="C438" s="37" t="s">
        <v>219</v>
      </c>
      <c r="D438" s="43" t="s">
        <v>220</v>
      </c>
      <c r="E438" s="53"/>
      <c r="F438" s="53"/>
      <c r="G438" s="53"/>
      <c r="H438" s="53"/>
      <c r="I438" s="119"/>
      <c r="J438" s="55"/>
      <c r="K438" s="54"/>
      <c r="L438" s="55"/>
      <c r="M438" s="59"/>
      <c r="N438" s="59"/>
      <c r="O438" s="53"/>
      <c r="P438" s="53"/>
      <c r="Q438" s="57">
        <f t="shared" si="272"/>
        <v>0</v>
      </c>
      <c r="R438" s="53"/>
      <c r="S438" s="53">
        <f t="shared" si="277"/>
        <v>0</v>
      </c>
      <c r="T438" s="58"/>
      <c r="U438" s="58"/>
      <c r="V438" s="53">
        <f t="shared" si="273"/>
        <v>0</v>
      </c>
      <c r="W438" s="59"/>
      <c r="X438" s="6"/>
    </row>
    <row r="439" spans="1:24" s="77" customFormat="1" ht="31.5" x14ac:dyDescent="0.25">
      <c r="A439" s="33" t="s">
        <v>280</v>
      </c>
      <c r="B439" s="44" t="s">
        <v>335</v>
      </c>
      <c r="C439" s="37" t="s">
        <v>221</v>
      </c>
      <c r="D439" s="43" t="s">
        <v>224</v>
      </c>
      <c r="E439" s="53"/>
      <c r="F439" s="53"/>
      <c r="G439" s="59">
        <v>464.46</v>
      </c>
      <c r="H439" s="53"/>
      <c r="I439" s="119">
        <f t="shared" ref="I439" si="280">G439-F439</f>
        <v>464.46</v>
      </c>
      <c r="J439" s="55"/>
      <c r="K439" s="54"/>
      <c r="L439" s="55"/>
      <c r="M439" s="59"/>
      <c r="N439" s="59"/>
      <c r="O439" s="53"/>
      <c r="P439" s="53"/>
      <c r="Q439" s="57">
        <f t="shared" si="272"/>
        <v>0</v>
      </c>
      <c r="R439" s="53"/>
      <c r="S439" s="53">
        <f t="shared" si="277"/>
        <v>0</v>
      </c>
      <c r="T439" s="58"/>
      <c r="U439" s="58"/>
      <c r="V439" s="53">
        <f t="shared" si="273"/>
        <v>0</v>
      </c>
      <c r="W439" s="59"/>
      <c r="X439" s="6"/>
    </row>
    <row r="440" spans="1:24" s="77" customFormat="1" ht="31.5" x14ac:dyDescent="0.25">
      <c r="A440" s="33" t="s">
        <v>280</v>
      </c>
      <c r="B440" s="44" t="s">
        <v>335</v>
      </c>
      <c r="C440" s="37" t="s">
        <v>222</v>
      </c>
      <c r="D440" s="43" t="s">
        <v>225</v>
      </c>
      <c r="E440" s="53">
        <v>35597</v>
      </c>
      <c r="F440" s="53">
        <f>ROUND(E440/12*2,0)</f>
        <v>5933</v>
      </c>
      <c r="G440" s="59">
        <v>4005.48</v>
      </c>
      <c r="H440" s="53">
        <v>1335</v>
      </c>
      <c r="I440" s="119"/>
      <c r="J440" s="55"/>
      <c r="K440" s="54">
        <f>G440-F440</f>
        <v>-1927.52</v>
      </c>
      <c r="L440" s="55">
        <f>ROUND(K440*100/-F440,2)</f>
        <v>32.49</v>
      </c>
      <c r="M440" s="59"/>
      <c r="N440" s="59"/>
      <c r="O440" s="53"/>
      <c r="P440" s="53"/>
      <c r="Q440" s="57">
        <f t="shared" si="272"/>
        <v>0</v>
      </c>
      <c r="R440" s="53"/>
      <c r="S440" s="53">
        <f t="shared" si="277"/>
        <v>0</v>
      </c>
      <c r="T440" s="58"/>
      <c r="U440" s="58"/>
      <c r="V440" s="53">
        <f t="shared" si="273"/>
        <v>0</v>
      </c>
      <c r="W440" s="59"/>
      <c r="X440" s="6"/>
    </row>
    <row r="441" spans="1:24" s="77" customFormat="1" ht="31.5" x14ac:dyDescent="0.25">
      <c r="A441" s="33" t="s">
        <v>280</v>
      </c>
      <c r="B441" s="44" t="s">
        <v>335</v>
      </c>
      <c r="C441" s="37" t="s">
        <v>277</v>
      </c>
      <c r="D441" s="43" t="s">
        <v>278</v>
      </c>
      <c r="E441" s="53"/>
      <c r="F441" s="53">
        <f t="shared" ref="F441:F460" si="281">E441/12*1</f>
        <v>0</v>
      </c>
      <c r="G441" s="53"/>
      <c r="H441" s="53"/>
      <c r="I441" s="119"/>
      <c r="J441" s="55"/>
      <c r="K441" s="54"/>
      <c r="L441" s="55"/>
      <c r="M441" s="59"/>
      <c r="N441" s="59"/>
      <c r="O441" s="53"/>
      <c r="P441" s="53"/>
      <c r="Q441" s="57">
        <f t="shared" si="272"/>
        <v>0</v>
      </c>
      <c r="R441" s="53"/>
      <c r="S441" s="53">
        <f t="shared" si="277"/>
        <v>0</v>
      </c>
      <c r="T441" s="58"/>
      <c r="U441" s="58"/>
      <c r="V441" s="53">
        <f t="shared" si="273"/>
        <v>0</v>
      </c>
      <c r="W441" s="59"/>
      <c r="X441" s="6"/>
    </row>
    <row r="442" spans="1:24" s="77" customFormat="1" ht="15.75" x14ac:dyDescent="0.25">
      <c r="A442" s="33" t="s">
        <v>280</v>
      </c>
      <c r="B442" s="44" t="s">
        <v>335</v>
      </c>
      <c r="C442" s="37" t="s">
        <v>226</v>
      </c>
      <c r="D442" s="38" t="s">
        <v>408</v>
      </c>
      <c r="E442" s="53"/>
      <c r="F442" s="53"/>
      <c r="G442" s="59">
        <v>48414.3</v>
      </c>
      <c r="H442" s="53">
        <v>25972</v>
      </c>
      <c r="I442" s="119">
        <f>G442-F442</f>
        <v>48414.3</v>
      </c>
      <c r="J442" s="55"/>
      <c r="K442" s="54"/>
      <c r="L442" s="55"/>
      <c r="M442" s="59"/>
      <c r="N442" s="59"/>
      <c r="O442" s="53"/>
      <c r="P442" s="53"/>
      <c r="Q442" s="57">
        <f t="shared" si="272"/>
        <v>0</v>
      </c>
      <c r="R442" s="53"/>
      <c r="S442" s="53">
        <f t="shared" si="277"/>
        <v>0</v>
      </c>
      <c r="T442" s="58"/>
      <c r="U442" s="58"/>
      <c r="V442" s="53">
        <f t="shared" si="273"/>
        <v>0</v>
      </c>
      <c r="W442" s="59"/>
      <c r="X442" s="6"/>
    </row>
    <row r="443" spans="1:24" s="77" customFormat="1" ht="31.5" x14ac:dyDescent="0.25">
      <c r="A443" s="33" t="s">
        <v>280</v>
      </c>
      <c r="B443" s="44" t="s">
        <v>335</v>
      </c>
      <c r="C443" s="37" t="s">
        <v>227</v>
      </c>
      <c r="D443" s="43" t="s">
        <v>228</v>
      </c>
      <c r="E443" s="53"/>
      <c r="F443" s="53">
        <f t="shared" si="281"/>
        <v>0</v>
      </c>
      <c r="G443" s="53"/>
      <c r="H443" s="53"/>
      <c r="I443" s="119"/>
      <c r="J443" s="55"/>
      <c r="K443" s="54"/>
      <c r="L443" s="55"/>
      <c r="M443" s="59"/>
      <c r="N443" s="59"/>
      <c r="O443" s="53"/>
      <c r="P443" s="53"/>
      <c r="Q443" s="57">
        <f t="shared" si="272"/>
        <v>0</v>
      </c>
      <c r="R443" s="53"/>
      <c r="S443" s="53">
        <f t="shared" si="277"/>
        <v>0</v>
      </c>
      <c r="T443" s="58"/>
      <c r="U443" s="58"/>
      <c r="V443" s="53">
        <f t="shared" si="273"/>
        <v>0</v>
      </c>
      <c r="W443" s="59"/>
      <c r="X443" s="6"/>
    </row>
    <row r="444" spans="1:24" s="77" customFormat="1" ht="15.75" x14ac:dyDescent="0.25">
      <c r="A444" s="33" t="s">
        <v>280</v>
      </c>
      <c r="B444" s="44" t="s">
        <v>335</v>
      </c>
      <c r="C444" s="37" t="s">
        <v>229</v>
      </c>
      <c r="D444" s="43" t="s">
        <v>230</v>
      </c>
      <c r="E444" s="53"/>
      <c r="F444" s="53">
        <f t="shared" si="281"/>
        <v>0</v>
      </c>
      <c r="G444" s="53"/>
      <c r="H444" s="53"/>
      <c r="I444" s="119"/>
      <c r="J444" s="55"/>
      <c r="K444" s="54"/>
      <c r="L444" s="55"/>
      <c r="M444" s="59"/>
      <c r="N444" s="59"/>
      <c r="O444" s="53"/>
      <c r="P444" s="53"/>
      <c r="Q444" s="57">
        <f t="shared" si="272"/>
        <v>0</v>
      </c>
      <c r="R444" s="53"/>
      <c r="S444" s="53">
        <f t="shared" si="277"/>
        <v>0</v>
      </c>
      <c r="T444" s="58"/>
      <c r="U444" s="58"/>
      <c r="V444" s="53">
        <f t="shared" si="273"/>
        <v>0</v>
      </c>
      <c r="W444" s="59"/>
      <c r="X444" s="6"/>
    </row>
    <row r="445" spans="1:24" s="77" customFormat="1" ht="15.75" x14ac:dyDescent="0.25">
      <c r="A445" s="33" t="s">
        <v>280</v>
      </c>
      <c r="B445" s="44" t="s">
        <v>335</v>
      </c>
      <c r="C445" s="37" t="s">
        <v>377</v>
      </c>
      <c r="D445" s="43" t="s">
        <v>359</v>
      </c>
      <c r="E445" s="53">
        <v>205124</v>
      </c>
      <c r="F445" s="53">
        <f>ROUND(E445/12*2,0)</f>
        <v>34187</v>
      </c>
      <c r="G445" s="59">
        <v>22657.94</v>
      </c>
      <c r="H445" s="53">
        <v>0</v>
      </c>
      <c r="I445" s="119"/>
      <c r="J445" s="55"/>
      <c r="K445" s="54">
        <f>G445-F445</f>
        <v>-11529.060000000001</v>
      </c>
      <c r="L445" s="55">
        <f>ROUND(K445*100/-F445,2)</f>
        <v>33.72</v>
      </c>
      <c r="M445" s="59"/>
      <c r="N445" s="59"/>
      <c r="O445" s="53"/>
      <c r="P445" s="53"/>
      <c r="Q445" s="57">
        <f t="shared" si="272"/>
        <v>0</v>
      </c>
      <c r="R445" s="53"/>
      <c r="S445" s="53">
        <f t="shared" si="277"/>
        <v>0</v>
      </c>
      <c r="T445" s="58"/>
      <c r="U445" s="58"/>
      <c r="V445" s="53">
        <f t="shared" si="273"/>
        <v>0</v>
      </c>
      <c r="W445" s="59"/>
      <c r="X445" s="6"/>
    </row>
    <row r="446" spans="1:24" s="77" customFormat="1" ht="15.75" x14ac:dyDescent="0.25">
      <c r="A446" s="33" t="s">
        <v>280</v>
      </c>
      <c r="B446" s="44" t="s">
        <v>335</v>
      </c>
      <c r="C446" s="37" t="s">
        <v>231</v>
      </c>
      <c r="D446" s="43" t="s">
        <v>232</v>
      </c>
      <c r="E446" s="53"/>
      <c r="F446" s="53"/>
      <c r="G446" s="59">
        <v>17404.8</v>
      </c>
      <c r="H446" s="53"/>
      <c r="I446" s="119">
        <f t="shared" ref="I446" si="282">G446-F446</f>
        <v>17404.8</v>
      </c>
      <c r="J446" s="55"/>
      <c r="K446" s="54"/>
      <c r="L446" s="55"/>
      <c r="M446" s="59"/>
      <c r="N446" s="59"/>
      <c r="O446" s="53"/>
      <c r="P446" s="53"/>
      <c r="Q446" s="57">
        <f t="shared" si="272"/>
        <v>0</v>
      </c>
      <c r="R446" s="53"/>
      <c r="S446" s="53">
        <f t="shared" si="277"/>
        <v>0</v>
      </c>
      <c r="T446" s="58"/>
      <c r="U446" s="58"/>
      <c r="V446" s="53">
        <f t="shared" si="273"/>
        <v>0</v>
      </c>
      <c r="W446" s="59"/>
      <c r="X446" s="6"/>
    </row>
    <row r="447" spans="1:24" s="77" customFormat="1" ht="15.75" x14ac:dyDescent="0.25">
      <c r="A447" s="33" t="s">
        <v>280</v>
      </c>
      <c r="B447" s="44" t="s">
        <v>335</v>
      </c>
      <c r="C447" s="37" t="s">
        <v>233</v>
      </c>
      <c r="D447" s="43" t="s">
        <v>234</v>
      </c>
      <c r="E447" s="53"/>
      <c r="F447" s="53">
        <f t="shared" si="281"/>
        <v>0</v>
      </c>
      <c r="G447" s="53"/>
      <c r="H447" s="53"/>
      <c r="I447" s="119"/>
      <c r="J447" s="55"/>
      <c r="K447" s="54"/>
      <c r="L447" s="55"/>
      <c r="M447" s="59"/>
      <c r="N447" s="59"/>
      <c r="O447" s="53"/>
      <c r="P447" s="53"/>
      <c r="Q447" s="57">
        <f t="shared" si="272"/>
        <v>0</v>
      </c>
      <c r="R447" s="53"/>
      <c r="S447" s="53">
        <f t="shared" si="277"/>
        <v>0</v>
      </c>
      <c r="T447" s="58"/>
      <c r="U447" s="58"/>
      <c r="V447" s="53">
        <f t="shared" si="273"/>
        <v>0</v>
      </c>
      <c r="W447" s="59"/>
      <c r="X447" s="6"/>
    </row>
    <row r="448" spans="1:24" s="77" customFormat="1" ht="31.5" x14ac:dyDescent="0.25">
      <c r="A448" s="33" t="s">
        <v>280</v>
      </c>
      <c r="B448" s="44" t="s">
        <v>335</v>
      </c>
      <c r="C448" s="37" t="s">
        <v>235</v>
      </c>
      <c r="D448" s="43" t="s">
        <v>236</v>
      </c>
      <c r="E448" s="53"/>
      <c r="F448" s="53">
        <f t="shared" si="281"/>
        <v>0</v>
      </c>
      <c r="G448" s="53"/>
      <c r="H448" s="53"/>
      <c r="I448" s="119"/>
      <c r="J448" s="55"/>
      <c r="K448" s="54"/>
      <c r="L448" s="55"/>
      <c r="M448" s="59"/>
      <c r="N448" s="59"/>
      <c r="O448" s="53"/>
      <c r="P448" s="53"/>
      <c r="Q448" s="57">
        <f t="shared" si="272"/>
        <v>0</v>
      </c>
      <c r="R448" s="53"/>
      <c r="S448" s="53">
        <f t="shared" si="277"/>
        <v>0</v>
      </c>
      <c r="T448" s="58"/>
      <c r="U448" s="58"/>
      <c r="V448" s="53">
        <f t="shared" si="273"/>
        <v>0</v>
      </c>
      <c r="W448" s="59"/>
      <c r="X448" s="6"/>
    </row>
    <row r="449" spans="1:24" s="77" customFormat="1" ht="31.5" x14ac:dyDescent="0.25">
      <c r="A449" s="33" t="s">
        <v>280</v>
      </c>
      <c r="B449" s="44" t="s">
        <v>335</v>
      </c>
      <c r="C449" s="37" t="s">
        <v>237</v>
      </c>
      <c r="D449" s="43" t="s">
        <v>238</v>
      </c>
      <c r="E449" s="53">
        <v>15271</v>
      </c>
      <c r="F449" s="53">
        <f>ROUND(E449/12*2,0)</f>
        <v>2545</v>
      </c>
      <c r="G449" s="59">
        <v>1040.01</v>
      </c>
      <c r="H449" s="53">
        <v>347</v>
      </c>
      <c r="I449" s="119"/>
      <c r="J449" s="55"/>
      <c r="K449" s="54">
        <f>G449-F449</f>
        <v>-1504.99</v>
      </c>
      <c r="L449" s="55">
        <f>ROUND(K449*100/-F449,2)</f>
        <v>59.14</v>
      </c>
      <c r="M449" s="59"/>
      <c r="N449" s="59"/>
      <c r="O449" s="53"/>
      <c r="P449" s="53"/>
      <c r="Q449" s="57">
        <f t="shared" si="272"/>
        <v>0</v>
      </c>
      <c r="R449" s="53"/>
      <c r="S449" s="53">
        <f t="shared" si="277"/>
        <v>0</v>
      </c>
      <c r="T449" s="58"/>
      <c r="U449" s="58"/>
      <c r="V449" s="53">
        <f t="shared" si="273"/>
        <v>0</v>
      </c>
      <c r="W449" s="59"/>
      <c r="X449" s="6"/>
    </row>
    <row r="450" spans="1:24" s="77" customFormat="1" ht="15.75" x14ac:dyDescent="0.25">
      <c r="A450" s="33" t="s">
        <v>280</v>
      </c>
      <c r="B450" s="44" t="s">
        <v>335</v>
      </c>
      <c r="C450" s="37" t="s">
        <v>239</v>
      </c>
      <c r="D450" s="43" t="s">
        <v>243</v>
      </c>
      <c r="E450" s="53"/>
      <c r="F450" s="53">
        <f t="shared" si="281"/>
        <v>0</v>
      </c>
      <c r="G450" s="53"/>
      <c r="H450" s="53"/>
      <c r="I450" s="119"/>
      <c r="J450" s="55"/>
      <c r="K450" s="54"/>
      <c r="L450" s="55"/>
      <c r="M450" s="59"/>
      <c r="N450" s="59"/>
      <c r="O450" s="53"/>
      <c r="P450" s="53"/>
      <c r="Q450" s="57">
        <f t="shared" si="272"/>
        <v>0</v>
      </c>
      <c r="R450" s="53"/>
      <c r="S450" s="53">
        <f t="shared" si="277"/>
        <v>0</v>
      </c>
      <c r="T450" s="58"/>
      <c r="U450" s="58"/>
      <c r="V450" s="53">
        <f t="shared" si="273"/>
        <v>0</v>
      </c>
      <c r="W450" s="59"/>
      <c r="X450" s="6"/>
    </row>
    <row r="451" spans="1:24" s="77" customFormat="1" ht="15.75" x14ac:dyDescent="0.25">
      <c r="A451" s="33" t="s">
        <v>280</v>
      </c>
      <c r="B451" s="44" t="s">
        <v>335</v>
      </c>
      <c r="C451" s="37" t="s">
        <v>240</v>
      </c>
      <c r="D451" s="43" t="s">
        <v>244</v>
      </c>
      <c r="E451" s="53"/>
      <c r="F451" s="53"/>
      <c r="G451" s="53"/>
      <c r="H451" s="53"/>
      <c r="I451" s="119"/>
      <c r="J451" s="55"/>
      <c r="K451" s="54"/>
      <c r="L451" s="55"/>
      <c r="M451" s="59"/>
      <c r="N451" s="59"/>
      <c r="O451" s="53"/>
      <c r="P451" s="53"/>
      <c r="Q451" s="57">
        <f t="shared" si="272"/>
        <v>0</v>
      </c>
      <c r="R451" s="53"/>
      <c r="S451" s="53">
        <f t="shared" si="277"/>
        <v>0</v>
      </c>
      <c r="T451" s="58"/>
      <c r="U451" s="58"/>
      <c r="V451" s="53">
        <f t="shared" si="273"/>
        <v>0</v>
      </c>
      <c r="W451" s="59"/>
      <c r="X451" s="6"/>
    </row>
    <row r="452" spans="1:24" s="77" customFormat="1" ht="15.75" x14ac:dyDescent="0.25">
      <c r="A452" s="33" t="s">
        <v>280</v>
      </c>
      <c r="B452" s="44" t="s">
        <v>335</v>
      </c>
      <c r="C452" s="37" t="s">
        <v>241</v>
      </c>
      <c r="D452" s="43" t="s">
        <v>242</v>
      </c>
      <c r="E452" s="53">
        <v>21</v>
      </c>
      <c r="F452" s="53">
        <f t="shared" ref="F452:F453" si="283">ROUND(E452/12*2,0)</f>
        <v>4</v>
      </c>
      <c r="G452" s="53">
        <v>0</v>
      </c>
      <c r="H452" s="53">
        <v>0</v>
      </c>
      <c r="I452" s="119"/>
      <c r="J452" s="55"/>
      <c r="K452" s="54">
        <f t="shared" ref="K452" si="284">G452-F452</f>
        <v>-4</v>
      </c>
      <c r="L452" s="55">
        <f t="shared" ref="L452" si="285">ROUND(K452*100/-F452,2)</f>
        <v>100</v>
      </c>
      <c r="M452" s="59"/>
      <c r="N452" s="59"/>
      <c r="O452" s="53"/>
      <c r="P452" s="53"/>
      <c r="Q452" s="57">
        <f t="shared" si="272"/>
        <v>0</v>
      </c>
      <c r="R452" s="53"/>
      <c r="S452" s="53">
        <f t="shared" si="277"/>
        <v>0</v>
      </c>
      <c r="T452" s="58"/>
      <c r="U452" s="58"/>
      <c r="V452" s="53">
        <f t="shared" si="273"/>
        <v>0</v>
      </c>
      <c r="W452" s="59"/>
      <c r="X452" s="6"/>
    </row>
    <row r="453" spans="1:24" s="77" customFormat="1" ht="31.5" x14ac:dyDescent="0.25">
      <c r="A453" s="33" t="s">
        <v>280</v>
      </c>
      <c r="B453" s="44" t="s">
        <v>335</v>
      </c>
      <c r="C453" s="37" t="s">
        <v>245</v>
      </c>
      <c r="D453" s="43" t="s">
        <v>246</v>
      </c>
      <c r="E453" s="53">
        <v>5547</v>
      </c>
      <c r="F453" s="53">
        <f t="shared" si="283"/>
        <v>925</v>
      </c>
      <c r="G453" s="59">
        <v>4565.97</v>
      </c>
      <c r="H453" s="53">
        <v>1691</v>
      </c>
      <c r="I453" s="119">
        <f t="shared" ref="I453" si="286">G453-F453</f>
        <v>3640.9700000000003</v>
      </c>
      <c r="J453" s="55">
        <f t="shared" ref="J453" si="287">ROUND(I453/F453*100,2)</f>
        <v>393.62</v>
      </c>
      <c r="K453" s="54"/>
      <c r="L453" s="55"/>
      <c r="M453" s="59"/>
      <c r="N453" s="59"/>
      <c r="O453" s="53"/>
      <c r="P453" s="53"/>
      <c r="Q453" s="57">
        <f t="shared" si="272"/>
        <v>0</v>
      </c>
      <c r="R453" s="53"/>
      <c r="S453" s="53">
        <f t="shared" si="277"/>
        <v>0</v>
      </c>
      <c r="T453" s="58"/>
      <c r="U453" s="58"/>
      <c r="V453" s="53">
        <f t="shared" si="273"/>
        <v>0</v>
      </c>
      <c r="W453" s="59"/>
      <c r="X453" s="6"/>
    </row>
    <row r="454" spans="1:24" s="77" customFormat="1" ht="15.75" x14ac:dyDescent="0.25">
      <c r="A454" s="33" t="s">
        <v>280</v>
      </c>
      <c r="B454" s="44" t="s">
        <v>335</v>
      </c>
      <c r="C454" s="37" t="s">
        <v>247</v>
      </c>
      <c r="D454" s="43" t="s">
        <v>248</v>
      </c>
      <c r="E454" s="53"/>
      <c r="F454" s="53">
        <f t="shared" si="281"/>
        <v>0</v>
      </c>
      <c r="G454" s="53"/>
      <c r="H454" s="53"/>
      <c r="I454" s="119"/>
      <c r="J454" s="55"/>
      <c r="K454" s="54"/>
      <c r="L454" s="55"/>
      <c r="M454" s="59"/>
      <c r="N454" s="59"/>
      <c r="O454" s="53"/>
      <c r="P454" s="53"/>
      <c r="Q454" s="57">
        <f t="shared" si="272"/>
        <v>0</v>
      </c>
      <c r="R454" s="53"/>
      <c r="S454" s="53">
        <f t="shared" si="277"/>
        <v>0</v>
      </c>
      <c r="T454" s="58"/>
      <c r="U454" s="58"/>
      <c r="V454" s="53">
        <f t="shared" si="273"/>
        <v>0</v>
      </c>
      <c r="W454" s="59"/>
      <c r="X454" s="6"/>
    </row>
    <row r="455" spans="1:24" s="77" customFormat="1" ht="31.5" x14ac:dyDescent="0.25">
      <c r="A455" s="33" t="s">
        <v>280</v>
      </c>
      <c r="B455" s="44" t="s">
        <v>335</v>
      </c>
      <c r="C455" s="37" t="s">
        <v>249</v>
      </c>
      <c r="D455" s="43" t="s">
        <v>250</v>
      </c>
      <c r="E455" s="53"/>
      <c r="F455" s="53">
        <f t="shared" si="281"/>
        <v>0</v>
      </c>
      <c r="G455" s="53"/>
      <c r="H455" s="53"/>
      <c r="I455" s="119"/>
      <c r="J455" s="55"/>
      <c r="K455" s="54"/>
      <c r="L455" s="55"/>
      <c r="M455" s="59"/>
      <c r="N455" s="59"/>
      <c r="O455" s="53"/>
      <c r="P455" s="53"/>
      <c r="Q455" s="57">
        <f t="shared" si="272"/>
        <v>0</v>
      </c>
      <c r="R455" s="53"/>
      <c r="S455" s="53">
        <f t="shared" si="277"/>
        <v>0</v>
      </c>
      <c r="T455" s="58"/>
      <c r="U455" s="58"/>
      <c r="V455" s="53">
        <f t="shared" si="273"/>
        <v>0</v>
      </c>
      <c r="W455" s="59"/>
      <c r="X455" s="6"/>
    </row>
    <row r="456" spans="1:24" s="77" customFormat="1" ht="15.75" x14ac:dyDescent="0.25">
      <c r="A456" s="33" t="s">
        <v>280</v>
      </c>
      <c r="B456" s="44" t="s">
        <v>335</v>
      </c>
      <c r="C456" s="37" t="s">
        <v>251</v>
      </c>
      <c r="D456" s="43" t="s">
        <v>260</v>
      </c>
      <c r="E456" s="53">
        <v>6473</v>
      </c>
      <c r="F456" s="53">
        <f>ROUND(E456/12*2,0)</f>
        <v>1079</v>
      </c>
      <c r="G456" s="59">
        <v>1296.22</v>
      </c>
      <c r="H456" s="53">
        <v>854</v>
      </c>
      <c r="I456" s="119">
        <f t="shared" ref="I456" si="288">G456-F456</f>
        <v>217.22000000000003</v>
      </c>
      <c r="J456" s="55">
        <f t="shared" ref="J456" si="289">ROUND(I456/F456*100,2)</f>
        <v>20.13</v>
      </c>
      <c r="K456" s="54"/>
      <c r="L456" s="55"/>
      <c r="M456" s="59"/>
      <c r="N456" s="59"/>
      <c r="O456" s="53"/>
      <c r="P456" s="53"/>
      <c r="Q456" s="57">
        <f t="shared" si="272"/>
        <v>0</v>
      </c>
      <c r="R456" s="53"/>
      <c r="S456" s="53">
        <f t="shared" si="277"/>
        <v>0</v>
      </c>
      <c r="T456" s="58"/>
      <c r="U456" s="58"/>
      <c r="V456" s="53">
        <f t="shared" si="273"/>
        <v>0</v>
      </c>
      <c r="W456" s="59"/>
      <c r="X456" s="6"/>
    </row>
    <row r="457" spans="1:24" s="77" customFormat="1" ht="15.75" x14ac:dyDescent="0.25">
      <c r="A457" s="33" t="s">
        <v>280</v>
      </c>
      <c r="B457" s="44" t="s">
        <v>335</v>
      </c>
      <c r="C457" s="37" t="s">
        <v>252</v>
      </c>
      <c r="D457" s="43" t="s">
        <v>253</v>
      </c>
      <c r="E457" s="53"/>
      <c r="F457" s="53">
        <f t="shared" si="281"/>
        <v>0</v>
      </c>
      <c r="G457" s="53"/>
      <c r="H457" s="53"/>
      <c r="I457" s="119"/>
      <c r="J457" s="55"/>
      <c r="K457" s="54"/>
      <c r="L457" s="55"/>
      <c r="M457" s="59"/>
      <c r="N457" s="59"/>
      <c r="O457" s="53"/>
      <c r="P457" s="53"/>
      <c r="Q457" s="57">
        <f t="shared" si="272"/>
        <v>0</v>
      </c>
      <c r="R457" s="53"/>
      <c r="S457" s="53">
        <f t="shared" si="277"/>
        <v>0</v>
      </c>
      <c r="T457" s="58"/>
      <c r="U457" s="58"/>
      <c r="V457" s="53">
        <f t="shared" si="273"/>
        <v>0</v>
      </c>
      <c r="W457" s="59"/>
      <c r="X457" s="6"/>
    </row>
    <row r="458" spans="1:24" s="77" customFormat="1" ht="15.75" x14ac:dyDescent="0.25">
      <c r="A458" s="33" t="s">
        <v>280</v>
      </c>
      <c r="B458" s="44" t="s">
        <v>335</v>
      </c>
      <c r="C458" s="37" t="s">
        <v>254</v>
      </c>
      <c r="D458" s="43" t="s">
        <v>255</v>
      </c>
      <c r="E458" s="53"/>
      <c r="F458" s="53">
        <f t="shared" si="281"/>
        <v>0</v>
      </c>
      <c r="G458" s="53"/>
      <c r="H458" s="53"/>
      <c r="I458" s="119"/>
      <c r="J458" s="55"/>
      <c r="K458" s="54"/>
      <c r="L458" s="55"/>
      <c r="M458" s="59"/>
      <c r="N458" s="59"/>
      <c r="O458" s="53"/>
      <c r="P458" s="53"/>
      <c r="Q458" s="57">
        <f t="shared" si="272"/>
        <v>0</v>
      </c>
      <c r="R458" s="53"/>
      <c r="S458" s="53">
        <f t="shared" si="277"/>
        <v>0</v>
      </c>
      <c r="T458" s="58"/>
      <c r="U458" s="58"/>
      <c r="V458" s="53">
        <f t="shared" si="273"/>
        <v>0</v>
      </c>
      <c r="W458" s="59"/>
      <c r="X458" s="6"/>
    </row>
    <row r="459" spans="1:24" s="77" customFormat="1" ht="15.75" x14ac:dyDescent="0.25">
      <c r="A459" s="33" t="s">
        <v>280</v>
      </c>
      <c r="B459" s="44" t="s">
        <v>335</v>
      </c>
      <c r="C459" s="37" t="s">
        <v>256</v>
      </c>
      <c r="D459" s="43" t="s">
        <v>257</v>
      </c>
      <c r="E459" s="53"/>
      <c r="F459" s="53">
        <f t="shared" si="281"/>
        <v>0</v>
      </c>
      <c r="G459" s="53"/>
      <c r="H459" s="53"/>
      <c r="I459" s="119"/>
      <c r="J459" s="55"/>
      <c r="K459" s="54"/>
      <c r="L459" s="55"/>
      <c r="M459" s="59"/>
      <c r="N459" s="59"/>
      <c r="O459" s="53"/>
      <c r="P459" s="53"/>
      <c r="Q459" s="57">
        <f t="shared" si="272"/>
        <v>0</v>
      </c>
      <c r="R459" s="53"/>
      <c r="S459" s="53">
        <f t="shared" si="277"/>
        <v>0</v>
      </c>
      <c r="T459" s="58"/>
      <c r="U459" s="58"/>
      <c r="V459" s="53">
        <f t="shared" si="273"/>
        <v>0</v>
      </c>
      <c r="W459" s="59"/>
      <c r="X459" s="6"/>
    </row>
    <row r="460" spans="1:24" s="77" customFormat="1" ht="31.5" x14ac:dyDescent="0.25">
      <c r="A460" s="33" t="s">
        <v>280</v>
      </c>
      <c r="B460" s="44" t="s">
        <v>335</v>
      </c>
      <c r="C460" s="37" t="s">
        <v>258</v>
      </c>
      <c r="D460" s="43" t="s">
        <v>259</v>
      </c>
      <c r="E460" s="53"/>
      <c r="F460" s="53">
        <f t="shared" si="281"/>
        <v>0</v>
      </c>
      <c r="G460" s="53"/>
      <c r="H460" s="53"/>
      <c r="I460" s="119"/>
      <c r="J460" s="55"/>
      <c r="K460" s="54"/>
      <c r="L460" s="55"/>
      <c r="M460" s="59"/>
      <c r="N460" s="59"/>
      <c r="O460" s="53"/>
      <c r="P460" s="53"/>
      <c r="Q460" s="57">
        <f t="shared" si="272"/>
        <v>0</v>
      </c>
      <c r="R460" s="53"/>
      <c r="S460" s="53">
        <f t="shared" si="277"/>
        <v>0</v>
      </c>
      <c r="T460" s="58"/>
      <c r="U460" s="58"/>
      <c r="V460" s="53">
        <f t="shared" si="273"/>
        <v>0</v>
      </c>
      <c r="W460" s="59"/>
      <c r="X460" s="6"/>
    </row>
    <row r="461" spans="1:24" s="77" customFormat="1" ht="15.75" x14ac:dyDescent="0.25">
      <c r="A461" s="33" t="s">
        <v>280</v>
      </c>
      <c r="B461" s="44" t="s">
        <v>335</v>
      </c>
      <c r="C461" s="37" t="s">
        <v>261</v>
      </c>
      <c r="D461" s="43" t="s">
        <v>262</v>
      </c>
      <c r="E461" s="53">
        <v>221988</v>
      </c>
      <c r="F461" s="53">
        <f t="shared" ref="F461:F464" si="290">ROUND(E461/12*2,0)</f>
        <v>36998</v>
      </c>
      <c r="G461" s="59">
        <v>48921.599999999999</v>
      </c>
      <c r="H461" s="53">
        <v>12992</v>
      </c>
      <c r="I461" s="119">
        <f>G461-F461</f>
        <v>11923.599999999999</v>
      </c>
      <c r="J461" s="55">
        <f t="shared" ref="J461" si="291">ROUND(I461/F461*100,2)</f>
        <v>32.229999999999997</v>
      </c>
      <c r="K461" s="54"/>
      <c r="L461" s="55"/>
      <c r="M461" s="59"/>
      <c r="N461" s="59"/>
      <c r="O461" s="53"/>
      <c r="P461" s="53"/>
      <c r="Q461" s="57">
        <f t="shared" si="272"/>
        <v>0</v>
      </c>
      <c r="R461" s="53"/>
      <c r="S461" s="53">
        <f t="shared" si="277"/>
        <v>0</v>
      </c>
      <c r="T461" s="58"/>
      <c r="U461" s="58"/>
      <c r="V461" s="53">
        <f t="shared" si="273"/>
        <v>0</v>
      </c>
      <c r="W461" s="59"/>
      <c r="X461" s="6"/>
    </row>
    <row r="462" spans="1:24" s="77" customFormat="1" ht="47.25" x14ac:dyDescent="0.25">
      <c r="A462" s="33" t="s">
        <v>280</v>
      </c>
      <c r="B462" s="44" t="s">
        <v>335</v>
      </c>
      <c r="C462" s="37" t="s">
        <v>263</v>
      </c>
      <c r="D462" s="43" t="s">
        <v>264</v>
      </c>
      <c r="E462" s="53">
        <v>31223</v>
      </c>
      <c r="F462" s="53">
        <f t="shared" si="290"/>
        <v>5204</v>
      </c>
      <c r="G462" s="59">
        <v>121.92</v>
      </c>
      <c r="H462" s="53">
        <v>76</v>
      </c>
      <c r="I462" s="119"/>
      <c r="J462" s="55"/>
      <c r="K462" s="54">
        <f t="shared" ref="K462:K464" si="292">G462-F462</f>
        <v>-5082.08</v>
      </c>
      <c r="L462" s="55">
        <f t="shared" ref="L462:L464" si="293">ROUND(K462*100/-F462,2)</f>
        <v>97.66</v>
      </c>
      <c r="M462" s="59"/>
      <c r="P462" s="53"/>
      <c r="Q462" s="57">
        <f>O463-P462</f>
        <v>0</v>
      </c>
      <c r="R462" s="53"/>
      <c r="S462" s="53">
        <f t="shared" si="277"/>
        <v>0</v>
      </c>
      <c r="T462" s="58"/>
      <c r="U462" s="58"/>
      <c r="V462" s="53">
        <f t="shared" si="273"/>
        <v>0</v>
      </c>
      <c r="W462" s="59"/>
      <c r="X462" s="6"/>
    </row>
    <row r="463" spans="1:24" s="77" customFormat="1" ht="15.75" x14ac:dyDescent="0.25">
      <c r="A463" s="33" t="s">
        <v>280</v>
      </c>
      <c r="B463" s="44" t="s">
        <v>335</v>
      </c>
      <c r="C463" s="37" t="s">
        <v>265</v>
      </c>
      <c r="D463" s="43" t="s">
        <v>266</v>
      </c>
      <c r="E463" s="53">
        <v>82263</v>
      </c>
      <c r="F463" s="53">
        <f t="shared" si="290"/>
        <v>13711</v>
      </c>
      <c r="G463" s="53">
        <v>0</v>
      </c>
      <c r="H463" s="53">
        <v>0</v>
      </c>
      <c r="I463" s="119"/>
      <c r="J463" s="55"/>
      <c r="K463" s="54">
        <f t="shared" si="292"/>
        <v>-13711</v>
      </c>
      <c r="L463" s="55">
        <f t="shared" si="293"/>
        <v>100</v>
      </c>
      <c r="M463" s="59"/>
      <c r="N463" s="59"/>
      <c r="O463" s="53"/>
      <c r="P463" s="53"/>
      <c r="Q463" s="57">
        <f>O464-P463</f>
        <v>0</v>
      </c>
      <c r="R463" s="53"/>
      <c r="S463" s="53">
        <f t="shared" si="277"/>
        <v>0</v>
      </c>
      <c r="T463" s="58"/>
      <c r="U463" s="58"/>
      <c r="V463" s="53">
        <f t="shared" si="273"/>
        <v>0</v>
      </c>
      <c r="W463" s="59"/>
      <c r="X463" s="6"/>
    </row>
    <row r="464" spans="1:24" s="77" customFormat="1" ht="31.5" x14ac:dyDescent="0.25">
      <c r="A464" s="33" t="s">
        <v>280</v>
      </c>
      <c r="B464" s="44" t="s">
        <v>335</v>
      </c>
      <c r="C464" s="37" t="s">
        <v>267</v>
      </c>
      <c r="D464" s="43" t="s">
        <v>268</v>
      </c>
      <c r="E464" s="53">
        <v>5977</v>
      </c>
      <c r="F464" s="53">
        <f t="shared" si="290"/>
        <v>996</v>
      </c>
      <c r="G464" s="53">
        <v>0</v>
      </c>
      <c r="H464" s="53">
        <v>0</v>
      </c>
      <c r="I464" s="119"/>
      <c r="J464" s="55"/>
      <c r="K464" s="54">
        <f t="shared" si="292"/>
        <v>-996</v>
      </c>
      <c r="L464" s="55">
        <f t="shared" si="293"/>
        <v>100</v>
      </c>
      <c r="M464" s="59"/>
      <c r="N464" s="59"/>
      <c r="O464" s="53"/>
      <c r="P464" s="53"/>
      <c r="Q464" s="57">
        <f t="shared" si="272"/>
        <v>0</v>
      </c>
      <c r="R464" s="53"/>
      <c r="S464" s="53">
        <f t="shared" si="277"/>
        <v>0</v>
      </c>
      <c r="T464" s="58"/>
      <c r="U464" s="58"/>
      <c r="V464" s="53">
        <f t="shared" si="273"/>
        <v>0</v>
      </c>
      <c r="W464" s="59"/>
      <c r="X464" s="6"/>
    </row>
    <row r="465" spans="1:24" s="77" customFormat="1" ht="15.75" x14ac:dyDescent="0.25">
      <c r="A465" s="33" t="s">
        <v>280</v>
      </c>
      <c r="B465" s="44" t="s">
        <v>335</v>
      </c>
      <c r="C465" s="37" t="s">
        <v>269</v>
      </c>
      <c r="D465" s="43" t="s">
        <v>270</v>
      </c>
      <c r="E465" s="53"/>
      <c r="F465" s="53"/>
      <c r="G465" s="53"/>
      <c r="H465" s="53"/>
      <c r="I465" s="119"/>
      <c r="J465" s="55"/>
      <c r="K465" s="54"/>
      <c r="L465" s="55"/>
      <c r="M465" s="59"/>
      <c r="N465" s="59"/>
      <c r="O465" s="53"/>
      <c r="P465" s="53"/>
      <c r="Q465" s="57">
        <f t="shared" si="272"/>
        <v>0</v>
      </c>
      <c r="R465" s="53"/>
      <c r="S465" s="53">
        <f t="shared" si="277"/>
        <v>0</v>
      </c>
      <c r="T465" s="58"/>
      <c r="U465" s="58"/>
      <c r="V465" s="53">
        <f t="shared" si="273"/>
        <v>0</v>
      </c>
      <c r="W465" s="59"/>
      <c r="X465" s="6"/>
    </row>
    <row r="466" spans="1:24" s="77" customFormat="1" ht="31.5" x14ac:dyDescent="0.25">
      <c r="A466" s="33" t="s">
        <v>280</v>
      </c>
      <c r="B466" s="44" t="s">
        <v>335</v>
      </c>
      <c r="C466" s="37" t="s">
        <v>271</v>
      </c>
      <c r="D466" s="43" t="s">
        <v>272</v>
      </c>
      <c r="E466" s="53">
        <v>1957</v>
      </c>
      <c r="F466" s="53">
        <f t="shared" ref="F466:F467" si="294">ROUND(E466/12*2,0)</f>
        <v>326</v>
      </c>
      <c r="G466" s="53">
        <v>0</v>
      </c>
      <c r="H466" s="53">
        <v>0</v>
      </c>
      <c r="I466" s="119"/>
      <c r="J466" s="55"/>
      <c r="K466" s="54">
        <f t="shared" ref="K466:K467" si="295">G466-F466</f>
        <v>-326</v>
      </c>
      <c r="L466" s="55">
        <f t="shared" ref="L466:L467" si="296">ROUND(K466*100/-F466,2)</f>
        <v>100</v>
      </c>
      <c r="M466" s="59"/>
      <c r="N466" s="59"/>
      <c r="O466" s="53"/>
      <c r="P466" s="53"/>
      <c r="Q466" s="57">
        <f t="shared" si="272"/>
        <v>0</v>
      </c>
      <c r="R466" s="53"/>
      <c r="S466" s="53">
        <f t="shared" si="277"/>
        <v>0</v>
      </c>
      <c r="T466" s="58"/>
      <c r="U466" s="58"/>
      <c r="V466" s="53">
        <f t="shared" si="273"/>
        <v>0</v>
      </c>
      <c r="W466" s="59"/>
      <c r="X466" s="6"/>
    </row>
    <row r="467" spans="1:24" s="77" customFormat="1" ht="15.75" x14ac:dyDescent="0.25">
      <c r="A467" s="33" t="s">
        <v>280</v>
      </c>
      <c r="B467" s="44" t="s">
        <v>335</v>
      </c>
      <c r="C467" s="37" t="s">
        <v>273</v>
      </c>
      <c r="D467" s="43" t="s">
        <v>274</v>
      </c>
      <c r="E467" s="53">
        <v>14204</v>
      </c>
      <c r="F467" s="53">
        <f t="shared" si="294"/>
        <v>2367</v>
      </c>
      <c r="G467" s="53">
        <v>0</v>
      </c>
      <c r="H467" s="53">
        <v>0</v>
      </c>
      <c r="I467" s="119"/>
      <c r="J467" s="55"/>
      <c r="K467" s="54">
        <f t="shared" si="295"/>
        <v>-2367</v>
      </c>
      <c r="L467" s="55">
        <f t="shared" si="296"/>
        <v>100</v>
      </c>
      <c r="M467" s="59"/>
      <c r="N467" s="59"/>
      <c r="O467" s="53"/>
      <c r="P467" s="53"/>
      <c r="Q467" s="57">
        <f t="shared" si="272"/>
        <v>0</v>
      </c>
      <c r="R467" s="53"/>
      <c r="S467" s="53">
        <f t="shared" si="277"/>
        <v>0</v>
      </c>
      <c r="T467" s="58"/>
      <c r="U467" s="58"/>
      <c r="V467" s="53">
        <f t="shared" si="273"/>
        <v>0</v>
      </c>
      <c r="W467" s="59"/>
      <c r="X467" s="6"/>
    </row>
    <row r="468" spans="1:24" s="77" customFormat="1" ht="31.5" x14ac:dyDescent="0.25">
      <c r="A468" s="33" t="s">
        <v>280</v>
      </c>
      <c r="B468" s="44" t="s">
        <v>335</v>
      </c>
      <c r="C468" s="37" t="s">
        <v>275</v>
      </c>
      <c r="D468" s="43" t="s">
        <v>276</v>
      </c>
      <c r="E468" s="53"/>
      <c r="F468" s="53"/>
      <c r="G468" s="53"/>
      <c r="H468" s="53"/>
      <c r="I468" s="119"/>
      <c r="J468" s="55"/>
      <c r="K468" s="54"/>
      <c r="L468" s="55"/>
      <c r="M468" s="59"/>
      <c r="N468" s="59"/>
      <c r="O468" s="53"/>
      <c r="P468" s="53"/>
      <c r="Q468" s="57">
        <f t="shared" si="272"/>
        <v>0</v>
      </c>
      <c r="R468" s="53"/>
      <c r="S468" s="53">
        <f t="shared" si="277"/>
        <v>0</v>
      </c>
      <c r="T468" s="58"/>
      <c r="U468" s="58"/>
      <c r="V468" s="53">
        <f t="shared" si="273"/>
        <v>0</v>
      </c>
      <c r="W468" s="59"/>
      <c r="X468" s="6"/>
    </row>
    <row r="469" spans="1:24" s="77" customFormat="1" ht="15.75" x14ac:dyDescent="0.25">
      <c r="A469" s="33" t="s">
        <v>280</v>
      </c>
      <c r="B469" s="44" t="s">
        <v>335</v>
      </c>
      <c r="C469" s="37" t="s">
        <v>353</v>
      </c>
      <c r="D469" s="38" t="s">
        <v>351</v>
      </c>
      <c r="E469" s="53"/>
      <c r="F469" s="53"/>
      <c r="G469" s="59">
        <v>2894.96</v>
      </c>
      <c r="H469" s="53"/>
      <c r="I469" s="119">
        <f t="shared" ref="I469:I470" si="297">G469-F469</f>
        <v>2894.96</v>
      </c>
      <c r="J469" s="55"/>
      <c r="K469" s="54"/>
      <c r="L469" s="55"/>
      <c r="M469" s="59"/>
      <c r="N469" s="59"/>
      <c r="O469" s="53"/>
      <c r="P469" s="53"/>
      <c r="Q469" s="57"/>
      <c r="R469" s="53"/>
      <c r="S469" s="53"/>
      <c r="T469" s="58"/>
      <c r="U469" s="58"/>
      <c r="V469" s="53"/>
      <c r="W469" s="59"/>
      <c r="X469" s="6"/>
    </row>
    <row r="470" spans="1:24" s="77" customFormat="1" ht="15.75" x14ac:dyDescent="0.25">
      <c r="A470" s="33" t="s">
        <v>280</v>
      </c>
      <c r="B470" s="44" t="s">
        <v>335</v>
      </c>
      <c r="C470" s="37" t="s">
        <v>354</v>
      </c>
      <c r="D470" s="38" t="s">
        <v>355</v>
      </c>
      <c r="E470" s="53">
        <v>88897</v>
      </c>
      <c r="F470" s="53">
        <f t="shared" ref="F470:F471" si="298">ROUND(E470/12*2,0)</f>
        <v>14816</v>
      </c>
      <c r="G470" s="59">
        <v>79025.100000000006</v>
      </c>
      <c r="H470" s="53">
        <v>32870</v>
      </c>
      <c r="I470" s="119">
        <f t="shared" si="297"/>
        <v>64209.100000000006</v>
      </c>
      <c r="J470" s="55">
        <f t="shared" ref="J470" si="299">ROUND(I470/F470*100,2)</f>
        <v>433.38</v>
      </c>
      <c r="K470" s="54"/>
      <c r="L470" s="55"/>
      <c r="M470" s="59"/>
      <c r="N470" s="59"/>
      <c r="O470" s="53"/>
      <c r="P470" s="53"/>
      <c r="Q470" s="57"/>
      <c r="R470" s="53"/>
      <c r="S470" s="53"/>
      <c r="T470" s="58"/>
      <c r="U470" s="58"/>
      <c r="V470" s="53"/>
      <c r="W470" s="59"/>
      <c r="X470" s="6"/>
    </row>
    <row r="471" spans="1:24" s="77" customFormat="1" ht="15.75" x14ac:dyDescent="0.25">
      <c r="A471" s="33" t="s">
        <v>280</v>
      </c>
      <c r="B471" s="44" t="s">
        <v>335</v>
      </c>
      <c r="C471" s="37" t="s">
        <v>360</v>
      </c>
      <c r="D471" s="43" t="s">
        <v>319</v>
      </c>
      <c r="E471" s="53">
        <v>8529716</v>
      </c>
      <c r="F471" s="53">
        <f t="shared" si="298"/>
        <v>1421619</v>
      </c>
      <c r="G471" s="99">
        <v>908582</v>
      </c>
      <c r="H471" s="53">
        <v>410711</v>
      </c>
      <c r="I471" s="119"/>
      <c r="J471" s="55"/>
      <c r="K471" s="54">
        <f t="shared" ref="K471" si="300">G471-F471</f>
        <v>-513037</v>
      </c>
      <c r="L471" s="55">
        <f t="shared" ref="L471" si="301">ROUND(K471*100/-F471,2)</f>
        <v>36.090000000000003</v>
      </c>
      <c r="M471" s="59"/>
      <c r="N471" s="59"/>
      <c r="O471" s="53"/>
      <c r="P471" s="53"/>
      <c r="Q471" s="57">
        <f>O471-P471</f>
        <v>0</v>
      </c>
      <c r="R471" s="53"/>
      <c r="S471" s="53">
        <f>ROUND(R471/12*3,0)</f>
        <v>0</v>
      </c>
      <c r="T471" s="58"/>
      <c r="U471" s="58"/>
      <c r="V471" s="53">
        <f>T471-U471</f>
        <v>0</v>
      </c>
      <c r="W471" s="59"/>
      <c r="X471" s="6"/>
    </row>
    <row r="472" spans="1:24" s="77" customFormat="1" ht="15.75" x14ac:dyDescent="0.25">
      <c r="A472" s="33" t="s">
        <v>280</v>
      </c>
      <c r="B472" s="44" t="s">
        <v>335</v>
      </c>
      <c r="C472" s="37" t="s">
        <v>380</v>
      </c>
      <c r="D472" s="39" t="s">
        <v>361</v>
      </c>
      <c r="E472" s="53"/>
      <c r="F472" s="99">
        <f>E472/12*1</f>
        <v>0</v>
      </c>
      <c r="G472" s="53"/>
      <c r="H472" s="53"/>
      <c r="I472" s="119"/>
      <c r="J472" s="55"/>
      <c r="K472" s="54"/>
      <c r="L472" s="55"/>
      <c r="M472" s="59"/>
      <c r="N472" s="59"/>
      <c r="O472" s="53"/>
      <c r="P472" s="53"/>
      <c r="Q472" s="57">
        <f>O472-P472</f>
        <v>0</v>
      </c>
      <c r="R472" s="53"/>
      <c r="S472" s="53">
        <f>ROUND(R472/12*3,0)</f>
        <v>0</v>
      </c>
      <c r="T472" s="53"/>
      <c r="U472" s="53"/>
      <c r="V472" s="53">
        <f>T472-U472</f>
        <v>0</v>
      </c>
      <c r="W472" s="59"/>
      <c r="X472" s="6"/>
    </row>
    <row r="473" spans="1:24" s="77" customFormat="1" ht="15.75" x14ac:dyDescent="0.25">
      <c r="A473" s="33" t="s">
        <v>280</v>
      </c>
      <c r="B473" s="44" t="s">
        <v>335</v>
      </c>
      <c r="C473" s="98" t="s">
        <v>381</v>
      </c>
      <c r="D473" s="117" t="s">
        <v>378</v>
      </c>
      <c r="E473" s="53">
        <v>3311</v>
      </c>
      <c r="F473" s="53">
        <f t="shared" ref="F473:F475" si="302">ROUND(E473/12*2,0)</f>
        <v>552</v>
      </c>
      <c r="G473" s="59">
        <v>1077.96</v>
      </c>
      <c r="H473" s="53">
        <v>780</v>
      </c>
      <c r="I473" s="119">
        <f t="shared" ref="I473:I475" si="303">G473-F473</f>
        <v>525.96</v>
      </c>
      <c r="J473" s="55">
        <f t="shared" ref="J473:J475" si="304">ROUND(I473/F473*100,2)</f>
        <v>95.28</v>
      </c>
      <c r="K473" s="54"/>
      <c r="L473" s="55"/>
      <c r="M473" s="59"/>
      <c r="N473" s="59"/>
      <c r="O473" s="53"/>
      <c r="P473" s="53"/>
      <c r="Q473" s="57"/>
      <c r="R473" s="53"/>
      <c r="S473" s="53"/>
      <c r="T473" s="53"/>
      <c r="U473" s="53"/>
      <c r="V473" s="53"/>
      <c r="W473" s="59"/>
      <c r="X473" s="6"/>
    </row>
    <row r="474" spans="1:24" s="77" customFormat="1" ht="31.5" x14ac:dyDescent="0.25">
      <c r="A474" s="33" t="s">
        <v>280</v>
      </c>
      <c r="B474" s="44" t="s">
        <v>335</v>
      </c>
      <c r="C474" s="98" t="s">
        <v>392</v>
      </c>
      <c r="D474" s="117" t="s">
        <v>393</v>
      </c>
      <c r="E474" s="53">
        <v>38084</v>
      </c>
      <c r="F474" s="53">
        <f t="shared" si="302"/>
        <v>6347</v>
      </c>
      <c r="G474" s="59">
        <v>4284.8</v>
      </c>
      <c r="H474" s="53">
        <v>4285</v>
      </c>
      <c r="I474" s="119"/>
      <c r="J474" s="55"/>
      <c r="K474" s="54">
        <f t="shared" ref="K474" si="305">G474-F474</f>
        <v>-2062.1999999999998</v>
      </c>
      <c r="L474" s="55">
        <f t="shared" ref="L474" si="306">ROUND(K474*100/-F474,2)</f>
        <v>32.49</v>
      </c>
      <c r="M474" s="59"/>
      <c r="N474" s="59"/>
      <c r="O474" s="53"/>
      <c r="P474" s="53"/>
      <c r="Q474" s="57"/>
      <c r="R474" s="53"/>
      <c r="S474" s="53"/>
      <c r="T474" s="53"/>
      <c r="U474" s="53"/>
      <c r="V474" s="53"/>
      <c r="W474" s="59"/>
      <c r="X474" s="6"/>
    </row>
    <row r="475" spans="1:24" s="77" customFormat="1" ht="15.75" x14ac:dyDescent="0.25">
      <c r="A475" s="33" t="s">
        <v>280</v>
      </c>
      <c r="B475" s="44" t="s">
        <v>335</v>
      </c>
      <c r="C475" s="98" t="s">
        <v>409</v>
      </c>
      <c r="D475" s="117" t="s">
        <v>410</v>
      </c>
      <c r="E475" s="53">
        <v>3249</v>
      </c>
      <c r="F475" s="53">
        <f t="shared" si="302"/>
        <v>542</v>
      </c>
      <c r="G475" s="59">
        <v>1082.78</v>
      </c>
      <c r="H475" s="53">
        <v>0</v>
      </c>
      <c r="I475" s="119">
        <f t="shared" si="303"/>
        <v>540.78</v>
      </c>
      <c r="J475" s="55">
        <f t="shared" si="304"/>
        <v>99.77</v>
      </c>
      <c r="K475" s="54"/>
      <c r="L475" s="55"/>
      <c r="M475" s="59"/>
      <c r="N475" s="59"/>
      <c r="O475" s="53"/>
      <c r="P475" s="53"/>
      <c r="Q475" s="57"/>
      <c r="R475" s="53"/>
      <c r="S475" s="53"/>
      <c r="T475" s="53"/>
      <c r="U475" s="53"/>
      <c r="V475" s="53"/>
      <c r="W475" s="59"/>
      <c r="X475" s="6"/>
    </row>
    <row r="476" spans="1:24" s="77" customFormat="1" ht="15.75" x14ac:dyDescent="0.25">
      <c r="A476" s="33" t="s">
        <v>280</v>
      </c>
      <c r="B476" s="44" t="s">
        <v>335</v>
      </c>
      <c r="C476" s="98" t="s">
        <v>387</v>
      </c>
      <c r="D476" s="117" t="s">
        <v>388</v>
      </c>
      <c r="E476" s="53">
        <v>357837</v>
      </c>
      <c r="F476" s="53">
        <f>E476</f>
        <v>357837</v>
      </c>
      <c r="G476" s="53">
        <f t="shared" ref="G476:H476" si="307">F476</f>
        <v>357837</v>
      </c>
      <c r="H476" s="53">
        <f t="shared" si="307"/>
        <v>357837</v>
      </c>
      <c r="I476" s="119"/>
      <c r="J476" s="55"/>
      <c r="K476" s="54"/>
      <c r="L476" s="55"/>
      <c r="M476" s="59"/>
      <c r="N476" s="59"/>
      <c r="O476" s="53"/>
      <c r="P476" s="53"/>
      <c r="Q476" s="57"/>
      <c r="R476" s="53"/>
      <c r="S476" s="53"/>
      <c r="T476" s="53"/>
      <c r="U476" s="53"/>
      <c r="V476" s="53"/>
      <c r="W476" s="59"/>
      <c r="X476" s="6"/>
    </row>
    <row r="477" spans="1:24" s="77" customFormat="1" ht="15.75" x14ac:dyDescent="0.25">
      <c r="A477" s="100" t="s">
        <v>281</v>
      </c>
      <c r="B477" s="100" t="s">
        <v>336</v>
      </c>
      <c r="C477" s="101" t="s">
        <v>102</v>
      </c>
      <c r="D477" s="102" t="s">
        <v>21</v>
      </c>
      <c r="E477" s="103">
        <f>E478+E518</f>
        <v>150547186</v>
      </c>
      <c r="F477" s="103">
        <f>F478+F518</f>
        <v>25453606.490000002</v>
      </c>
      <c r="G477" s="103">
        <f>G478+G518</f>
        <v>24764345</v>
      </c>
      <c r="H477" s="103">
        <f>H478+H518</f>
        <v>22218701.530000001</v>
      </c>
      <c r="I477" s="127">
        <f>I478+I518</f>
        <v>3222421.8600000003</v>
      </c>
      <c r="J477" s="104">
        <f>ROUND(I477/F477*100,2)</f>
        <v>12.66</v>
      </c>
      <c r="K477" s="127">
        <f>K478+K518</f>
        <v>-4203302.5500000007</v>
      </c>
      <c r="L477" s="106">
        <f>ROUND(K477*100/-F477,2)</f>
        <v>16.510000000000002</v>
      </c>
      <c r="M477" s="103">
        <f t="shared" ref="M477:V477" si="308">M478+M518</f>
        <v>2742206</v>
      </c>
      <c r="N477" s="103">
        <f t="shared" si="308"/>
        <v>457034.32999999996</v>
      </c>
      <c r="O477" s="103">
        <f t="shared" si="308"/>
        <v>466586</v>
      </c>
      <c r="P477" s="103">
        <f t="shared" si="308"/>
        <v>447409</v>
      </c>
      <c r="Q477" s="127">
        <f t="shared" si="308"/>
        <v>19177</v>
      </c>
      <c r="R477" s="103">
        <f t="shared" si="308"/>
        <v>63840</v>
      </c>
      <c r="S477" s="103">
        <f t="shared" si="308"/>
        <v>10639.75</v>
      </c>
      <c r="T477" s="103">
        <f t="shared" si="308"/>
        <v>10202</v>
      </c>
      <c r="U477" s="103">
        <f t="shared" si="308"/>
        <v>9964</v>
      </c>
      <c r="V477" s="103">
        <f t="shared" si="308"/>
        <v>238</v>
      </c>
      <c r="W477" s="107">
        <v>459016</v>
      </c>
      <c r="X477" s="47"/>
    </row>
    <row r="478" spans="1:24" s="77" customFormat="1" ht="15.75" x14ac:dyDescent="0.25">
      <c r="A478" s="33" t="s">
        <v>281</v>
      </c>
      <c r="B478" s="21">
        <v>1</v>
      </c>
      <c r="C478" s="23" t="s">
        <v>102</v>
      </c>
      <c r="D478" s="27" t="s">
        <v>22</v>
      </c>
      <c r="E478" s="49">
        <f>E479+E485+E499</f>
        <v>87367726</v>
      </c>
      <c r="F478" s="49">
        <f t="shared" ref="F478:L478" si="309">F479+F485+F499</f>
        <v>14561799.67</v>
      </c>
      <c r="G478" s="49">
        <f t="shared" si="309"/>
        <v>12484197.550000001</v>
      </c>
      <c r="H478" s="49">
        <f t="shared" si="309"/>
        <v>12811765.68</v>
      </c>
      <c r="I478" s="128">
        <f t="shared" si="309"/>
        <v>141552.34000000003</v>
      </c>
      <c r="J478" s="50">
        <f>ROUND(I478/F478*100,2)</f>
        <v>0.97</v>
      </c>
      <c r="K478" s="128">
        <f t="shared" si="309"/>
        <v>-2510773.66</v>
      </c>
      <c r="L478" s="49">
        <f t="shared" si="309"/>
        <v>276.60000000000002</v>
      </c>
      <c r="M478" s="49">
        <v>1290479</v>
      </c>
      <c r="N478" s="49">
        <f>ROUND(M478/12*2,2)</f>
        <v>215079.83</v>
      </c>
      <c r="O478" s="49">
        <f t="shared" ref="O478:V478" si="310">O479+O485+O499</f>
        <v>245215</v>
      </c>
      <c r="P478" s="49">
        <f t="shared" si="310"/>
        <v>243084</v>
      </c>
      <c r="Q478" s="128">
        <f t="shared" si="310"/>
        <v>2131</v>
      </c>
      <c r="R478" s="49">
        <f t="shared" si="310"/>
        <v>35961</v>
      </c>
      <c r="S478" s="49">
        <f t="shared" si="310"/>
        <v>5994</v>
      </c>
      <c r="T478" s="49">
        <f t="shared" si="310"/>
        <v>5668</v>
      </c>
      <c r="U478" s="49">
        <f t="shared" si="310"/>
        <v>5649</v>
      </c>
      <c r="V478" s="49">
        <f t="shared" si="310"/>
        <v>19</v>
      </c>
      <c r="W478" s="49"/>
      <c r="X478" s="25"/>
    </row>
    <row r="479" spans="1:24" s="77" customFormat="1" ht="15.75" x14ac:dyDescent="0.25">
      <c r="A479" s="33" t="s">
        <v>281</v>
      </c>
      <c r="B479" s="33" t="s">
        <v>330</v>
      </c>
      <c r="C479" s="23" t="s">
        <v>102</v>
      </c>
      <c r="D479" s="32" t="s">
        <v>23</v>
      </c>
      <c r="E479" s="49">
        <f t="shared" ref="E479:L479" si="311">SUM(E480:E484)</f>
        <v>67842793</v>
      </c>
      <c r="F479" s="49">
        <f t="shared" si="311"/>
        <v>11307644</v>
      </c>
      <c r="G479" s="49">
        <f t="shared" si="311"/>
        <v>10722254</v>
      </c>
      <c r="H479" s="49">
        <f t="shared" si="311"/>
        <v>11307644</v>
      </c>
      <c r="I479" s="128">
        <f t="shared" si="311"/>
        <v>0</v>
      </c>
      <c r="J479" s="50">
        <f>ROUND(I479/F479*100,2)</f>
        <v>0</v>
      </c>
      <c r="K479" s="128">
        <f t="shared" si="311"/>
        <v>-585390</v>
      </c>
      <c r="L479" s="182">
        <f t="shared" si="311"/>
        <v>6.88</v>
      </c>
      <c r="M479" s="49"/>
      <c r="N479" s="49"/>
      <c r="O479" s="52">
        <f t="shared" ref="O479:V479" si="312">SUM(O480:O484)</f>
        <v>224520</v>
      </c>
      <c r="P479" s="52">
        <f t="shared" si="312"/>
        <v>223307</v>
      </c>
      <c r="Q479" s="124">
        <f t="shared" si="312"/>
        <v>1213</v>
      </c>
      <c r="R479" s="52">
        <f t="shared" si="312"/>
        <v>33258</v>
      </c>
      <c r="S479" s="52">
        <f t="shared" si="312"/>
        <v>5543</v>
      </c>
      <c r="T479" s="52">
        <f t="shared" si="312"/>
        <v>5161</v>
      </c>
      <c r="U479" s="49">
        <f t="shared" si="312"/>
        <v>5159</v>
      </c>
      <c r="V479" s="49">
        <f t="shared" si="312"/>
        <v>2</v>
      </c>
      <c r="W479" s="49"/>
      <c r="X479" s="25"/>
    </row>
    <row r="480" spans="1:24" s="81" customFormat="1" ht="29.25" customHeight="1" x14ac:dyDescent="0.25">
      <c r="A480" s="33" t="s">
        <v>281</v>
      </c>
      <c r="B480" s="33" t="s">
        <v>330</v>
      </c>
      <c r="C480" s="23" t="s">
        <v>73</v>
      </c>
      <c r="D480" s="34" t="s">
        <v>106</v>
      </c>
      <c r="E480" s="53">
        <v>51054919</v>
      </c>
      <c r="F480" s="99">
        <f>4254832*2</f>
        <v>8509664</v>
      </c>
      <c r="G480" s="99">
        <v>7924274</v>
      </c>
      <c r="H480" s="99">
        <f>4254832*2</f>
        <v>8509664</v>
      </c>
      <c r="I480" s="54"/>
      <c r="J480" s="50"/>
      <c r="K480" s="54">
        <f>G480-F480</f>
        <v>-585390</v>
      </c>
      <c r="L480" s="55">
        <f>ROUND(K480*100/-F480,2)</f>
        <v>6.88</v>
      </c>
      <c r="M480" s="53"/>
      <c r="N480" s="53"/>
      <c r="O480" s="53">
        <v>224520</v>
      </c>
      <c r="P480" s="53">
        <v>223307</v>
      </c>
      <c r="Q480" s="59">
        <f>O480-P480</f>
        <v>1213</v>
      </c>
      <c r="R480" s="74">
        <v>33258</v>
      </c>
      <c r="S480" s="53">
        <f>ROUND(R480/12*2,0)</f>
        <v>5543</v>
      </c>
      <c r="T480" s="58">
        <v>5161</v>
      </c>
      <c r="U480" s="58">
        <v>5159</v>
      </c>
      <c r="V480" s="53">
        <f>T480-U480</f>
        <v>2</v>
      </c>
      <c r="W480" s="53"/>
      <c r="X480" s="6"/>
    </row>
    <row r="481" spans="1:24" s="81" customFormat="1" ht="26.25" customHeight="1" x14ac:dyDescent="0.25">
      <c r="A481" s="33" t="s">
        <v>281</v>
      </c>
      <c r="B481" s="33" t="s">
        <v>330</v>
      </c>
      <c r="C481" s="23" t="s">
        <v>74</v>
      </c>
      <c r="D481" s="116" t="s">
        <v>104</v>
      </c>
      <c r="E481" s="53">
        <v>14884930</v>
      </c>
      <c r="F481" s="53">
        <f>1240411*2</f>
        <v>2480822</v>
      </c>
      <c r="G481" s="53">
        <f>1240411*2</f>
        <v>2480822</v>
      </c>
      <c r="H481" s="53">
        <f>1240411*2</f>
        <v>2480822</v>
      </c>
      <c r="I481" s="119"/>
      <c r="J481" s="50"/>
      <c r="K481" s="119"/>
      <c r="L481" s="55"/>
      <c r="M481" s="59"/>
      <c r="N481" s="59"/>
      <c r="O481" s="53"/>
      <c r="P481" s="53"/>
      <c r="Q481" s="59">
        <f>O481-P481</f>
        <v>0</v>
      </c>
      <c r="R481" s="53"/>
      <c r="S481" s="53">
        <f>ROUND(R481/12*3,0)</f>
        <v>0</v>
      </c>
      <c r="T481" s="53"/>
      <c r="U481" s="53"/>
      <c r="V481" s="53">
        <f>T481-U481</f>
        <v>0</v>
      </c>
      <c r="W481" s="59"/>
      <c r="X481" s="6"/>
    </row>
    <row r="482" spans="1:24" s="81" customFormat="1" ht="22.5" customHeight="1" x14ac:dyDescent="0.25">
      <c r="A482" s="33" t="s">
        <v>281</v>
      </c>
      <c r="B482" s="33" t="s">
        <v>330</v>
      </c>
      <c r="C482" s="23" t="s">
        <v>74</v>
      </c>
      <c r="D482" s="116" t="s">
        <v>105</v>
      </c>
      <c r="E482" s="53">
        <v>1902944</v>
      </c>
      <c r="F482" s="53">
        <f>158579*2</f>
        <v>317158</v>
      </c>
      <c r="G482" s="53">
        <f>158579*2</f>
        <v>317158</v>
      </c>
      <c r="H482" s="53">
        <f>158579*2</f>
        <v>317158</v>
      </c>
      <c r="I482" s="119"/>
      <c r="J482" s="55"/>
      <c r="K482" s="119"/>
      <c r="L482" s="55"/>
      <c r="M482" s="59"/>
      <c r="N482" s="59"/>
      <c r="O482" s="53"/>
      <c r="P482" s="53"/>
      <c r="Q482" s="59">
        <f>O482-P482</f>
        <v>0</v>
      </c>
      <c r="R482" s="53"/>
      <c r="S482" s="53">
        <f>ROUND(R482/12*3,0)</f>
        <v>0</v>
      </c>
      <c r="T482" s="53"/>
      <c r="U482" s="53"/>
      <c r="V482" s="53">
        <f>T482-U482</f>
        <v>0</v>
      </c>
      <c r="W482" s="59"/>
      <c r="X482" s="6"/>
    </row>
    <row r="483" spans="1:24" s="77" customFormat="1" ht="15.75" x14ac:dyDescent="0.25">
      <c r="A483" s="33" t="s">
        <v>281</v>
      </c>
      <c r="B483" s="33" t="s">
        <v>330</v>
      </c>
      <c r="C483" s="23" t="s">
        <v>75</v>
      </c>
      <c r="D483" s="34" t="s">
        <v>107</v>
      </c>
      <c r="E483" s="53"/>
      <c r="F483" s="53"/>
      <c r="G483" s="53"/>
      <c r="H483" s="53"/>
      <c r="I483" s="54"/>
      <c r="J483" s="50"/>
      <c r="K483" s="54"/>
      <c r="L483" s="55"/>
      <c r="M483" s="59"/>
      <c r="N483" s="59"/>
      <c r="O483" s="53"/>
      <c r="P483" s="53"/>
      <c r="Q483" s="57">
        <f>O483-P483</f>
        <v>0</v>
      </c>
      <c r="R483" s="53"/>
      <c r="S483" s="53">
        <f>ROUND(R483/12*3,0)</f>
        <v>0</v>
      </c>
      <c r="T483" s="58"/>
      <c r="U483" s="58"/>
      <c r="V483" s="53">
        <f>T483-U483</f>
        <v>0</v>
      </c>
      <c r="W483" s="59"/>
      <c r="X483" s="6"/>
    </row>
    <row r="484" spans="1:24" s="77" customFormat="1" ht="31.5" x14ac:dyDescent="0.25">
      <c r="A484" s="33" t="s">
        <v>281</v>
      </c>
      <c r="B484" s="33" t="s">
        <v>330</v>
      </c>
      <c r="C484" s="23" t="s">
        <v>76</v>
      </c>
      <c r="D484" s="34" t="s">
        <v>108</v>
      </c>
      <c r="E484" s="53"/>
      <c r="F484" s="53"/>
      <c r="G484" s="53"/>
      <c r="H484" s="53"/>
      <c r="I484" s="54"/>
      <c r="J484" s="50"/>
      <c r="K484" s="54"/>
      <c r="L484" s="55"/>
      <c r="M484" s="59"/>
      <c r="N484" s="59"/>
      <c r="O484" s="53"/>
      <c r="P484" s="53"/>
      <c r="Q484" s="57">
        <f>O484-P484</f>
        <v>0</v>
      </c>
      <c r="R484" s="53"/>
      <c r="S484" s="53">
        <f>ROUND(R484/12*3,0)</f>
        <v>0</v>
      </c>
      <c r="T484" s="58"/>
      <c r="U484" s="58"/>
      <c r="V484" s="53">
        <f>T484-U484</f>
        <v>0</v>
      </c>
      <c r="W484" s="59"/>
      <c r="X484" s="6"/>
    </row>
    <row r="485" spans="1:24" s="77" customFormat="1" ht="15.75" x14ac:dyDescent="0.25">
      <c r="A485" s="33" t="s">
        <v>281</v>
      </c>
      <c r="B485" s="22" t="s">
        <v>331</v>
      </c>
      <c r="C485" s="36"/>
      <c r="D485" s="32" t="s">
        <v>24</v>
      </c>
      <c r="E485" s="61">
        <f>SUM(E486:E498)</f>
        <v>7764120</v>
      </c>
      <c r="F485" s="61">
        <f>SUM(F486:F498)</f>
        <v>1294020</v>
      </c>
      <c r="G485" s="61">
        <f>SUM(G486:G498)</f>
        <v>1266965</v>
      </c>
      <c r="H485" s="61">
        <f>SUM(H486:H498)</f>
        <v>1115278</v>
      </c>
      <c r="I485" s="120">
        <f>SUM(I486:I498)</f>
        <v>123831.33000000002</v>
      </c>
      <c r="J485" s="50">
        <f>ROUND(I485/F485*100,2)</f>
        <v>9.57</v>
      </c>
      <c r="K485" s="120">
        <f>SUM(K486:K498)</f>
        <v>-150886.33000000002</v>
      </c>
      <c r="L485" s="55">
        <f>ROUND(K485*100/-F485,2)</f>
        <v>11.66</v>
      </c>
      <c r="M485" s="61"/>
      <c r="N485" s="61"/>
      <c r="O485" s="61">
        <f t="shared" ref="O485:V485" si="313">SUM(O486:O498)</f>
        <v>13055</v>
      </c>
      <c r="P485" s="61">
        <f t="shared" si="313"/>
        <v>12262</v>
      </c>
      <c r="Q485" s="120">
        <f t="shared" si="313"/>
        <v>793</v>
      </c>
      <c r="R485" s="61">
        <f t="shared" si="313"/>
        <v>2703</v>
      </c>
      <c r="S485" s="61">
        <f t="shared" si="313"/>
        <v>451</v>
      </c>
      <c r="T485" s="137">
        <f t="shared" si="313"/>
        <v>422</v>
      </c>
      <c r="U485" s="137">
        <f t="shared" si="313"/>
        <v>408</v>
      </c>
      <c r="V485" s="61">
        <f t="shared" si="313"/>
        <v>14</v>
      </c>
      <c r="W485" s="68"/>
      <c r="X485" s="6"/>
    </row>
    <row r="486" spans="1:24" s="77" customFormat="1" ht="15.75" x14ac:dyDescent="0.25">
      <c r="A486" s="33" t="s">
        <v>281</v>
      </c>
      <c r="B486" s="33" t="s">
        <v>331</v>
      </c>
      <c r="C486" s="37" t="s">
        <v>25</v>
      </c>
      <c r="D486" s="34" t="s">
        <v>54</v>
      </c>
      <c r="E486" s="53">
        <v>2297976</v>
      </c>
      <c r="F486" s="53">
        <f>ROUND(E486/12*2,2)</f>
        <v>382996</v>
      </c>
      <c r="G486" s="53">
        <v>334251</v>
      </c>
      <c r="H486" s="53">
        <v>334251</v>
      </c>
      <c r="I486" s="119"/>
      <c r="J486" s="55"/>
      <c r="K486" s="54">
        <f>G486-F486</f>
        <v>-48745</v>
      </c>
      <c r="L486" s="55">
        <f>ROUND(K486*100/-F486,2)</f>
        <v>12.73</v>
      </c>
      <c r="M486" s="59"/>
      <c r="N486" s="59"/>
      <c r="O486" s="53">
        <v>5347</v>
      </c>
      <c r="P486" s="53">
        <v>5188</v>
      </c>
      <c r="Q486" s="57">
        <f t="shared" ref="Q486:Q498" si="314">O486-P486</f>
        <v>159</v>
      </c>
      <c r="R486" s="59">
        <v>1155</v>
      </c>
      <c r="S486" s="53">
        <f>ROUND(R486/12*2,0)</f>
        <v>193</v>
      </c>
      <c r="T486" s="58">
        <v>168</v>
      </c>
      <c r="U486" s="58">
        <v>168</v>
      </c>
      <c r="V486" s="53">
        <f t="shared" ref="V486:V498" si="315">T486-U486</f>
        <v>0</v>
      </c>
      <c r="W486" s="59"/>
      <c r="X486" s="6"/>
    </row>
    <row r="487" spans="1:24" s="77" customFormat="1" ht="15.75" x14ac:dyDescent="0.25">
      <c r="A487" s="33" t="s">
        <v>281</v>
      </c>
      <c r="B487" s="33" t="s">
        <v>331</v>
      </c>
      <c r="C487" s="37" t="s">
        <v>26</v>
      </c>
      <c r="D487" s="34" t="s">
        <v>27</v>
      </c>
      <c r="E487" s="53"/>
      <c r="F487" s="53"/>
      <c r="G487" s="53"/>
      <c r="H487" s="53"/>
      <c r="I487" s="54"/>
      <c r="J487" s="50"/>
      <c r="K487" s="54"/>
      <c r="L487" s="55"/>
      <c r="M487" s="59"/>
      <c r="N487" s="59"/>
      <c r="O487" s="53"/>
      <c r="P487" s="53"/>
      <c r="Q487" s="57">
        <f t="shared" si="314"/>
        <v>0</v>
      </c>
      <c r="R487" s="53"/>
      <c r="S487" s="53">
        <f t="shared" ref="S487:S498" si="316">ROUND(R487/12*3,0)</f>
        <v>0</v>
      </c>
      <c r="T487" s="58"/>
      <c r="U487" s="58"/>
      <c r="V487" s="53">
        <f t="shared" si="315"/>
        <v>0</v>
      </c>
      <c r="W487" s="59"/>
      <c r="X487" s="6"/>
    </row>
    <row r="488" spans="1:24" s="77" customFormat="1" ht="31.5" x14ac:dyDescent="0.25">
      <c r="A488" s="33" t="s">
        <v>281</v>
      </c>
      <c r="B488" s="33" t="s">
        <v>331</v>
      </c>
      <c r="C488" s="37" t="s">
        <v>28</v>
      </c>
      <c r="D488" s="34" t="s">
        <v>29</v>
      </c>
      <c r="E488" s="53"/>
      <c r="F488" s="53"/>
      <c r="G488" s="53"/>
      <c r="H488" s="53"/>
      <c r="I488" s="119"/>
      <c r="J488" s="50"/>
      <c r="K488" s="119"/>
      <c r="L488" s="55"/>
      <c r="M488" s="59"/>
      <c r="N488" s="59"/>
      <c r="O488" s="53"/>
      <c r="P488" s="53"/>
      <c r="Q488" s="59">
        <f t="shared" si="314"/>
        <v>0</v>
      </c>
      <c r="R488" s="53"/>
      <c r="S488" s="53">
        <f t="shared" si="316"/>
        <v>0</v>
      </c>
      <c r="T488" s="53"/>
      <c r="U488" s="53"/>
      <c r="V488" s="53">
        <f t="shared" si="315"/>
        <v>0</v>
      </c>
      <c r="W488" s="59"/>
      <c r="X488" s="6"/>
    </row>
    <row r="489" spans="1:24" s="77" customFormat="1" ht="15.75" x14ac:dyDescent="0.25">
      <c r="A489" s="33" t="s">
        <v>281</v>
      </c>
      <c r="B489" s="33" t="s">
        <v>331</v>
      </c>
      <c r="C489" s="37" t="s">
        <v>56</v>
      </c>
      <c r="D489" s="34" t="s">
        <v>53</v>
      </c>
      <c r="E489" s="53">
        <v>363782</v>
      </c>
      <c r="F489" s="53">
        <f t="shared" ref="F489:F490" si="317">ROUND(E489/12*2,2)</f>
        <v>60630.33</v>
      </c>
      <c r="G489" s="53">
        <v>48504</v>
      </c>
      <c r="H489" s="53">
        <v>48504</v>
      </c>
      <c r="I489" s="119"/>
      <c r="J489" s="55"/>
      <c r="K489" s="54">
        <f t="shared" ref="K489:K490" si="318">G489-F489</f>
        <v>-12126.330000000002</v>
      </c>
      <c r="L489" s="55">
        <f t="shared" ref="L489:L490" si="319">ROUND(K489*100/-F489,2)</f>
        <v>20</v>
      </c>
      <c r="M489" s="59"/>
      <c r="N489" s="59"/>
      <c r="O489" s="53">
        <v>1160</v>
      </c>
      <c r="P489" s="53">
        <v>1160</v>
      </c>
      <c r="Q489" s="57">
        <f t="shared" si="314"/>
        <v>0</v>
      </c>
      <c r="R489" s="74">
        <v>75</v>
      </c>
      <c r="S489" s="53">
        <f t="shared" ref="S489:S490" si="320">ROUND(R489/12*2,0)</f>
        <v>13</v>
      </c>
      <c r="T489" s="58">
        <v>10</v>
      </c>
      <c r="U489" s="58">
        <v>10</v>
      </c>
      <c r="V489" s="53">
        <f t="shared" si="315"/>
        <v>0</v>
      </c>
      <c r="W489" s="59"/>
      <c r="X489" s="6"/>
    </row>
    <row r="490" spans="1:24" s="77" customFormat="1" ht="15.75" x14ac:dyDescent="0.25">
      <c r="A490" s="33" t="s">
        <v>281</v>
      </c>
      <c r="B490" s="33" t="s">
        <v>331</v>
      </c>
      <c r="C490" s="37" t="s">
        <v>57</v>
      </c>
      <c r="D490" s="34" t="s">
        <v>68</v>
      </c>
      <c r="E490" s="53">
        <v>1688628</v>
      </c>
      <c r="F490" s="53">
        <f t="shared" si="317"/>
        <v>281438</v>
      </c>
      <c r="G490" s="53">
        <v>191423</v>
      </c>
      <c r="H490" s="53">
        <v>191423</v>
      </c>
      <c r="I490" s="119"/>
      <c r="J490" s="55"/>
      <c r="K490" s="54">
        <f t="shared" si="318"/>
        <v>-90015</v>
      </c>
      <c r="L490" s="55">
        <f t="shared" si="319"/>
        <v>31.98</v>
      </c>
      <c r="M490" s="59"/>
      <c r="N490" s="59"/>
      <c r="O490" s="53">
        <v>3214</v>
      </c>
      <c r="P490" s="53">
        <v>3214</v>
      </c>
      <c r="Q490" s="57">
        <f t="shared" si="314"/>
        <v>0</v>
      </c>
      <c r="R490" s="59">
        <v>247</v>
      </c>
      <c r="S490" s="53">
        <f t="shared" si="320"/>
        <v>41</v>
      </c>
      <c r="T490" s="58">
        <v>28</v>
      </c>
      <c r="U490" s="58">
        <v>28</v>
      </c>
      <c r="V490" s="53">
        <f t="shared" si="315"/>
        <v>0</v>
      </c>
      <c r="W490" s="59"/>
      <c r="X490" s="6"/>
    </row>
    <row r="491" spans="1:24" s="77" customFormat="1" ht="15.75" x14ac:dyDescent="0.25">
      <c r="A491" s="33" t="s">
        <v>281</v>
      </c>
      <c r="B491" s="33" t="s">
        <v>331</v>
      </c>
      <c r="C491" s="37" t="s">
        <v>58</v>
      </c>
      <c r="D491" s="34" t="s">
        <v>70</v>
      </c>
      <c r="E491" s="53"/>
      <c r="F491" s="53"/>
      <c r="G491" s="53"/>
      <c r="H491" s="53"/>
      <c r="I491" s="54"/>
      <c r="J491" s="50"/>
      <c r="K491" s="54"/>
      <c r="L491" s="55"/>
      <c r="M491" s="59"/>
      <c r="N491" s="59"/>
      <c r="O491" s="53"/>
      <c r="P491" s="53"/>
      <c r="Q491" s="57">
        <f t="shared" si="314"/>
        <v>0</v>
      </c>
      <c r="R491" s="53"/>
      <c r="S491" s="53">
        <f t="shared" si="316"/>
        <v>0</v>
      </c>
      <c r="T491" s="58"/>
      <c r="U491" s="58"/>
      <c r="V491" s="53">
        <f t="shared" si="315"/>
        <v>0</v>
      </c>
      <c r="W491" s="59"/>
      <c r="X491" s="6"/>
    </row>
    <row r="492" spans="1:24" s="77" customFormat="1" ht="31.5" x14ac:dyDescent="0.25">
      <c r="A492" s="33" t="s">
        <v>281</v>
      </c>
      <c r="B492" s="33" t="s">
        <v>331</v>
      </c>
      <c r="C492" s="37" t="s">
        <v>59</v>
      </c>
      <c r="D492" s="34" t="s">
        <v>69</v>
      </c>
      <c r="E492" s="53"/>
      <c r="F492" s="53"/>
      <c r="G492" s="53"/>
      <c r="H492" s="53"/>
      <c r="I492" s="54"/>
      <c r="J492" s="50"/>
      <c r="K492" s="54"/>
      <c r="L492" s="55"/>
      <c r="M492" s="59"/>
      <c r="N492" s="59"/>
      <c r="O492" s="53"/>
      <c r="P492" s="53"/>
      <c r="Q492" s="57">
        <f t="shared" si="314"/>
        <v>0</v>
      </c>
      <c r="R492" s="53"/>
      <c r="S492" s="53">
        <f t="shared" si="316"/>
        <v>0</v>
      </c>
      <c r="T492" s="58"/>
      <c r="U492" s="58"/>
      <c r="V492" s="53">
        <f t="shared" si="315"/>
        <v>0</v>
      </c>
      <c r="W492" s="59"/>
      <c r="X492" s="6"/>
    </row>
    <row r="493" spans="1:24" s="77" customFormat="1" ht="15.75" x14ac:dyDescent="0.25">
      <c r="A493" s="33" t="s">
        <v>281</v>
      </c>
      <c r="B493" s="33" t="s">
        <v>331</v>
      </c>
      <c r="C493" s="37" t="s">
        <v>60</v>
      </c>
      <c r="D493" s="34" t="s">
        <v>72</v>
      </c>
      <c r="E493" s="53"/>
      <c r="F493" s="53"/>
      <c r="G493" s="53"/>
      <c r="H493" s="53"/>
      <c r="I493" s="54"/>
      <c r="J493" s="50"/>
      <c r="K493" s="54"/>
      <c r="L493" s="55"/>
      <c r="M493" s="59"/>
      <c r="N493" s="59"/>
      <c r="O493" s="53"/>
      <c r="P493" s="53"/>
      <c r="Q493" s="57">
        <f t="shared" si="314"/>
        <v>0</v>
      </c>
      <c r="R493" s="53"/>
      <c r="S493" s="53">
        <f t="shared" si="316"/>
        <v>0</v>
      </c>
      <c r="T493" s="58"/>
      <c r="U493" s="58"/>
      <c r="V493" s="53">
        <f t="shared" si="315"/>
        <v>0</v>
      </c>
      <c r="W493" s="59"/>
      <c r="X493" s="6"/>
    </row>
    <row r="494" spans="1:24" s="77" customFormat="1" ht="15.75" x14ac:dyDescent="0.25">
      <c r="A494" s="33" t="s">
        <v>281</v>
      </c>
      <c r="B494" s="33" t="s">
        <v>331</v>
      </c>
      <c r="C494" s="37" t="s">
        <v>61</v>
      </c>
      <c r="D494" s="34" t="s">
        <v>67</v>
      </c>
      <c r="E494" s="53">
        <v>105306</v>
      </c>
      <c r="F494" s="53">
        <f t="shared" ref="F494:F495" si="321">ROUND(E494/12*2,2)</f>
        <v>17551</v>
      </c>
      <c r="G494" s="53">
        <v>84245</v>
      </c>
      <c r="H494" s="53">
        <v>21061</v>
      </c>
      <c r="I494" s="119">
        <f t="shared" ref="I494:I495" si="322">G494-F494</f>
        <v>66694</v>
      </c>
      <c r="J494" s="55">
        <f t="shared" ref="J494:J495" si="323">ROUND(I494/F494*100,2)</f>
        <v>380</v>
      </c>
      <c r="K494" s="54"/>
      <c r="L494" s="55"/>
      <c r="M494" s="59"/>
      <c r="N494" s="59"/>
      <c r="O494" s="53">
        <v>157</v>
      </c>
      <c r="P494" s="53">
        <v>0</v>
      </c>
      <c r="Q494" s="57">
        <f t="shared" si="314"/>
        <v>157</v>
      </c>
      <c r="R494" s="59">
        <v>5</v>
      </c>
      <c r="S494" s="53">
        <f t="shared" ref="S494:S495" si="324">ROUND(R494/12*2,0)</f>
        <v>1</v>
      </c>
      <c r="T494" s="58">
        <v>4</v>
      </c>
      <c r="U494" s="58">
        <v>1</v>
      </c>
      <c r="V494" s="53">
        <f t="shared" si="315"/>
        <v>3</v>
      </c>
      <c r="W494" s="59"/>
      <c r="X494" s="6"/>
    </row>
    <row r="495" spans="1:24" s="77" customFormat="1" ht="15.75" x14ac:dyDescent="0.25">
      <c r="A495" s="33" t="s">
        <v>281</v>
      </c>
      <c r="B495" s="33" t="s">
        <v>331</v>
      </c>
      <c r="C495" s="37" t="s">
        <v>62</v>
      </c>
      <c r="D495" s="34" t="s">
        <v>66</v>
      </c>
      <c r="E495" s="53">
        <v>183018</v>
      </c>
      <c r="F495" s="53">
        <f t="shared" si="321"/>
        <v>30503</v>
      </c>
      <c r="G495" s="53">
        <v>70392</v>
      </c>
      <c r="H495" s="53">
        <v>0</v>
      </c>
      <c r="I495" s="119">
        <f t="shared" si="322"/>
        <v>39889</v>
      </c>
      <c r="J495" s="55">
        <f t="shared" si="323"/>
        <v>130.77000000000001</v>
      </c>
      <c r="K495" s="54"/>
      <c r="L495" s="55"/>
      <c r="M495" s="59"/>
      <c r="N495" s="59"/>
      <c r="O495" s="53">
        <v>285</v>
      </c>
      <c r="P495" s="53">
        <v>0</v>
      </c>
      <c r="Q495" s="57">
        <f t="shared" si="314"/>
        <v>285</v>
      </c>
      <c r="R495" s="74">
        <v>13</v>
      </c>
      <c r="S495" s="53">
        <f t="shared" si="324"/>
        <v>2</v>
      </c>
      <c r="T495" s="58">
        <v>5</v>
      </c>
      <c r="U495" s="58">
        <v>0</v>
      </c>
      <c r="V495" s="53">
        <f t="shared" si="315"/>
        <v>5</v>
      </c>
      <c r="W495" s="59"/>
      <c r="X495" s="6"/>
    </row>
    <row r="496" spans="1:24" s="77" customFormat="1" ht="15.75" x14ac:dyDescent="0.25">
      <c r="A496" s="33" t="s">
        <v>281</v>
      </c>
      <c r="B496" s="33" t="s">
        <v>331</v>
      </c>
      <c r="C496" s="37" t="s">
        <v>63</v>
      </c>
      <c r="D496" s="34" t="s">
        <v>52</v>
      </c>
      <c r="E496" s="53"/>
      <c r="F496" s="53"/>
      <c r="G496" s="53"/>
      <c r="H496" s="53"/>
      <c r="I496" s="54"/>
      <c r="J496" s="50"/>
      <c r="K496" s="54"/>
      <c r="L496" s="55"/>
      <c r="M496" s="59"/>
      <c r="N496" s="59"/>
      <c r="O496" s="53"/>
      <c r="P496" s="53"/>
      <c r="Q496" s="57">
        <f t="shared" si="314"/>
        <v>0</v>
      </c>
      <c r="R496" s="53"/>
      <c r="S496" s="53">
        <f t="shared" si="316"/>
        <v>0</v>
      </c>
      <c r="T496" s="58"/>
      <c r="U496" s="58"/>
      <c r="V496" s="53">
        <f t="shared" si="315"/>
        <v>0</v>
      </c>
      <c r="W496" s="59"/>
      <c r="X496" s="6"/>
    </row>
    <row r="497" spans="1:24" s="77" customFormat="1" ht="15.75" x14ac:dyDescent="0.25">
      <c r="A497" s="33" t="s">
        <v>281</v>
      </c>
      <c r="B497" s="33" t="s">
        <v>331</v>
      </c>
      <c r="C497" s="37" t="s">
        <v>64</v>
      </c>
      <c r="D497" s="34" t="s">
        <v>55</v>
      </c>
      <c r="E497" s="53">
        <v>3125410</v>
      </c>
      <c r="F497" s="53">
        <f>ROUND(E497/12*2,2)</f>
        <v>520901.67</v>
      </c>
      <c r="G497" s="53">
        <v>538150</v>
      </c>
      <c r="H497" s="53">
        <v>520039</v>
      </c>
      <c r="I497" s="119">
        <f t="shared" ref="I497" si="325">G497-F497</f>
        <v>17248.330000000016</v>
      </c>
      <c r="J497" s="55">
        <f t="shared" ref="J497" si="326">ROUND(I497/F497*100,2)</f>
        <v>3.31</v>
      </c>
      <c r="K497" s="54"/>
      <c r="L497" s="55"/>
      <c r="M497" s="59"/>
      <c r="N497" s="59"/>
      <c r="O497" s="53">
        <v>2892</v>
      </c>
      <c r="P497" s="53">
        <v>2700</v>
      </c>
      <c r="Q497" s="57">
        <f t="shared" si="314"/>
        <v>192</v>
      </c>
      <c r="R497" s="59">
        <v>1208</v>
      </c>
      <c r="S497" s="53">
        <f>ROUND(R497/12*2,0)</f>
        <v>201</v>
      </c>
      <c r="T497" s="58">
        <v>207</v>
      </c>
      <c r="U497" s="58">
        <v>201</v>
      </c>
      <c r="V497" s="53">
        <f t="shared" si="315"/>
        <v>6</v>
      </c>
      <c r="W497" s="59"/>
      <c r="X497" s="6"/>
    </row>
    <row r="498" spans="1:24" s="77" customFormat="1" ht="15.75" x14ac:dyDescent="0.25">
      <c r="A498" s="33" t="s">
        <v>281</v>
      </c>
      <c r="B498" s="33" t="s">
        <v>331</v>
      </c>
      <c r="C498" s="37" t="s">
        <v>65</v>
      </c>
      <c r="D498" s="34" t="s">
        <v>71</v>
      </c>
      <c r="E498" s="53"/>
      <c r="F498" s="53"/>
      <c r="G498" s="53"/>
      <c r="H498" s="53"/>
      <c r="I498" s="54"/>
      <c r="J498" s="50"/>
      <c r="K498" s="54"/>
      <c r="L498" s="55"/>
      <c r="M498" s="59"/>
      <c r="N498" s="59"/>
      <c r="O498" s="53"/>
      <c r="P498" s="53"/>
      <c r="Q498" s="57">
        <f t="shared" si="314"/>
        <v>0</v>
      </c>
      <c r="R498" s="53"/>
      <c r="S498" s="53">
        <f t="shared" si="316"/>
        <v>0</v>
      </c>
      <c r="T498" s="58"/>
      <c r="U498" s="58"/>
      <c r="V498" s="53">
        <f t="shared" si="315"/>
        <v>0</v>
      </c>
      <c r="W498" s="59"/>
      <c r="X498" s="6"/>
    </row>
    <row r="499" spans="1:24" s="77" customFormat="1" ht="31.5" x14ac:dyDescent="0.25">
      <c r="A499" s="33" t="s">
        <v>281</v>
      </c>
      <c r="B499" s="22" t="s">
        <v>332</v>
      </c>
      <c r="C499" s="23" t="s">
        <v>102</v>
      </c>
      <c r="D499" s="32" t="s">
        <v>30</v>
      </c>
      <c r="E499" s="61">
        <f t="shared" ref="E499:L499" si="327">SUM(E500:E517)</f>
        <v>11760813</v>
      </c>
      <c r="F499" s="61">
        <f t="shared" si="327"/>
        <v>1960135.67</v>
      </c>
      <c r="G499" s="61">
        <f t="shared" si="327"/>
        <v>494978.55</v>
      </c>
      <c r="H499" s="61">
        <f t="shared" si="327"/>
        <v>388843.68</v>
      </c>
      <c r="I499" s="120">
        <f t="shared" si="327"/>
        <v>17721.010000000002</v>
      </c>
      <c r="J499" s="50">
        <f>ROUND(I499/F499*100,2)</f>
        <v>0.9</v>
      </c>
      <c r="K499" s="120">
        <f t="shared" si="327"/>
        <v>-1774497.33</v>
      </c>
      <c r="L499" s="61">
        <f t="shared" si="327"/>
        <v>258.06</v>
      </c>
      <c r="M499" s="61"/>
      <c r="N499" s="61"/>
      <c r="O499" s="61">
        <f t="shared" ref="O499:V499" si="328">SUM(O500:O515)</f>
        <v>7640</v>
      </c>
      <c r="P499" s="61">
        <f t="shared" si="328"/>
        <v>7515</v>
      </c>
      <c r="Q499" s="120">
        <f t="shared" si="328"/>
        <v>125</v>
      </c>
      <c r="R499" s="61">
        <f t="shared" si="328"/>
        <v>0</v>
      </c>
      <c r="S499" s="61">
        <f t="shared" si="328"/>
        <v>0</v>
      </c>
      <c r="T499" s="137">
        <f t="shared" si="328"/>
        <v>85</v>
      </c>
      <c r="U499" s="137">
        <f t="shared" si="328"/>
        <v>82</v>
      </c>
      <c r="V499" s="61">
        <f t="shared" si="328"/>
        <v>3</v>
      </c>
      <c r="W499" s="61"/>
      <c r="X499" s="6"/>
    </row>
    <row r="500" spans="1:24" s="77" customFormat="1" ht="15.75" x14ac:dyDescent="0.25">
      <c r="A500" s="33" t="s">
        <v>281</v>
      </c>
      <c r="B500" s="33" t="s">
        <v>332</v>
      </c>
      <c r="C500" s="23" t="s">
        <v>79</v>
      </c>
      <c r="D500" s="43" t="s">
        <v>77</v>
      </c>
      <c r="E500" s="53">
        <v>889121</v>
      </c>
      <c r="F500" s="53">
        <f t="shared" ref="F500:F501" si="329">ROUND(E500/12*2,0)</f>
        <v>148187</v>
      </c>
      <c r="G500" s="59">
        <v>143722.57999999999</v>
      </c>
      <c r="H500" s="53">
        <v>68913</v>
      </c>
      <c r="I500" s="55"/>
      <c r="J500" s="55"/>
      <c r="K500" s="54">
        <f t="shared" ref="K500:K501" si="330">G500-F500</f>
        <v>-4464.4200000000128</v>
      </c>
      <c r="L500" s="55">
        <f t="shared" ref="L500:L501" si="331">ROUND(K500*100/-F500,2)</f>
        <v>3.01</v>
      </c>
      <c r="M500" s="59"/>
      <c r="N500" s="59"/>
      <c r="O500" s="53"/>
      <c r="P500" s="53"/>
      <c r="Q500" s="57">
        <f t="shared" ref="Q500:Q507" si="332">O500-P500</f>
        <v>0</v>
      </c>
      <c r="R500" s="53"/>
      <c r="S500" s="53">
        <f>ROUND(R500/12*3,0)</f>
        <v>0</v>
      </c>
      <c r="T500" s="58"/>
      <c r="U500" s="58"/>
      <c r="V500" s="53">
        <f t="shared" ref="V500:V507" si="333">T500-U500</f>
        <v>0</v>
      </c>
      <c r="W500" s="59"/>
      <c r="X500" s="6"/>
    </row>
    <row r="501" spans="1:24" s="77" customFormat="1" ht="15.75" x14ac:dyDescent="0.25">
      <c r="A501" s="33" t="s">
        <v>281</v>
      </c>
      <c r="B501" s="33" t="s">
        <v>332</v>
      </c>
      <c r="C501" s="23" t="s">
        <v>80</v>
      </c>
      <c r="D501" s="43" t="s">
        <v>78</v>
      </c>
      <c r="E501" s="53">
        <v>207399</v>
      </c>
      <c r="F501" s="53">
        <f t="shared" si="329"/>
        <v>34567</v>
      </c>
      <c r="G501" s="59">
        <v>18431.55</v>
      </c>
      <c r="H501" s="53">
        <v>7373</v>
      </c>
      <c r="I501" s="55"/>
      <c r="J501" s="55"/>
      <c r="K501" s="54">
        <f t="shared" si="330"/>
        <v>-16135.45</v>
      </c>
      <c r="L501" s="55">
        <f t="shared" si="331"/>
        <v>46.68</v>
      </c>
      <c r="M501" s="59"/>
      <c r="N501" s="59"/>
      <c r="O501" s="53"/>
      <c r="P501" s="53"/>
      <c r="Q501" s="57">
        <f t="shared" si="332"/>
        <v>0</v>
      </c>
      <c r="R501" s="53"/>
      <c r="S501" s="53">
        <f>ROUND(R501/12*3,0)</f>
        <v>0</v>
      </c>
      <c r="T501" s="58"/>
      <c r="U501" s="58"/>
      <c r="V501" s="53">
        <f t="shared" si="333"/>
        <v>0</v>
      </c>
      <c r="W501" s="59"/>
      <c r="X501" s="6"/>
    </row>
    <row r="502" spans="1:24" s="77" customFormat="1" ht="15.75" x14ac:dyDescent="0.25">
      <c r="A502" s="33" t="s">
        <v>281</v>
      </c>
      <c r="B502" s="33" t="s">
        <v>332</v>
      </c>
      <c r="C502" s="23" t="s">
        <v>82</v>
      </c>
      <c r="D502" s="34" t="s">
        <v>81</v>
      </c>
      <c r="E502" s="53"/>
      <c r="F502" s="53"/>
      <c r="G502" s="53"/>
      <c r="H502" s="53"/>
      <c r="I502" s="119"/>
      <c r="J502" s="55"/>
      <c r="K502" s="119"/>
      <c r="L502" s="55"/>
      <c r="M502" s="59"/>
      <c r="N502" s="59"/>
      <c r="O502" s="53"/>
      <c r="P502" s="53"/>
      <c r="Q502" s="59">
        <f t="shared" si="332"/>
        <v>0</v>
      </c>
      <c r="R502" s="74"/>
      <c r="S502" s="53">
        <f>ROUND(R502/12*2,0)</f>
        <v>0</v>
      </c>
      <c r="T502" s="53"/>
      <c r="U502" s="53"/>
      <c r="V502" s="53">
        <f t="shared" si="333"/>
        <v>0</v>
      </c>
      <c r="W502" s="59"/>
      <c r="X502" s="6"/>
    </row>
    <row r="503" spans="1:24" s="77" customFormat="1" ht="31.5" x14ac:dyDescent="0.25">
      <c r="A503" s="33" t="s">
        <v>281</v>
      </c>
      <c r="B503" s="33" t="s">
        <v>332</v>
      </c>
      <c r="C503" s="23" t="s">
        <v>84</v>
      </c>
      <c r="D503" s="43" t="s">
        <v>83</v>
      </c>
      <c r="E503" s="53"/>
      <c r="F503" s="53"/>
      <c r="G503" s="59">
        <v>273.2</v>
      </c>
      <c r="H503" s="53"/>
      <c r="I503" s="54"/>
      <c r="J503" s="50"/>
      <c r="K503" s="54"/>
      <c r="L503" s="55"/>
      <c r="M503" s="59"/>
      <c r="N503" s="59"/>
      <c r="O503" s="53"/>
      <c r="P503" s="53"/>
      <c r="Q503" s="57">
        <f t="shared" si="332"/>
        <v>0</v>
      </c>
      <c r="R503" s="53"/>
      <c r="S503" s="53">
        <f>ROUND(R503/12*3,0)</f>
        <v>0</v>
      </c>
      <c r="T503" s="58"/>
      <c r="U503" s="58"/>
      <c r="V503" s="53">
        <f t="shared" si="333"/>
        <v>0</v>
      </c>
      <c r="W503" s="59"/>
      <c r="X503" s="6"/>
    </row>
    <row r="504" spans="1:24" s="77" customFormat="1" ht="15.75" x14ac:dyDescent="0.25">
      <c r="A504" s="33" t="s">
        <v>281</v>
      </c>
      <c r="B504" s="33" t="s">
        <v>332</v>
      </c>
      <c r="C504" s="23" t="s">
        <v>95</v>
      </c>
      <c r="D504" s="43" t="s">
        <v>96</v>
      </c>
      <c r="E504" s="53">
        <v>39980</v>
      </c>
      <c r="F504" s="53">
        <f>ROUND(E504/12*2,0)</f>
        <v>6663</v>
      </c>
      <c r="G504" s="59">
        <v>6105.54</v>
      </c>
      <c r="H504" s="53">
        <v>873</v>
      </c>
      <c r="I504" s="55"/>
      <c r="J504" s="55"/>
      <c r="K504" s="54">
        <f t="shared" ref="K504" si="334">G504-F504</f>
        <v>-557.46</v>
      </c>
      <c r="L504" s="55">
        <f t="shared" ref="L504" si="335">ROUND(K504*100/-F504,2)</f>
        <v>8.3699999999999992</v>
      </c>
      <c r="M504" s="59"/>
      <c r="N504" s="59"/>
      <c r="O504" s="53"/>
      <c r="P504" s="53"/>
      <c r="Q504" s="57">
        <f t="shared" si="332"/>
        <v>0</v>
      </c>
      <c r="R504" s="53"/>
      <c r="S504" s="53">
        <f>ROUND(R504/12*3,0)</f>
        <v>0</v>
      </c>
      <c r="T504" s="58"/>
      <c r="U504" s="58"/>
      <c r="V504" s="53">
        <f t="shared" si="333"/>
        <v>0</v>
      </c>
      <c r="W504" s="59"/>
      <c r="X504" s="6"/>
    </row>
    <row r="505" spans="1:24" s="77" customFormat="1" ht="31.5" x14ac:dyDescent="0.25">
      <c r="A505" s="33" t="s">
        <v>281</v>
      </c>
      <c r="B505" s="33" t="s">
        <v>332</v>
      </c>
      <c r="C505" s="23" t="s">
        <v>86</v>
      </c>
      <c r="D505" s="43" t="s">
        <v>384</v>
      </c>
      <c r="E505" s="53"/>
      <c r="F505" s="53"/>
      <c r="G505" s="53">
        <v>266017</v>
      </c>
      <c r="H505" s="53">
        <v>269164</v>
      </c>
      <c r="I505" s="55"/>
      <c r="J505" s="55"/>
      <c r="K505" s="54"/>
      <c r="L505" s="55"/>
      <c r="M505" s="59"/>
      <c r="N505" s="59"/>
      <c r="O505" s="53">
        <v>7316</v>
      </c>
      <c r="P505" s="53">
        <v>7328</v>
      </c>
      <c r="Q505" s="57">
        <f t="shared" si="332"/>
        <v>-12</v>
      </c>
      <c r="R505" s="74"/>
      <c r="S505" s="53">
        <f>ROUND(R505/12*2,0)</f>
        <v>0</v>
      </c>
      <c r="T505" s="58">
        <v>74</v>
      </c>
      <c r="U505" s="58">
        <v>74</v>
      </c>
      <c r="V505" s="53">
        <f t="shared" si="333"/>
        <v>0</v>
      </c>
      <c r="W505" s="59"/>
      <c r="X505" s="6"/>
    </row>
    <row r="506" spans="1:24" s="77" customFormat="1" ht="31.5" x14ac:dyDescent="0.25">
      <c r="A506" s="33" t="s">
        <v>281</v>
      </c>
      <c r="B506" s="33" t="s">
        <v>332</v>
      </c>
      <c r="C506" s="23" t="s">
        <v>102</v>
      </c>
      <c r="D506" s="39" t="s">
        <v>352</v>
      </c>
      <c r="E506" s="53"/>
      <c r="F506" s="53"/>
      <c r="G506" s="53">
        <v>25329</v>
      </c>
      <c r="H506" s="53">
        <v>7421</v>
      </c>
      <c r="I506" s="119"/>
      <c r="J506" s="55"/>
      <c r="K506" s="54"/>
      <c r="L506" s="55"/>
      <c r="M506" s="59"/>
      <c r="N506" s="59"/>
      <c r="O506" s="53">
        <v>324</v>
      </c>
      <c r="P506" s="53">
        <v>187</v>
      </c>
      <c r="Q506" s="57">
        <f t="shared" si="332"/>
        <v>137</v>
      </c>
      <c r="R506" s="74"/>
      <c r="S506" s="53">
        <f t="shared" ref="S506" si="336">R506</f>
        <v>0</v>
      </c>
      <c r="T506" s="58">
        <v>11</v>
      </c>
      <c r="U506" s="58">
        <v>8</v>
      </c>
      <c r="V506" s="53">
        <f t="shared" si="333"/>
        <v>3</v>
      </c>
      <c r="W506" s="59"/>
      <c r="X506" s="6"/>
    </row>
    <row r="507" spans="1:24" s="77" customFormat="1" ht="15.75" x14ac:dyDescent="0.25">
      <c r="A507" s="33" t="s">
        <v>281</v>
      </c>
      <c r="B507" s="33" t="s">
        <v>332</v>
      </c>
      <c r="C507" s="23" t="s">
        <v>89</v>
      </c>
      <c r="D507" s="43" t="s">
        <v>88</v>
      </c>
      <c r="E507" s="53"/>
      <c r="F507" s="53"/>
      <c r="G507" s="53"/>
      <c r="H507" s="53"/>
      <c r="I507" s="55"/>
      <c r="J507" s="55"/>
      <c r="K507" s="54"/>
      <c r="L507" s="55"/>
      <c r="M507" s="59"/>
      <c r="N507" s="59"/>
      <c r="O507" s="53"/>
      <c r="P507" s="53"/>
      <c r="Q507" s="57">
        <f t="shared" si="332"/>
        <v>0</v>
      </c>
      <c r="R507" s="53"/>
      <c r="S507" s="53">
        <f>ROUND(R507/12*3,0)</f>
        <v>0</v>
      </c>
      <c r="T507" s="58"/>
      <c r="U507" s="58"/>
      <c r="V507" s="53">
        <f t="shared" si="333"/>
        <v>0</v>
      </c>
      <c r="W507" s="59"/>
      <c r="X507" s="6"/>
    </row>
    <row r="508" spans="1:24" s="77" customFormat="1" ht="15.75" x14ac:dyDescent="0.25">
      <c r="A508" s="33" t="s">
        <v>281</v>
      </c>
      <c r="B508" s="33" t="s">
        <v>332</v>
      </c>
      <c r="C508" s="23" t="s">
        <v>357</v>
      </c>
      <c r="D508" s="38" t="s">
        <v>358</v>
      </c>
      <c r="E508" s="53"/>
      <c r="F508" s="53"/>
      <c r="G508" s="53"/>
      <c r="H508" s="53"/>
      <c r="I508" s="55"/>
      <c r="J508" s="55"/>
      <c r="K508" s="54"/>
      <c r="L508" s="55"/>
      <c r="M508" s="59"/>
      <c r="N508" s="59"/>
      <c r="O508" s="53"/>
      <c r="P508" s="53"/>
      <c r="Q508" s="57"/>
      <c r="R508" s="53"/>
      <c r="S508" s="53"/>
      <c r="T508" s="58"/>
      <c r="U508" s="58"/>
      <c r="V508" s="53"/>
      <c r="W508" s="59"/>
      <c r="X508" s="6"/>
    </row>
    <row r="509" spans="1:24" s="77" customFormat="1" ht="15.75" x14ac:dyDescent="0.25">
      <c r="A509" s="33" t="s">
        <v>281</v>
      </c>
      <c r="B509" s="33" t="s">
        <v>332</v>
      </c>
      <c r="C509" s="23" t="s">
        <v>91</v>
      </c>
      <c r="D509" s="43" t="s">
        <v>90</v>
      </c>
      <c r="E509" s="53">
        <v>10425270</v>
      </c>
      <c r="F509" s="53">
        <f>ROUND(E509/12*2,0)</f>
        <v>1737545</v>
      </c>
      <c r="G509" s="53">
        <v>0</v>
      </c>
      <c r="H509" s="53">
        <v>0</v>
      </c>
      <c r="I509" s="119"/>
      <c r="J509" s="119"/>
      <c r="K509" s="54">
        <f t="shared" ref="K509" si="337">G509-F509</f>
        <v>-1737545</v>
      </c>
      <c r="L509" s="55">
        <f t="shared" ref="L509" si="338">ROUND(K509*100/-F509,2)</f>
        <v>100</v>
      </c>
      <c r="M509" s="59"/>
      <c r="N509" s="59"/>
      <c r="O509" s="53"/>
      <c r="P509" s="53"/>
      <c r="Q509" s="57">
        <f t="shared" ref="Q509:Q515" si="339">O509-P509</f>
        <v>0</v>
      </c>
      <c r="R509" s="53"/>
      <c r="S509" s="53">
        <f t="shared" ref="S509:S515" si="340">ROUND(R509/12*3,0)</f>
        <v>0</v>
      </c>
      <c r="T509" s="58"/>
      <c r="U509" s="58"/>
      <c r="V509" s="53">
        <f t="shared" ref="V509:V515" si="341">T509-U509</f>
        <v>0</v>
      </c>
      <c r="W509" s="59"/>
      <c r="X509" s="6"/>
    </row>
    <row r="510" spans="1:24" s="77" customFormat="1" ht="15.75" x14ac:dyDescent="0.25">
      <c r="A510" s="33" t="s">
        <v>281</v>
      </c>
      <c r="B510" s="33" t="s">
        <v>332</v>
      </c>
      <c r="C510" s="23" t="s">
        <v>94</v>
      </c>
      <c r="D510" s="43" t="s">
        <v>97</v>
      </c>
      <c r="E510" s="53"/>
      <c r="F510" s="53"/>
      <c r="G510" s="53"/>
      <c r="H510" s="53"/>
      <c r="I510" s="54"/>
      <c r="J510" s="50"/>
      <c r="K510" s="54"/>
      <c r="L510" s="55"/>
      <c r="M510" s="59"/>
      <c r="N510" s="59"/>
      <c r="O510" s="53"/>
      <c r="P510" s="53"/>
      <c r="Q510" s="57">
        <f t="shared" si="339"/>
        <v>0</v>
      </c>
      <c r="R510" s="53"/>
      <c r="S510" s="53">
        <f t="shared" si="340"/>
        <v>0</v>
      </c>
      <c r="T510" s="58"/>
      <c r="U510" s="58"/>
      <c r="V510" s="53">
        <f t="shared" si="341"/>
        <v>0</v>
      </c>
      <c r="W510" s="59"/>
      <c r="X510" s="6"/>
    </row>
    <row r="511" spans="1:24" s="77" customFormat="1" ht="15.75" x14ac:dyDescent="0.25">
      <c r="A511" s="33" t="s">
        <v>281</v>
      </c>
      <c r="B511" s="33" t="s">
        <v>332</v>
      </c>
      <c r="C511" s="23" t="s">
        <v>93</v>
      </c>
      <c r="D511" s="43" t="s">
        <v>92</v>
      </c>
      <c r="E511" s="53"/>
      <c r="F511" s="53"/>
      <c r="G511" s="53"/>
      <c r="H511" s="53"/>
      <c r="I511" s="69"/>
      <c r="J511" s="50"/>
      <c r="K511" s="54"/>
      <c r="L511" s="55"/>
      <c r="M511" s="59"/>
      <c r="N511" s="59"/>
      <c r="O511" s="53"/>
      <c r="P511" s="53"/>
      <c r="Q511" s="57">
        <f t="shared" si="339"/>
        <v>0</v>
      </c>
      <c r="R511" s="53"/>
      <c r="S511" s="53">
        <f t="shared" si="340"/>
        <v>0</v>
      </c>
      <c r="T511" s="58"/>
      <c r="U511" s="58"/>
      <c r="V511" s="53">
        <f t="shared" si="341"/>
        <v>0</v>
      </c>
      <c r="W511" s="59"/>
      <c r="X511" s="6"/>
    </row>
    <row r="512" spans="1:24" s="77" customFormat="1" ht="37.5" customHeight="1" x14ac:dyDescent="0.25">
      <c r="A512" s="33" t="s">
        <v>281</v>
      </c>
      <c r="B512" s="33" t="s">
        <v>332</v>
      </c>
      <c r="C512" s="23" t="s">
        <v>98</v>
      </c>
      <c r="D512" s="34" t="s">
        <v>99</v>
      </c>
      <c r="E512" s="53">
        <v>94771</v>
      </c>
      <c r="F512" s="53">
        <f>ROUND(E512/12*2,0)</f>
        <v>15795</v>
      </c>
      <c r="G512" s="53">
        <v>0</v>
      </c>
      <c r="H512" s="53">
        <v>0</v>
      </c>
      <c r="I512" s="55">
        <v>0</v>
      </c>
      <c r="J512" s="55">
        <f>ROUND(I512/F512*100,2)</f>
        <v>0</v>
      </c>
      <c r="K512" s="54">
        <f>G512-F512</f>
        <v>-15795</v>
      </c>
      <c r="L512" s="55">
        <f>ROUND(K512*100/-F512,2)</f>
        <v>100</v>
      </c>
      <c r="M512" s="59"/>
      <c r="N512" s="59"/>
      <c r="O512" s="53"/>
      <c r="P512" s="53"/>
      <c r="Q512" s="57">
        <f t="shared" si="339"/>
        <v>0</v>
      </c>
      <c r="R512" s="53"/>
      <c r="S512" s="53">
        <f t="shared" si="340"/>
        <v>0</v>
      </c>
      <c r="T512" s="58"/>
      <c r="U512" s="58"/>
      <c r="V512" s="53">
        <f t="shared" si="341"/>
        <v>0</v>
      </c>
      <c r="W512" s="59"/>
      <c r="X512" s="6"/>
    </row>
    <row r="513" spans="1:24" s="77" customFormat="1" ht="15.75" x14ac:dyDescent="0.25">
      <c r="A513" s="33" t="s">
        <v>281</v>
      </c>
      <c r="B513" s="33" t="s">
        <v>332</v>
      </c>
      <c r="C513" s="23" t="s">
        <v>100</v>
      </c>
      <c r="D513" s="34" t="s">
        <v>101</v>
      </c>
      <c r="E513" s="53"/>
      <c r="F513" s="53"/>
      <c r="G513" s="53"/>
      <c r="H513" s="53"/>
      <c r="I513" s="54"/>
      <c r="J513" s="50"/>
      <c r="K513" s="54"/>
      <c r="L513" s="55"/>
      <c r="M513" s="59"/>
      <c r="N513" s="59"/>
      <c r="O513" s="53"/>
      <c r="P513" s="53"/>
      <c r="Q513" s="57">
        <f t="shared" si="339"/>
        <v>0</v>
      </c>
      <c r="R513" s="53"/>
      <c r="S513" s="53">
        <f t="shared" si="340"/>
        <v>0</v>
      </c>
      <c r="T513" s="58"/>
      <c r="U513" s="58"/>
      <c r="V513" s="53">
        <f t="shared" si="341"/>
        <v>0</v>
      </c>
      <c r="W513" s="59"/>
      <c r="X513" s="6"/>
    </row>
    <row r="514" spans="1:24" s="77" customFormat="1" ht="47.25" x14ac:dyDescent="0.25">
      <c r="A514" s="33" t="s">
        <v>281</v>
      </c>
      <c r="B514" s="33" t="s">
        <v>332</v>
      </c>
      <c r="C514" s="23" t="s">
        <v>102</v>
      </c>
      <c r="D514" s="39" t="s">
        <v>87</v>
      </c>
      <c r="E514" s="53"/>
      <c r="F514" s="53"/>
      <c r="G514" s="53"/>
      <c r="H514" s="53"/>
      <c r="I514" s="54"/>
      <c r="J514" s="50"/>
      <c r="K514" s="54"/>
      <c r="L514" s="55"/>
      <c r="M514" s="59"/>
      <c r="N514" s="59"/>
      <c r="O514" s="53"/>
      <c r="P514" s="53"/>
      <c r="Q514" s="57">
        <f t="shared" si="339"/>
        <v>0</v>
      </c>
      <c r="R514" s="53"/>
      <c r="S514" s="53">
        <f t="shared" si="340"/>
        <v>0</v>
      </c>
      <c r="T514" s="58"/>
      <c r="U514" s="58"/>
      <c r="V514" s="53">
        <f t="shared" si="341"/>
        <v>0</v>
      </c>
      <c r="W514" s="59"/>
      <c r="X514" s="6"/>
    </row>
    <row r="515" spans="1:24" s="77" customFormat="1" ht="63" x14ac:dyDescent="0.25">
      <c r="A515" s="33" t="s">
        <v>281</v>
      </c>
      <c r="B515" s="33" t="s">
        <v>332</v>
      </c>
      <c r="C515" s="23" t="s">
        <v>102</v>
      </c>
      <c r="D515" s="39" t="s">
        <v>103</v>
      </c>
      <c r="E515" s="53">
        <v>104272</v>
      </c>
      <c r="F515" s="53">
        <f>ROUND(E515/12*2,2)</f>
        <v>17378.669999999998</v>
      </c>
      <c r="G515" s="53">
        <v>35099.68</v>
      </c>
      <c r="H515" s="53">
        <v>35099.68</v>
      </c>
      <c r="I515" s="54">
        <f>G515-F515</f>
        <v>17721.010000000002</v>
      </c>
      <c r="J515" s="50">
        <f>ROUND(I515/F515*100,2)</f>
        <v>101.97</v>
      </c>
      <c r="K515" s="54"/>
      <c r="L515" s="55"/>
      <c r="M515" s="59"/>
      <c r="N515" s="59"/>
      <c r="O515" s="53"/>
      <c r="P515" s="53"/>
      <c r="Q515" s="57">
        <f t="shared" si="339"/>
        <v>0</v>
      </c>
      <c r="R515" s="53"/>
      <c r="S515" s="53">
        <f t="shared" si="340"/>
        <v>0</v>
      </c>
      <c r="T515" s="58"/>
      <c r="U515" s="58"/>
      <c r="V515" s="53">
        <f t="shared" si="341"/>
        <v>0</v>
      </c>
      <c r="W515" s="59"/>
      <c r="X515" s="6"/>
    </row>
    <row r="516" spans="1:24" s="77" customFormat="1" ht="31.5" x14ac:dyDescent="0.25">
      <c r="A516" s="33" t="s">
        <v>281</v>
      </c>
      <c r="B516" s="33" t="s">
        <v>332</v>
      </c>
      <c r="C516" s="23" t="s">
        <v>362</v>
      </c>
      <c r="D516" s="39" t="s">
        <v>363</v>
      </c>
      <c r="E516" s="53"/>
      <c r="F516" s="53">
        <f>E516/12*10</f>
        <v>0</v>
      </c>
      <c r="G516" s="53"/>
      <c r="H516" s="53"/>
      <c r="I516" s="119">
        <f>G516-F516</f>
        <v>0</v>
      </c>
      <c r="J516" s="55"/>
      <c r="K516" s="54"/>
      <c r="L516" s="55"/>
      <c r="M516" s="59"/>
      <c r="N516" s="59"/>
      <c r="O516" s="53"/>
      <c r="P516" s="53"/>
      <c r="Q516" s="57"/>
      <c r="R516" s="53"/>
      <c r="S516" s="53"/>
      <c r="T516" s="58"/>
      <c r="U516" s="58"/>
      <c r="V516" s="53"/>
      <c r="W516" s="59"/>
      <c r="X516" s="6"/>
    </row>
    <row r="517" spans="1:24" s="77" customFormat="1" ht="15.75" x14ac:dyDescent="0.25">
      <c r="A517" s="33" t="s">
        <v>281</v>
      </c>
      <c r="B517" s="33" t="s">
        <v>332</v>
      </c>
      <c r="C517" s="23" t="s">
        <v>365</v>
      </c>
      <c r="D517" s="39" t="s">
        <v>364</v>
      </c>
      <c r="E517" s="53"/>
      <c r="F517" s="53"/>
      <c r="G517" s="53"/>
      <c r="H517" s="53"/>
      <c r="I517" s="54"/>
      <c r="J517" s="50"/>
      <c r="K517" s="54"/>
      <c r="L517" s="55"/>
      <c r="M517" s="59"/>
      <c r="N517" s="59"/>
      <c r="O517" s="53"/>
      <c r="P517" s="53"/>
      <c r="Q517" s="57"/>
      <c r="R517" s="53"/>
      <c r="S517" s="53"/>
      <c r="T517" s="58"/>
      <c r="U517" s="58"/>
      <c r="V517" s="53"/>
      <c r="W517" s="59"/>
      <c r="X517" s="6"/>
    </row>
    <row r="518" spans="1:24" s="77" customFormat="1" ht="15.75" x14ac:dyDescent="0.25">
      <c r="A518" s="33" t="s">
        <v>281</v>
      </c>
      <c r="B518" s="21">
        <v>2</v>
      </c>
      <c r="C518" s="23" t="s">
        <v>102</v>
      </c>
      <c r="D518" s="40" t="s">
        <v>31</v>
      </c>
      <c r="E518" s="64">
        <f>E519+E525+E580</f>
        <v>63179460</v>
      </c>
      <c r="F518" s="64">
        <f>F519+F525+F580</f>
        <v>10891806.82</v>
      </c>
      <c r="G518" s="64">
        <f>G519+G525+G580</f>
        <v>12280147.449999999</v>
      </c>
      <c r="H518" s="64">
        <f>H519+H525+H580</f>
        <v>9406935.8499999996</v>
      </c>
      <c r="I518" s="126">
        <f>I519+I525+I580</f>
        <v>3080869.5200000005</v>
      </c>
      <c r="J518" s="50">
        <f>ROUND(I518/F518*100,2)</f>
        <v>28.29</v>
      </c>
      <c r="K518" s="126">
        <f>K519+K525+K580</f>
        <v>-1692528.8900000004</v>
      </c>
      <c r="L518" s="55">
        <f>ROUND(K518*100/-F518,2)</f>
        <v>15.54</v>
      </c>
      <c r="M518" s="64">
        <v>1451727</v>
      </c>
      <c r="N518" s="49">
        <f>ROUND(M518/12*2,2)</f>
        <v>241954.5</v>
      </c>
      <c r="O518" s="64">
        <f t="shared" ref="O518:V518" si="342">O519+O525+O580</f>
        <v>221371</v>
      </c>
      <c r="P518" s="64">
        <f t="shared" si="342"/>
        <v>204325</v>
      </c>
      <c r="Q518" s="126">
        <f t="shared" si="342"/>
        <v>17046</v>
      </c>
      <c r="R518" s="64">
        <f t="shared" si="342"/>
        <v>27879</v>
      </c>
      <c r="S518" s="64">
        <f t="shared" si="342"/>
        <v>4645.75</v>
      </c>
      <c r="T518" s="136">
        <f t="shared" si="342"/>
        <v>4534</v>
      </c>
      <c r="U518" s="136">
        <f t="shared" si="342"/>
        <v>4315</v>
      </c>
      <c r="V518" s="64">
        <f t="shared" si="342"/>
        <v>219</v>
      </c>
      <c r="W518" s="64"/>
      <c r="X518" s="6"/>
    </row>
    <row r="519" spans="1:24" s="77" customFormat="1" ht="15.75" x14ac:dyDescent="0.25">
      <c r="A519" s="33" t="s">
        <v>281</v>
      </c>
      <c r="B519" s="22" t="s">
        <v>333</v>
      </c>
      <c r="C519" s="23" t="s">
        <v>102</v>
      </c>
      <c r="D519" s="32" t="s">
        <v>32</v>
      </c>
      <c r="E519" s="64">
        <f t="shared" ref="E519:L519" si="343">SUM(E520:E524)</f>
        <v>28149792</v>
      </c>
      <c r="F519" s="64">
        <f t="shared" si="343"/>
        <v>4690938</v>
      </c>
      <c r="G519" s="64">
        <f t="shared" si="343"/>
        <v>4652901</v>
      </c>
      <c r="H519" s="64">
        <f t="shared" si="343"/>
        <v>4690938</v>
      </c>
      <c r="I519" s="126">
        <f t="shared" si="343"/>
        <v>20297</v>
      </c>
      <c r="J519" s="50">
        <f>ROUND(I519/F519*100,2)</f>
        <v>0.43</v>
      </c>
      <c r="K519" s="126">
        <f t="shared" si="343"/>
        <v>-58334</v>
      </c>
      <c r="L519" s="184">
        <f t="shared" si="343"/>
        <v>1.28</v>
      </c>
      <c r="M519" s="64"/>
      <c r="N519" s="64"/>
      <c r="O519" s="64">
        <f t="shared" ref="O519:V519" si="344">SUM(O520:O524)</f>
        <v>100261</v>
      </c>
      <c r="P519" s="64">
        <f t="shared" si="344"/>
        <v>99866</v>
      </c>
      <c r="Q519" s="126">
        <f t="shared" si="344"/>
        <v>395</v>
      </c>
      <c r="R519" s="64">
        <f t="shared" si="344"/>
        <v>18051</v>
      </c>
      <c r="S519" s="64">
        <f t="shared" si="344"/>
        <v>3008</v>
      </c>
      <c r="T519" s="136">
        <f t="shared" si="344"/>
        <v>2976</v>
      </c>
      <c r="U519" s="136">
        <f t="shared" si="344"/>
        <v>2967</v>
      </c>
      <c r="V519" s="64">
        <f t="shared" si="344"/>
        <v>9</v>
      </c>
      <c r="W519" s="64"/>
      <c r="X519" s="6"/>
    </row>
    <row r="520" spans="1:24" s="77" customFormat="1" ht="23.25" customHeight="1" x14ac:dyDescent="0.25">
      <c r="A520" s="33" t="s">
        <v>281</v>
      </c>
      <c r="B520" s="33" t="s">
        <v>333</v>
      </c>
      <c r="C520" s="23" t="s">
        <v>109</v>
      </c>
      <c r="D520" s="34" t="s">
        <v>106</v>
      </c>
      <c r="E520" s="53">
        <v>27431005</v>
      </c>
      <c r="F520" s="99">
        <f>2285789*2</f>
        <v>4571578</v>
      </c>
      <c r="G520" s="99">
        <v>4513244</v>
      </c>
      <c r="H520" s="99">
        <f>2285789*2</f>
        <v>4571578</v>
      </c>
      <c r="I520" s="119"/>
      <c r="J520" s="55"/>
      <c r="K520" s="54">
        <f>G520-F520</f>
        <v>-58334</v>
      </c>
      <c r="L520" s="55">
        <f>ROUND(K520*100/-F520,2)</f>
        <v>1.28</v>
      </c>
      <c r="M520" s="59"/>
      <c r="N520" s="59"/>
      <c r="O520" s="53">
        <v>99151</v>
      </c>
      <c r="P520" s="53">
        <v>98780</v>
      </c>
      <c r="Q520" s="59">
        <f>O520-P520</f>
        <v>371</v>
      </c>
      <c r="R520" s="74">
        <v>17869</v>
      </c>
      <c r="S520" s="53">
        <f>ROUND(R520/12*2,0)</f>
        <v>2978</v>
      </c>
      <c r="T520" s="58">
        <v>2942</v>
      </c>
      <c r="U520" s="58">
        <v>2934</v>
      </c>
      <c r="V520" s="53">
        <f>T520-U520</f>
        <v>8</v>
      </c>
      <c r="W520" s="59"/>
      <c r="X520" s="6"/>
    </row>
    <row r="521" spans="1:24" s="77" customFormat="1" ht="31.5" x14ac:dyDescent="0.25">
      <c r="A521" s="33" t="s">
        <v>281</v>
      </c>
      <c r="B521" s="33" t="s">
        <v>333</v>
      </c>
      <c r="C521" s="23" t="s">
        <v>110</v>
      </c>
      <c r="D521" s="34" t="s">
        <v>114</v>
      </c>
      <c r="E521" s="53"/>
      <c r="F521" s="53"/>
      <c r="G521" s="53"/>
      <c r="H521" s="53"/>
      <c r="I521" s="119"/>
      <c r="J521" s="55"/>
      <c r="K521" s="119"/>
      <c r="L521" s="55"/>
      <c r="M521" s="59"/>
      <c r="N521" s="59"/>
      <c r="O521" s="53"/>
      <c r="P521" s="53"/>
      <c r="Q521" s="59">
        <f>O521-P521</f>
        <v>0</v>
      </c>
      <c r="R521" s="53"/>
      <c r="S521" s="53">
        <f>ROUND(R521/12*3,0)</f>
        <v>0</v>
      </c>
      <c r="T521" s="53"/>
      <c r="U521" s="53"/>
      <c r="V521" s="53">
        <f>T521-U521</f>
        <v>0</v>
      </c>
      <c r="W521" s="59"/>
      <c r="X521" s="6"/>
    </row>
    <row r="522" spans="1:24" s="77" customFormat="1" ht="15.75" x14ac:dyDescent="0.25">
      <c r="A522" s="33" t="s">
        <v>281</v>
      </c>
      <c r="B522" s="33" t="s">
        <v>333</v>
      </c>
      <c r="C522" s="23" t="s">
        <v>111</v>
      </c>
      <c r="D522" s="34" t="s">
        <v>115</v>
      </c>
      <c r="E522" s="53"/>
      <c r="F522" s="53"/>
      <c r="G522" s="53"/>
      <c r="H522" s="53"/>
      <c r="I522" s="54"/>
      <c r="J522" s="50"/>
      <c r="K522" s="54"/>
      <c r="L522" s="55"/>
      <c r="M522" s="59"/>
      <c r="N522" s="59"/>
      <c r="O522" s="53"/>
      <c r="P522" s="53"/>
      <c r="Q522" s="57">
        <f>O522-P522</f>
        <v>0</v>
      </c>
      <c r="R522" s="53"/>
      <c r="S522" s="53">
        <f>ROUND(R522/12*3,0)</f>
        <v>0</v>
      </c>
      <c r="T522" s="58"/>
      <c r="U522" s="58"/>
      <c r="V522" s="53">
        <f>T522-U522</f>
        <v>0</v>
      </c>
      <c r="W522" s="59"/>
      <c r="X522" s="6"/>
    </row>
    <row r="523" spans="1:24" s="77" customFormat="1" ht="31.5" x14ac:dyDescent="0.25">
      <c r="A523" s="33" t="s">
        <v>281</v>
      </c>
      <c r="B523" s="33" t="s">
        <v>333</v>
      </c>
      <c r="C523" s="23" t="s">
        <v>113</v>
      </c>
      <c r="D523" s="34" t="s">
        <v>116</v>
      </c>
      <c r="E523" s="53"/>
      <c r="F523" s="53"/>
      <c r="G523" s="53"/>
      <c r="H523" s="53"/>
      <c r="I523" s="54"/>
      <c r="J523" s="50"/>
      <c r="K523" s="54"/>
      <c r="L523" s="55"/>
      <c r="M523" s="59"/>
      <c r="N523" s="59"/>
      <c r="O523" s="53"/>
      <c r="P523" s="53"/>
      <c r="Q523" s="57">
        <f>O523-P523</f>
        <v>0</v>
      </c>
      <c r="R523" s="53"/>
      <c r="S523" s="53">
        <f>ROUND(R523/12*3,0)</f>
        <v>0</v>
      </c>
      <c r="T523" s="58"/>
      <c r="U523" s="58"/>
      <c r="V523" s="53">
        <f>T523-U523</f>
        <v>0</v>
      </c>
      <c r="W523" s="59"/>
      <c r="X523" s="6"/>
    </row>
    <row r="524" spans="1:24" s="77" customFormat="1" ht="15.75" x14ac:dyDescent="0.25">
      <c r="A524" s="33" t="s">
        <v>281</v>
      </c>
      <c r="B524" s="33" t="s">
        <v>333</v>
      </c>
      <c r="C524" s="23" t="s">
        <v>112</v>
      </c>
      <c r="D524" s="34" t="s">
        <v>117</v>
      </c>
      <c r="E524" s="53">
        <v>718787</v>
      </c>
      <c r="F524" s="53">
        <f>59680*2</f>
        <v>119360</v>
      </c>
      <c r="G524" s="99">
        <v>139657</v>
      </c>
      <c r="H524" s="53">
        <f>59680*2</f>
        <v>119360</v>
      </c>
      <c r="I524" s="119">
        <f t="shared" ref="I524" si="345">G524-F524</f>
        <v>20297</v>
      </c>
      <c r="J524" s="55">
        <f t="shared" ref="J524" si="346">ROUND(I524/F524*100,2)</f>
        <v>17</v>
      </c>
      <c r="K524" s="54"/>
      <c r="L524" s="55"/>
      <c r="M524" s="59"/>
      <c r="N524" s="59"/>
      <c r="O524" s="53">
        <v>1110</v>
      </c>
      <c r="P524" s="53">
        <v>1086</v>
      </c>
      <c r="Q524" s="57">
        <f>O524-P524</f>
        <v>24</v>
      </c>
      <c r="R524" s="74">
        <v>182</v>
      </c>
      <c r="S524" s="53">
        <f>ROUND(R524/12*2,0)</f>
        <v>30</v>
      </c>
      <c r="T524" s="58">
        <v>34</v>
      </c>
      <c r="U524" s="58">
        <v>33</v>
      </c>
      <c r="V524" s="53">
        <f>T524-U524</f>
        <v>1</v>
      </c>
      <c r="W524" s="59"/>
      <c r="X524" s="6"/>
    </row>
    <row r="525" spans="1:24" s="77" customFormat="1" ht="15.75" customHeight="1" x14ac:dyDescent="0.25">
      <c r="A525" s="33" t="s">
        <v>281</v>
      </c>
      <c r="B525" s="22" t="s">
        <v>334</v>
      </c>
      <c r="C525" s="23" t="s">
        <v>102</v>
      </c>
      <c r="D525" s="41" t="s">
        <v>33</v>
      </c>
      <c r="E525" s="64">
        <f>SUM(E526:E579)</f>
        <v>23740128</v>
      </c>
      <c r="F525" s="64">
        <f>SUM(F526:F579)</f>
        <v>3958398.8200000003</v>
      </c>
      <c r="G525" s="64">
        <f>SUM(G526:G579)</f>
        <v>3376746</v>
      </c>
      <c r="H525" s="64">
        <f>SUM(H526:H579)</f>
        <v>2434976</v>
      </c>
      <c r="I525" s="64">
        <f>SUM(I526:I579)</f>
        <v>928312.34000000008</v>
      </c>
      <c r="J525" s="50">
        <f>ROUND(I525/F525*100,2)</f>
        <v>23.45</v>
      </c>
      <c r="K525" s="64">
        <f>SUM(K526:K579)</f>
        <v>-1509965.1600000004</v>
      </c>
      <c r="L525" s="55">
        <f>ROUND(K525*100/-F525,2)</f>
        <v>38.15</v>
      </c>
      <c r="M525" s="64"/>
      <c r="N525" s="64"/>
      <c r="O525" s="64">
        <f t="shared" ref="O525:V525" si="347">SUM(O526:O579)</f>
        <v>121110</v>
      </c>
      <c r="P525" s="64">
        <f t="shared" si="347"/>
        <v>104459</v>
      </c>
      <c r="Q525" s="64">
        <f t="shared" si="347"/>
        <v>16651</v>
      </c>
      <c r="R525" s="64">
        <f t="shared" si="347"/>
        <v>9828</v>
      </c>
      <c r="S525" s="64">
        <f t="shared" si="347"/>
        <v>1637.75</v>
      </c>
      <c r="T525" s="64">
        <f t="shared" si="347"/>
        <v>1558</v>
      </c>
      <c r="U525" s="64">
        <f t="shared" si="347"/>
        <v>1348</v>
      </c>
      <c r="V525" s="64">
        <f t="shared" si="347"/>
        <v>210</v>
      </c>
      <c r="W525" s="64"/>
      <c r="X525" s="6"/>
    </row>
    <row r="526" spans="1:24" s="77" customFormat="1" ht="31.5" customHeight="1" x14ac:dyDescent="0.25">
      <c r="A526" s="33" t="s">
        <v>281</v>
      </c>
      <c r="B526" s="33" t="s">
        <v>334</v>
      </c>
      <c r="C526" s="42" t="s">
        <v>139</v>
      </c>
      <c r="D526" s="43" t="s">
        <v>119</v>
      </c>
      <c r="E526" s="53">
        <v>5994</v>
      </c>
      <c r="F526" s="53">
        <f t="shared" ref="F526:F527" si="348">ROUND(E526/12*2,2)</f>
        <v>999</v>
      </c>
      <c r="G526" s="53">
        <v>749</v>
      </c>
      <c r="H526" s="53">
        <v>749</v>
      </c>
      <c r="I526" s="119"/>
      <c r="J526" s="55"/>
      <c r="K526" s="54">
        <f t="shared" ref="K526" si="349">G526-F526</f>
        <v>-250</v>
      </c>
      <c r="L526" s="55">
        <f t="shared" ref="L526" si="350">ROUND(K526*100/-F526,2)</f>
        <v>25.03</v>
      </c>
      <c r="M526" s="59"/>
      <c r="N526" s="59"/>
      <c r="O526" s="53">
        <v>21</v>
      </c>
      <c r="P526" s="53">
        <v>21</v>
      </c>
      <c r="Q526" s="57">
        <f t="shared" ref="Q526:Q579" si="351">O526-P526</f>
        <v>0</v>
      </c>
      <c r="R526" s="59">
        <v>8</v>
      </c>
      <c r="S526" s="53">
        <f t="shared" ref="S526:S527" si="352">ROUND(R526/12*2,0)</f>
        <v>1</v>
      </c>
      <c r="T526" s="58">
        <v>1</v>
      </c>
      <c r="U526" s="58">
        <v>1</v>
      </c>
      <c r="V526" s="53">
        <f t="shared" ref="V526:V578" si="353">T526-U526</f>
        <v>0</v>
      </c>
      <c r="W526" s="59"/>
      <c r="X526" s="6"/>
    </row>
    <row r="527" spans="1:24" s="77" customFormat="1" ht="47.25" customHeight="1" x14ac:dyDescent="0.25">
      <c r="A527" s="33" t="s">
        <v>281</v>
      </c>
      <c r="B527" s="33" t="s">
        <v>334</v>
      </c>
      <c r="C527" s="42" t="s">
        <v>140</v>
      </c>
      <c r="D527" s="43" t="s">
        <v>120</v>
      </c>
      <c r="E527" s="53">
        <v>54373</v>
      </c>
      <c r="F527" s="53">
        <f t="shared" si="348"/>
        <v>9062.17</v>
      </c>
      <c r="G527" s="53">
        <v>23210</v>
      </c>
      <c r="H527" s="53">
        <v>9265</v>
      </c>
      <c r="I527" s="119">
        <f t="shared" ref="I527" si="354">G527-F527</f>
        <v>14147.83</v>
      </c>
      <c r="J527" s="55">
        <f t="shared" ref="J527" si="355">ROUND(I527/F527*100,2)</f>
        <v>156.12</v>
      </c>
      <c r="K527" s="54"/>
      <c r="L527" s="55"/>
      <c r="M527" s="59"/>
      <c r="N527" s="59"/>
      <c r="O527" s="53">
        <v>828</v>
      </c>
      <c r="P527" s="53">
        <v>308</v>
      </c>
      <c r="Q527" s="59">
        <f t="shared" si="351"/>
        <v>520</v>
      </c>
      <c r="R527" s="59">
        <v>82</v>
      </c>
      <c r="S527" s="53">
        <f t="shared" si="352"/>
        <v>14</v>
      </c>
      <c r="T527" s="58">
        <v>36</v>
      </c>
      <c r="U527" s="58">
        <v>18</v>
      </c>
      <c r="V527" s="53">
        <f>T527-U527</f>
        <v>18</v>
      </c>
      <c r="W527" s="59"/>
      <c r="X527" s="6"/>
    </row>
    <row r="528" spans="1:24" s="77" customFormat="1" ht="31.5" x14ac:dyDescent="0.25">
      <c r="A528" s="33" t="s">
        <v>281</v>
      </c>
      <c r="B528" s="33" t="s">
        <v>334</v>
      </c>
      <c r="C528" s="42" t="s">
        <v>141</v>
      </c>
      <c r="D528" s="43" t="s">
        <v>142</v>
      </c>
      <c r="E528" s="53"/>
      <c r="F528" s="53"/>
      <c r="G528" s="53"/>
      <c r="H528" s="53"/>
      <c r="I528" s="54"/>
      <c r="J528" s="50"/>
      <c r="K528" s="54"/>
      <c r="L528" s="55"/>
      <c r="M528" s="59"/>
      <c r="N528" s="59"/>
      <c r="O528" s="53"/>
      <c r="P528" s="53"/>
      <c r="Q528" s="57">
        <f t="shared" si="351"/>
        <v>0</v>
      </c>
      <c r="R528" s="53"/>
      <c r="S528" s="53">
        <f t="shared" ref="S528:S538" si="356">ROUND(R528/12*3,0)</f>
        <v>0</v>
      </c>
      <c r="T528" s="58"/>
      <c r="U528" s="53"/>
      <c r="V528" s="53">
        <f t="shared" si="353"/>
        <v>0</v>
      </c>
      <c r="W528" s="59"/>
      <c r="X528" s="6"/>
    </row>
    <row r="529" spans="1:24" s="77" customFormat="1" ht="31.5" x14ac:dyDescent="0.25">
      <c r="A529" s="33" t="s">
        <v>281</v>
      </c>
      <c r="B529" s="33" t="s">
        <v>334</v>
      </c>
      <c r="C529" s="42" t="s">
        <v>143</v>
      </c>
      <c r="D529" s="43" t="s">
        <v>144</v>
      </c>
      <c r="E529" s="53"/>
      <c r="F529" s="53"/>
      <c r="G529" s="53"/>
      <c r="H529" s="53"/>
      <c r="I529" s="54"/>
      <c r="J529" s="50"/>
      <c r="K529" s="54"/>
      <c r="L529" s="55"/>
      <c r="M529" s="59"/>
      <c r="N529" s="59"/>
      <c r="O529" s="53"/>
      <c r="P529" s="53"/>
      <c r="Q529" s="57">
        <f t="shared" si="351"/>
        <v>0</v>
      </c>
      <c r="R529" s="53"/>
      <c r="S529" s="53">
        <f t="shared" si="356"/>
        <v>0</v>
      </c>
      <c r="T529" s="58"/>
      <c r="U529" s="58"/>
      <c r="V529" s="53">
        <f t="shared" si="353"/>
        <v>0</v>
      </c>
      <c r="W529" s="59"/>
      <c r="X529" s="6"/>
    </row>
    <row r="530" spans="1:24" s="77" customFormat="1" ht="15.75" x14ac:dyDescent="0.25">
      <c r="A530" s="33" t="s">
        <v>281</v>
      </c>
      <c r="B530" s="33" t="s">
        <v>334</v>
      </c>
      <c r="C530" s="42" t="s">
        <v>145</v>
      </c>
      <c r="D530" s="43" t="s">
        <v>146</v>
      </c>
      <c r="E530" s="53"/>
      <c r="F530" s="53"/>
      <c r="G530" s="53"/>
      <c r="H530" s="53"/>
      <c r="I530" s="54"/>
      <c r="J530" s="50"/>
      <c r="K530" s="54"/>
      <c r="L530" s="55"/>
      <c r="M530" s="59"/>
      <c r="N530" s="59"/>
      <c r="O530" s="53"/>
      <c r="P530" s="53"/>
      <c r="Q530" s="57">
        <f t="shared" si="351"/>
        <v>0</v>
      </c>
      <c r="R530" s="53"/>
      <c r="S530" s="53">
        <f t="shared" si="356"/>
        <v>0</v>
      </c>
      <c r="T530" s="58"/>
      <c r="U530" s="58"/>
      <c r="V530" s="53">
        <f t="shared" si="353"/>
        <v>0</v>
      </c>
      <c r="W530" s="59"/>
      <c r="X530" s="6"/>
    </row>
    <row r="531" spans="1:24" s="77" customFormat="1" ht="15.75" x14ac:dyDescent="0.25">
      <c r="A531" s="33" t="s">
        <v>281</v>
      </c>
      <c r="B531" s="33" t="s">
        <v>334</v>
      </c>
      <c r="C531" s="42" t="s">
        <v>147</v>
      </c>
      <c r="D531" s="43" t="s">
        <v>148</v>
      </c>
      <c r="E531" s="53"/>
      <c r="F531" s="53"/>
      <c r="G531" s="53"/>
      <c r="H531" s="53"/>
      <c r="I531" s="54"/>
      <c r="J531" s="50"/>
      <c r="K531" s="54"/>
      <c r="L531" s="55"/>
      <c r="M531" s="59"/>
      <c r="N531" s="59"/>
      <c r="O531" s="53"/>
      <c r="P531" s="53"/>
      <c r="Q531" s="57">
        <f t="shared" si="351"/>
        <v>0</v>
      </c>
      <c r="R531" s="53"/>
      <c r="S531" s="53">
        <f t="shared" si="356"/>
        <v>0</v>
      </c>
      <c r="T531" s="58"/>
      <c r="U531" s="58"/>
      <c r="V531" s="53">
        <f t="shared" si="353"/>
        <v>0</v>
      </c>
      <c r="W531" s="59"/>
      <c r="X531" s="6"/>
    </row>
    <row r="532" spans="1:24" s="77" customFormat="1" ht="78.75" x14ac:dyDescent="0.25">
      <c r="A532" s="33" t="s">
        <v>281</v>
      </c>
      <c r="B532" s="33" t="s">
        <v>334</v>
      </c>
      <c r="C532" s="42" t="s">
        <v>149</v>
      </c>
      <c r="D532" s="43" t="s">
        <v>150</v>
      </c>
      <c r="E532" s="53"/>
      <c r="F532" s="53"/>
      <c r="G532" s="53"/>
      <c r="H532" s="53"/>
      <c r="I532" s="54"/>
      <c r="J532" s="50"/>
      <c r="K532" s="54"/>
      <c r="L532" s="55"/>
      <c r="M532" s="110"/>
      <c r="N532" s="59"/>
      <c r="O532" s="53"/>
      <c r="P532" s="53"/>
      <c r="Q532" s="57">
        <f t="shared" si="351"/>
        <v>0</v>
      </c>
      <c r="R532" s="53"/>
      <c r="S532" s="53">
        <f t="shared" si="356"/>
        <v>0</v>
      </c>
      <c r="T532" s="58"/>
      <c r="U532" s="58"/>
      <c r="V532" s="53">
        <f t="shared" si="353"/>
        <v>0</v>
      </c>
      <c r="W532" s="59"/>
      <c r="X532" s="6"/>
    </row>
    <row r="533" spans="1:24" s="77" customFormat="1" ht="31.5" x14ac:dyDescent="0.25">
      <c r="A533" s="33" t="s">
        <v>281</v>
      </c>
      <c r="B533" s="33" t="s">
        <v>334</v>
      </c>
      <c r="C533" s="42" t="s">
        <v>130</v>
      </c>
      <c r="D533" s="43" t="s">
        <v>151</v>
      </c>
      <c r="E533" s="53">
        <v>647938</v>
      </c>
      <c r="F533" s="53">
        <f>ROUND(E533/12*2,2)</f>
        <v>107989.67</v>
      </c>
      <c r="G533" s="53">
        <v>105563</v>
      </c>
      <c r="H533" s="53">
        <v>105563</v>
      </c>
      <c r="I533" s="119"/>
      <c r="J533" s="55"/>
      <c r="K533" s="54">
        <f t="shared" ref="K533" si="357">G533-F533</f>
        <v>-2426.6699999999983</v>
      </c>
      <c r="L533" s="55">
        <f t="shared" ref="L533" si="358">ROUND(K533*100/-F533,2)</f>
        <v>2.25</v>
      </c>
      <c r="M533" s="110"/>
      <c r="N533" s="59"/>
      <c r="O533" s="53">
        <v>310</v>
      </c>
      <c r="P533" s="53">
        <v>310</v>
      </c>
      <c r="Q533" s="57">
        <f t="shared" si="351"/>
        <v>0</v>
      </c>
      <c r="R533" s="59">
        <v>178</v>
      </c>
      <c r="S533" s="53">
        <f>ROUND(R533/12*2,0)</f>
        <v>30</v>
      </c>
      <c r="T533" s="58">
        <v>29</v>
      </c>
      <c r="U533" s="58">
        <v>29</v>
      </c>
      <c r="V533" s="53">
        <f t="shared" si="353"/>
        <v>0</v>
      </c>
      <c r="W533" s="59"/>
      <c r="X533" s="6"/>
    </row>
    <row r="534" spans="1:24" s="77" customFormat="1" ht="47.25" x14ac:dyDescent="0.25">
      <c r="A534" s="33" t="s">
        <v>281</v>
      </c>
      <c r="B534" s="33" t="s">
        <v>334</v>
      </c>
      <c r="C534" s="42" t="s">
        <v>174</v>
      </c>
      <c r="D534" s="43" t="s">
        <v>175</v>
      </c>
      <c r="E534" s="53"/>
      <c r="F534" s="53"/>
      <c r="G534" s="53"/>
      <c r="H534" s="53"/>
      <c r="I534" s="54"/>
      <c r="J534" s="50"/>
      <c r="K534" s="54"/>
      <c r="L534" s="55"/>
      <c r="M534" s="110"/>
      <c r="N534" s="59"/>
      <c r="O534" s="53"/>
      <c r="P534" s="53"/>
      <c r="Q534" s="57">
        <f t="shared" si="351"/>
        <v>0</v>
      </c>
      <c r="R534" s="53"/>
      <c r="S534" s="53">
        <f t="shared" si="356"/>
        <v>0</v>
      </c>
      <c r="T534" s="58"/>
      <c r="U534" s="58"/>
      <c r="V534" s="53">
        <f t="shared" si="353"/>
        <v>0</v>
      </c>
      <c r="W534" s="59"/>
      <c r="X534" s="6"/>
    </row>
    <row r="535" spans="1:24" s="77" customFormat="1" ht="31.5" x14ac:dyDescent="0.25">
      <c r="A535" s="33" t="s">
        <v>281</v>
      </c>
      <c r="B535" s="33" t="s">
        <v>334</v>
      </c>
      <c r="C535" s="42" t="s">
        <v>129</v>
      </c>
      <c r="D535" s="43" t="s">
        <v>152</v>
      </c>
      <c r="E535" s="53">
        <v>198139</v>
      </c>
      <c r="F535" s="53">
        <f>ROUND(E535/12*2,2)</f>
        <v>33023.17</v>
      </c>
      <c r="G535" s="53">
        <v>26224</v>
      </c>
      <c r="H535" s="53">
        <v>26224</v>
      </c>
      <c r="I535" s="119"/>
      <c r="J535" s="55"/>
      <c r="K535" s="54">
        <f t="shared" ref="K535" si="359">G535-F535</f>
        <v>-6799.1699999999983</v>
      </c>
      <c r="L535" s="55">
        <f t="shared" ref="L535" si="360">ROUND(K535*100/-F535,2)</f>
        <v>20.59</v>
      </c>
      <c r="M535" s="110"/>
      <c r="N535" s="59"/>
      <c r="O535" s="53">
        <v>0</v>
      </c>
      <c r="P535" s="53">
        <v>0</v>
      </c>
      <c r="Q535" s="57">
        <f t="shared" si="351"/>
        <v>0</v>
      </c>
      <c r="R535" s="59">
        <v>68</v>
      </c>
      <c r="S535" s="53">
        <f>ROUND(R535/12*2,0)</f>
        <v>11</v>
      </c>
      <c r="T535" s="58">
        <v>9</v>
      </c>
      <c r="U535" s="58">
        <v>9</v>
      </c>
      <c r="V535" s="53">
        <f t="shared" si="353"/>
        <v>0</v>
      </c>
      <c r="W535" s="59"/>
      <c r="X535" s="6"/>
    </row>
    <row r="536" spans="1:24" s="77" customFormat="1" ht="31.5" x14ac:dyDescent="0.25">
      <c r="A536" s="33" t="s">
        <v>281</v>
      </c>
      <c r="B536" s="33" t="s">
        <v>334</v>
      </c>
      <c r="C536" s="42" t="s">
        <v>176</v>
      </c>
      <c r="D536" s="43" t="s">
        <v>177</v>
      </c>
      <c r="E536" s="53"/>
      <c r="F536" s="53"/>
      <c r="G536" s="53"/>
      <c r="H536" s="53"/>
      <c r="I536" s="54"/>
      <c r="J536" s="50"/>
      <c r="K536" s="54"/>
      <c r="L536" s="55"/>
      <c r="M536" s="110"/>
      <c r="N536" s="59"/>
      <c r="O536" s="53"/>
      <c r="P536" s="53"/>
      <c r="Q536" s="57">
        <f t="shared" si="351"/>
        <v>0</v>
      </c>
      <c r="R536" s="53"/>
      <c r="S536" s="53">
        <f t="shared" si="356"/>
        <v>0</v>
      </c>
      <c r="T536" s="58"/>
      <c r="U536" s="58"/>
      <c r="V536" s="53">
        <f t="shared" si="353"/>
        <v>0</v>
      </c>
      <c r="W536" s="59"/>
      <c r="X536" s="6"/>
    </row>
    <row r="537" spans="1:24" s="77" customFormat="1" ht="15.75" x14ac:dyDescent="0.25">
      <c r="A537" s="33" t="s">
        <v>281</v>
      </c>
      <c r="B537" s="33" t="s">
        <v>334</v>
      </c>
      <c r="C537" s="42" t="s">
        <v>131</v>
      </c>
      <c r="D537" s="43" t="s">
        <v>153</v>
      </c>
      <c r="E537" s="53">
        <v>517038</v>
      </c>
      <c r="F537" s="53">
        <f>ROUND(E537/12*2,2)</f>
        <v>86173</v>
      </c>
      <c r="G537" s="53">
        <v>100432</v>
      </c>
      <c r="H537" s="53">
        <v>85553</v>
      </c>
      <c r="I537" s="119">
        <f t="shared" ref="I537" si="361">G537-F537</f>
        <v>14259</v>
      </c>
      <c r="J537" s="55">
        <f t="shared" ref="J537" si="362">ROUND(I537/F537*100,2)</f>
        <v>16.55</v>
      </c>
      <c r="K537" s="54"/>
      <c r="L537" s="55"/>
      <c r="M537" s="110"/>
      <c r="N537" s="59"/>
      <c r="O537" s="53">
        <v>350</v>
      </c>
      <c r="P537" s="53">
        <v>350</v>
      </c>
      <c r="Q537" s="57">
        <f t="shared" si="351"/>
        <v>0</v>
      </c>
      <c r="R537" s="59">
        <v>139</v>
      </c>
      <c r="S537" s="53">
        <f>ROUND(R537/12*2,0)</f>
        <v>23</v>
      </c>
      <c r="T537" s="58">
        <v>27</v>
      </c>
      <c r="U537" s="58">
        <v>23</v>
      </c>
      <c r="V537" s="53">
        <f t="shared" si="353"/>
        <v>4</v>
      </c>
      <c r="W537" s="59"/>
      <c r="X537" s="6"/>
    </row>
    <row r="538" spans="1:24" s="77" customFormat="1" ht="31.5" x14ac:dyDescent="0.25">
      <c r="A538" s="33" t="s">
        <v>281</v>
      </c>
      <c r="B538" s="33" t="s">
        <v>334</v>
      </c>
      <c r="C538" s="42" t="s">
        <v>178</v>
      </c>
      <c r="D538" s="43" t="s">
        <v>179</v>
      </c>
      <c r="E538" s="53"/>
      <c r="F538" s="53"/>
      <c r="G538" s="53"/>
      <c r="H538" s="53"/>
      <c r="I538" s="54"/>
      <c r="J538" s="50"/>
      <c r="K538" s="54"/>
      <c r="L538" s="55"/>
      <c r="M538" s="110"/>
      <c r="N538" s="59"/>
      <c r="O538" s="53"/>
      <c r="P538" s="53"/>
      <c r="Q538" s="57">
        <f t="shared" si="351"/>
        <v>0</v>
      </c>
      <c r="R538" s="53"/>
      <c r="S538" s="53">
        <f t="shared" si="356"/>
        <v>0</v>
      </c>
      <c r="T538" s="58"/>
      <c r="U538" s="58"/>
      <c r="V538" s="53">
        <f t="shared" si="353"/>
        <v>0</v>
      </c>
      <c r="W538" s="59"/>
      <c r="X538" s="6"/>
    </row>
    <row r="539" spans="1:24" s="77" customFormat="1" ht="31.5" x14ac:dyDescent="0.25">
      <c r="A539" s="33" t="s">
        <v>281</v>
      </c>
      <c r="B539" s="33" t="s">
        <v>334</v>
      </c>
      <c r="C539" s="42" t="s">
        <v>132</v>
      </c>
      <c r="D539" s="43" t="s">
        <v>154</v>
      </c>
      <c r="E539" s="53"/>
      <c r="F539" s="53"/>
      <c r="G539" s="53"/>
      <c r="H539" s="53"/>
      <c r="I539" s="119"/>
      <c r="J539" s="55"/>
      <c r="K539" s="54"/>
      <c r="L539" s="55"/>
      <c r="M539" s="110"/>
      <c r="N539" s="59"/>
      <c r="O539" s="53"/>
      <c r="P539" s="53"/>
      <c r="Q539" s="57">
        <f t="shared" si="351"/>
        <v>0</v>
      </c>
      <c r="R539" s="59"/>
      <c r="S539" s="53">
        <f t="shared" ref="S539:S541" si="363">ROUND(R539/12*2,0)</f>
        <v>0</v>
      </c>
      <c r="T539" s="58"/>
      <c r="U539" s="58"/>
      <c r="V539" s="53">
        <f t="shared" si="353"/>
        <v>0</v>
      </c>
      <c r="W539" s="59"/>
      <c r="X539" s="6"/>
    </row>
    <row r="540" spans="1:24" s="77" customFormat="1" ht="15.75" x14ac:dyDescent="0.25">
      <c r="A540" s="33" t="s">
        <v>281</v>
      </c>
      <c r="B540" s="33" t="s">
        <v>334</v>
      </c>
      <c r="C540" s="42" t="s">
        <v>133</v>
      </c>
      <c r="D540" s="43" t="s">
        <v>155</v>
      </c>
      <c r="E540" s="53"/>
      <c r="F540" s="53"/>
      <c r="G540" s="53"/>
      <c r="H540" s="53"/>
      <c r="I540" s="119"/>
      <c r="J540" s="55"/>
      <c r="K540" s="54"/>
      <c r="L540" s="55"/>
      <c r="M540" s="110"/>
      <c r="N540" s="59"/>
      <c r="O540" s="53"/>
      <c r="P540" s="53"/>
      <c r="Q540" s="57">
        <f t="shared" si="351"/>
        <v>0</v>
      </c>
      <c r="R540" s="59"/>
      <c r="S540" s="53">
        <f t="shared" si="363"/>
        <v>0</v>
      </c>
      <c r="T540" s="58"/>
      <c r="U540" s="58"/>
      <c r="V540" s="53">
        <f t="shared" si="353"/>
        <v>0</v>
      </c>
      <c r="W540" s="59"/>
      <c r="X540" s="6"/>
    </row>
    <row r="541" spans="1:24" s="77" customFormat="1" ht="15.75" x14ac:dyDescent="0.25">
      <c r="A541" s="33" t="s">
        <v>281</v>
      </c>
      <c r="B541" s="33" t="s">
        <v>334</v>
      </c>
      <c r="C541" s="42" t="s">
        <v>135</v>
      </c>
      <c r="D541" s="43" t="s">
        <v>156</v>
      </c>
      <c r="E541" s="53">
        <v>14378</v>
      </c>
      <c r="F541" s="53">
        <f t="shared" ref="F541" si="364">ROUND(E541/12*2,2)</f>
        <v>2396.33</v>
      </c>
      <c r="G541" s="53">
        <v>0</v>
      </c>
      <c r="H541" s="53">
        <v>0</v>
      </c>
      <c r="I541" s="119"/>
      <c r="J541" s="55"/>
      <c r="K541" s="54">
        <f t="shared" ref="K541" si="365">G541-F541</f>
        <v>-2396.33</v>
      </c>
      <c r="L541" s="55">
        <f t="shared" ref="L541" si="366">ROUND(K541*100/-F541,2)</f>
        <v>100</v>
      </c>
      <c r="M541" s="110"/>
      <c r="N541" s="59"/>
      <c r="O541" s="53"/>
      <c r="P541" s="53"/>
      <c r="Q541" s="57">
        <f t="shared" si="351"/>
        <v>0</v>
      </c>
      <c r="R541" s="59">
        <v>3</v>
      </c>
      <c r="S541" s="53">
        <f t="shared" si="363"/>
        <v>1</v>
      </c>
      <c r="T541" s="58"/>
      <c r="U541" s="58"/>
      <c r="V541" s="53">
        <f t="shared" si="353"/>
        <v>0</v>
      </c>
      <c r="W541" s="59"/>
      <c r="X541" s="6"/>
    </row>
    <row r="542" spans="1:24" s="77" customFormat="1" ht="31.5" x14ac:dyDescent="0.25">
      <c r="A542" s="33" t="s">
        <v>281</v>
      </c>
      <c r="B542" s="33" t="s">
        <v>334</v>
      </c>
      <c r="C542" s="42" t="s">
        <v>136</v>
      </c>
      <c r="D542" s="43" t="s">
        <v>157</v>
      </c>
      <c r="E542" s="53"/>
      <c r="F542" s="53">
        <f t="shared" ref="F542" si="367">E542</f>
        <v>0</v>
      </c>
      <c r="G542" s="53"/>
      <c r="H542" s="53"/>
      <c r="I542" s="119"/>
      <c r="J542" s="55"/>
      <c r="K542" s="54"/>
      <c r="L542" s="55"/>
      <c r="M542" s="110"/>
      <c r="N542" s="59"/>
      <c r="O542" s="53"/>
      <c r="P542" s="53"/>
      <c r="Q542" s="57">
        <f t="shared" si="351"/>
        <v>0</v>
      </c>
      <c r="R542" s="59"/>
      <c r="S542" s="53">
        <f t="shared" ref="S542" si="368">ROUND(R542/12*9,0)</f>
        <v>0</v>
      </c>
      <c r="T542" s="58"/>
      <c r="U542" s="58"/>
      <c r="V542" s="53">
        <f t="shared" si="353"/>
        <v>0</v>
      </c>
      <c r="W542" s="59"/>
      <c r="X542" s="6"/>
    </row>
    <row r="543" spans="1:24" s="77" customFormat="1" ht="47.25" x14ac:dyDescent="0.25">
      <c r="A543" s="33" t="s">
        <v>281</v>
      </c>
      <c r="B543" s="33" t="s">
        <v>334</v>
      </c>
      <c r="C543" s="42" t="s">
        <v>134</v>
      </c>
      <c r="D543" s="43" t="s">
        <v>158</v>
      </c>
      <c r="E543" s="53">
        <v>53329</v>
      </c>
      <c r="F543" s="53">
        <f t="shared" ref="F543:F544" si="369">ROUND(E543/12*2,2)</f>
        <v>8888.17</v>
      </c>
      <c r="G543" s="53">
        <v>8204</v>
      </c>
      <c r="H543" s="53">
        <v>4102</v>
      </c>
      <c r="I543" s="119"/>
      <c r="J543" s="55"/>
      <c r="K543" s="54">
        <f t="shared" ref="K543" si="370">G543-F543</f>
        <v>-684.17000000000007</v>
      </c>
      <c r="L543" s="55">
        <f t="shared" ref="L543" si="371">ROUND(K543*100/-F543,2)</f>
        <v>7.7</v>
      </c>
      <c r="M543" s="110"/>
      <c r="N543" s="59"/>
      <c r="O543" s="53">
        <v>1765</v>
      </c>
      <c r="P543" s="53">
        <v>1765</v>
      </c>
      <c r="Q543" s="57">
        <f t="shared" si="351"/>
        <v>0</v>
      </c>
      <c r="R543" s="59">
        <v>13</v>
      </c>
      <c r="S543" s="53">
        <f t="shared" ref="S543:S544" si="372">ROUND(R543/12*2,0)</f>
        <v>2</v>
      </c>
      <c r="T543" s="58">
        <v>2</v>
      </c>
      <c r="U543" s="58">
        <v>1</v>
      </c>
      <c r="V543" s="53">
        <f t="shared" si="353"/>
        <v>1</v>
      </c>
      <c r="W543" s="59"/>
      <c r="X543" s="6"/>
    </row>
    <row r="544" spans="1:24" s="77" customFormat="1" ht="15.75" x14ac:dyDescent="0.25">
      <c r="A544" s="33" t="s">
        <v>281</v>
      </c>
      <c r="B544" s="33" t="s">
        <v>334</v>
      </c>
      <c r="C544" s="42" t="s">
        <v>138</v>
      </c>
      <c r="D544" s="43" t="s">
        <v>159</v>
      </c>
      <c r="E544" s="53">
        <v>5599463</v>
      </c>
      <c r="F544" s="53">
        <f t="shared" si="369"/>
        <v>933243.83</v>
      </c>
      <c r="G544" s="53">
        <v>962144</v>
      </c>
      <c r="H544" s="53">
        <v>932418</v>
      </c>
      <c r="I544" s="119">
        <f t="shared" ref="I544" si="373">G544-F544</f>
        <v>28900.170000000042</v>
      </c>
      <c r="J544" s="55">
        <f t="shared" ref="J544" si="374">ROUND(I544/F544*100,2)</f>
        <v>3.1</v>
      </c>
      <c r="K544" s="54"/>
      <c r="L544" s="55"/>
      <c r="M544" s="110"/>
      <c r="N544" s="59"/>
      <c r="O544" s="53">
        <v>45430</v>
      </c>
      <c r="P544" s="53">
        <v>43983</v>
      </c>
      <c r="Q544" s="57">
        <f t="shared" si="351"/>
        <v>1447</v>
      </c>
      <c r="R544" s="59">
        <v>5651</v>
      </c>
      <c r="S544" s="53">
        <f t="shared" si="372"/>
        <v>942</v>
      </c>
      <c r="T544" s="58">
        <v>972</v>
      </c>
      <c r="U544" s="58">
        <v>941</v>
      </c>
      <c r="V544" s="53">
        <f t="shared" si="353"/>
        <v>31</v>
      </c>
      <c r="W544" s="59"/>
      <c r="X544" s="6"/>
    </row>
    <row r="545" spans="1:24" s="77" customFormat="1" ht="15.75" x14ac:dyDescent="0.25">
      <c r="A545" s="33" t="s">
        <v>281</v>
      </c>
      <c r="B545" s="33" t="s">
        <v>334</v>
      </c>
      <c r="C545" s="42" t="s">
        <v>180</v>
      </c>
      <c r="D545" s="43" t="s">
        <v>181</v>
      </c>
      <c r="E545" s="53"/>
      <c r="F545" s="53"/>
      <c r="G545" s="53"/>
      <c r="H545" s="53"/>
      <c r="I545" s="54"/>
      <c r="J545" s="50"/>
      <c r="K545" s="54"/>
      <c r="L545" s="55"/>
      <c r="M545" s="110"/>
      <c r="N545" s="59"/>
      <c r="O545" s="53"/>
      <c r="P545" s="53"/>
      <c r="Q545" s="57">
        <f t="shared" si="351"/>
        <v>0</v>
      </c>
      <c r="R545" s="53"/>
      <c r="S545" s="53">
        <f t="shared" ref="S545:S554" si="375">ROUND(R545/12*3,0)</f>
        <v>0</v>
      </c>
      <c r="T545" s="58"/>
      <c r="U545" s="58"/>
      <c r="V545" s="53">
        <f t="shared" si="353"/>
        <v>0</v>
      </c>
      <c r="W545" s="59"/>
      <c r="X545" s="6"/>
    </row>
    <row r="546" spans="1:24" s="77" customFormat="1" ht="31.5" x14ac:dyDescent="0.25">
      <c r="A546" s="33" t="s">
        <v>281</v>
      </c>
      <c r="B546" s="33" t="s">
        <v>334</v>
      </c>
      <c r="C546" s="42" t="s">
        <v>137</v>
      </c>
      <c r="D546" s="43" t="s">
        <v>160</v>
      </c>
      <c r="E546" s="53">
        <v>8146538</v>
      </c>
      <c r="F546" s="53">
        <f t="shared" ref="F546:F550" si="376">ROUND(E546/12*2,2)</f>
        <v>1357756.33</v>
      </c>
      <c r="G546" s="53">
        <v>212568</v>
      </c>
      <c r="H546" s="53">
        <v>212568</v>
      </c>
      <c r="I546" s="119"/>
      <c r="J546" s="55"/>
      <c r="K546" s="54">
        <f t="shared" ref="K546:K550" si="377">G546-F546</f>
        <v>-1145188.33</v>
      </c>
      <c r="L546" s="55">
        <f t="shared" ref="L546:L550" si="378">ROUND(K546*100/-F546,2)</f>
        <v>84.34</v>
      </c>
      <c r="M546" s="110"/>
      <c r="N546" s="59"/>
      <c r="O546" s="53">
        <v>1857</v>
      </c>
      <c r="P546" s="53">
        <v>1857</v>
      </c>
      <c r="Q546" s="57">
        <f t="shared" si="351"/>
        <v>0</v>
      </c>
      <c r="R546" s="59">
        <v>1418</v>
      </c>
      <c r="S546" s="53">
        <f t="shared" ref="S546:S550" si="379">ROUND(R546/12*2,0)</f>
        <v>236</v>
      </c>
      <c r="T546" s="58">
        <v>37</v>
      </c>
      <c r="U546" s="58">
        <v>37</v>
      </c>
      <c r="V546" s="53">
        <f t="shared" si="353"/>
        <v>0</v>
      </c>
      <c r="W546" s="59"/>
      <c r="X546" s="6"/>
    </row>
    <row r="547" spans="1:24" s="77" customFormat="1" ht="15.75" x14ac:dyDescent="0.25">
      <c r="A547" s="33" t="s">
        <v>281</v>
      </c>
      <c r="B547" s="33" t="s">
        <v>334</v>
      </c>
      <c r="C547" s="42" t="s">
        <v>127</v>
      </c>
      <c r="D547" s="43" t="s">
        <v>161</v>
      </c>
      <c r="E547" s="53">
        <v>547499</v>
      </c>
      <c r="F547" s="53">
        <f t="shared" si="376"/>
        <v>91249.83</v>
      </c>
      <c r="G547" s="53">
        <v>39107</v>
      </c>
      <c r="H547" s="53">
        <v>39107</v>
      </c>
      <c r="I547" s="119"/>
      <c r="J547" s="55"/>
      <c r="K547" s="54">
        <f t="shared" si="377"/>
        <v>-52142.83</v>
      </c>
      <c r="L547" s="55">
        <f t="shared" si="378"/>
        <v>57.14</v>
      </c>
      <c r="M547" s="110"/>
      <c r="N547" s="59"/>
      <c r="O547" s="53">
        <v>893</v>
      </c>
      <c r="P547" s="53">
        <v>893</v>
      </c>
      <c r="Q547" s="57">
        <f t="shared" si="351"/>
        <v>0</v>
      </c>
      <c r="R547" s="59">
        <v>28</v>
      </c>
      <c r="S547" s="53">
        <f t="shared" si="379"/>
        <v>5</v>
      </c>
      <c r="T547" s="58">
        <v>2</v>
      </c>
      <c r="U547" s="58">
        <v>2</v>
      </c>
      <c r="V547" s="53">
        <f t="shared" si="353"/>
        <v>0</v>
      </c>
      <c r="W547" s="59"/>
      <c r="X547" s="6"/>
    </row>
    <row r="548" spans="1:24" s="77" customFormat="1" ht="31.5" x14ac:dyDescent="0.25">
      <c r="A548" s="33" t="s">
        <v>281</v>
      </c>
      <c r="B548" s="33" t="s">
        <v>334</v>
      </c>
      <c r="C548" s="42" t="s">
        <v>126</v>
      </c>
      <c r="D548" s="43" t="s">
        <v>162</v>
      </c>
      <c r="E548" s="53">
        <v>841816</v>
      </c>
      <c r="F548" s="53">
        <f t="shared" si="376"/>
        <v>140302.67000000001</v>
      </c>
      <c r="G548" s="53">
        <v>130949</v>
      </c>
      <c r="H548" s="53">
        <v>130949</v>
      </c>
      <c r="I548" s="119"/>
      <c r="J548" s="55"/>
      <c r="K548" s="54">
        <f t="shared" si="377"/>
        <v>-9353.6700000000128</v>
      </c>
      <c r="L548" s="55">
        <f t="shared" si="378"/>
        <v>6.67</v>
      </c>
      <c r="M548" s="110"/>
      <c r="N548" s="59"/>
      <c r="O548" s="53">
        <v>14365</v>
      </c>
      <c r="P548" s="53">
        <v>14365</v>
      </c>
      <c r="Q548" s="57">
        <f t="shared" si="351"/>
        <v>0</v>
      </c>
      <c r="R548" s="59">
        <v>45</v>
      </c>
      <c r="S548" s="53">
        <f t="shared" si="379"/>
        <v>8</v>
      </c>
      <c r="T548" s="58">
        <v>7</v>
      </c>
      <c r="U548" s="58">
        <v>7</v>
      </c>
      <c r="V548" s="53">
        <f t="shared" si="353"/>
        <v>0</v>
      </c>
      <c r="W548" s="59"/>
      <c r="X548" s="6"/>
    </row>
    <row r="549" spans="1:24" s="77" customFormat="1" ht="15.75" x14ac:dyDescent="0.25">
      <c r="A549" s="33" t="s">
        <v>281</v>
      </c>
      <c r="B549" s="33" t="s">
        <v>334</v>
      </c>
      <c r="C549" s="42" t="s">
        <v>122</v>
      </c>
      <c r="D549" s="43" t="s">
        <v>163</v>
      </c>
      <c r="E549" s="53">
        <v>1620362</v>
      </c>
      <c r="F549" s="53">
        <f t="shared" si="376"/>
        <v>270060.33</v>
      </c>
      <c r="G549" s="53">
        <v>184306</v>
      </c>
      <c r="H549" s="53">
        <v>184306</v>
      </c>
      <c r="I549" s="119"/>
      <c r="J549" s="55"/>
      <c r="K549" s="54">
        <f t="shared" si="377"/>
        <v>-85754.330000000016</v>
      </c>
      <c r="L549" s="55">
        <f t="shared" si="378"/>
        <v>31.75</v>
      </c>
      <c r="M549" s="110"/>
      <c r="N549" s="59"/>
      <c r="O549" s="53">
        <v>7433</v>
      </c>
      <c r="P549" s="53">
        <v>7433</v>
      </c>
      <c r="Q549" s="57">
        <f t="shared" si="351"/>
        <v>0</v>
      </c>
      <c r="R549" s="59">
        <v>211</v>
      </c>
      <c r="S549" s="53">
        <f t="shared" si="379"/>
        <v>35</v>
      </c>
      <c r="T549" s="58">
        <v>24</v>
      </c>
      <c r="U549" s="58">
        <v>24</v>
      </c>
      <c r="V549" s="53">
        <f t="shared" si="353"/>
        <v>0</v>
      </c>
      <c r="W549" s="59"/>
      <c r="X549" s="6"/>
    </row>
    <row r="550" spans="1:24" s="77" customFormat="1" ht="15.75" x14ac:dyDescent="0.25">
      <c r="A550" s="33" t="s">
        <v>281</v>
      </c>
      <c r="B550" s="33" t="s">
        <v>334</v>
      </c>
      <c r="C550" s="42" t="s">
        <v>123</v>
      </c>
      <c r="D550" s="43" t="s">
        <v>164</v>
      </c>
      <c r="E550" s="53">
        <v>376064</v>
      </c>
      <c r="F550" s="53">
        <f t="shared" si="376"/>
        <v>62677.33</v>
      </c>
      <c r="G550" s="53">
        <v>39487</v>
      </c>
      <c r="H550" s="53">
        <v>39487</v>
      </c>
      <c r="I550" s="119"/>
      <c r="J550" s="55"/>
      <c r="K550" s="54">
        <f t="shared" si="377"/>
        <v>-23190.33</v>
      </c>
      <c r="L550" s="55">
        <f t="shared" si="378"/>
        <v>37</v>
      </c>
      <c r="M550" s="110"/>
      <c r="N550" s="59"/>
      <c r="O550" s="53">
        <v>2049</v>
      </c>
      <c r="P550" s="53">
        <v>2049</v>
      </c>
      <c r="Q550" s="57">
        <f t="shared" si="351"/>
        <v>0</v>
      </c>
      <c r="R550" s="59">
        <v>200</v>
      </c>
      <c r="S550" s="53">
        <f t="shared" si="379"/>
        <v>33</v>
      </c>
      <c r="T550" s="58">
        <v>21</v>
      </c>
      <c r="U550" s="58">
        <v>21</v>
      </c>
      <c r="V550" s="53">
        <f t="shared" si="353"/>
        <v>0</v>
      </c>
      <c r="W550" s="59"/>
      <c r="X550" s="6"/>
    </row>
    <row r="551" spans="1:24" s="77" customFormat="1" ht="15.75" x14ac:dyDescent="0.25">
      <c r="A551" s="33" t="s">
        <v>281</v>
      </c>
      <c r="B551" s="33" t="s">
        <v>334</v>
      </c>
      <c r="C551" s="42" t="s">
        <v>182</v>
      </c>
      <c r="D551" s="43" t="s">
        <v>183</v>
      </c>
      <c r="E551" s="53"/>
      <c r="F551" s="53"/>
      <c r="G551" s="53"/>
      <c r="H551" s="53"/>
      <c r="I551" s="54"/>
      <c r="J551" s="50"/>
      <c r="K551" s="54"/>
      <c r="L551" s="55"/>
      <c r="M551" s="110"/>
      <c r="N551" s="59"/>
      <c r="O551" s="53"/>
      <c r="P551" s="53"/>
      <c r="Q551" s="57">
        <f t="shared" si="351"/>
        <v>0</v>
      </c>
      <c r="R551" s="53"/>
      <c r="S551" s="53">
        <f t="shared" si="375"/>
        <v>0</v>
      </c>
      <c r="T551" s="58"/>
      <c r="U551" s="58"/>
      <c r="V551" s="53">
        <f t="shared" si="353"/>
        <v>0</v>
      </c>
      <c r="W551" s="59"/>
      <c r="X551" s="6"/>
    </row>
    <row r="552" spans="1:24" s="77" customFormat="1" ht="15.75" x14ac:dyDescent="0.25">
      <c r="A552" s="33" t="s">
        <v>281</v>
      </c>
      <c r="B552" s="33" t="s">
        <v>334</v>
      </c>
      <c r="C552" s="42" t="s">
        <v>184</v>
      </c>
      <c r="D552" s="43" t="s">
        <v>185</v>
      </c>
      <c r="E552" s="53"/>
      <c r="F552" s="53"/>
      <c r="G552" s="53"/>
      <c r="H552" s="53"/>
      <c r="I552" s="54"/>
      <c r="J552" s="50"/>
      <c r="K552" s="54"/>
      <c r="L552" s="55"/>
      <c r="M552" s="110"/>
      <c r="N552" s="59"/>
      <c r="O552" s="53"/>
      <c r="P552" s="53"/>
      <c r="Q552" s="57">
        <f t="shared" si="351"/>
        <v>0</v>
      </c>
      <c r="R552" s="53"/>
      <c r="S552" s="53">
        <f t="shared" si="375"/>
        <v>0</v>
      </c>
      <c r="T552" s="58"/>
      <c r="U552" s="58"/>
      <c r="V552" s="53">
        <f t="shared" si="353"/>
        <v>0</v>
      </c>
      <c r="W552" s="59"/>
      <c r="X552" s="6"/>
    </row>
    <row r="553" spans="1:24" s="77" customFormat="1" ht="15.75" x14ac:dyDescent="0.25">
      <c r="A553" s="33" t="s">
        <v>281</v>
      </c>
      <c r="B553" s="33" t="s">
        <v>334</v>
      </c>
      <c r="C553" s="42" t="s">
        <v>186</v>
      </c>
      <c r="D553" s="43" t="s">
        <v>187</v>
      </c>
      <c r="E553" s="53"/>
      <c r="F553" s="53"/>
      <c r="G553" s="53"/>
      <c r="H553" s="53"/>
      <c r="I553" s="54"/>
      <c r="J553" s="50"/>
      <c r="K553" s="54"/>
      <c r="L553" s="55"/>
      <c r="M553" s="110"/>
      <c r="N553" s="59"/>
      <c r="O553" s="53"/>
      <c r="P553" s="53"/>
      <c r="Q553" s="57">
        <f t="shared" si="351"/>
        <v>0</v>
      </c>
      <c r="R553" s="53"/>
      <c r="S553" s="53">
        <f t="shared" si="375"/>
        <v>0</v>
      </c>
      <c r="T553" s="58"/>
      <c r="U553" s="58"/>
      <c r="V553" s="53">
        <f t="shared" si="353"/>
        <v>0</v>
      </c>
      <c r="W553" s="59"/>
      <c r="X553" s="6"/>
    </row>
    <row r="554" spans="1:24" s="77" customFormat="1" ht="31.5" x14ac:dyDescent="0.25">
      <c r="A554" s="33" t="s">
        <v>281</v>
      </c>
      <c r="B554" s="33" t="s">
        <v>334</v>
      </c>
      <c r="C554" s="42" t="s">
        <v>188</v>
      </c>
      <c r="D554" s="43" t="s">
        <v>189</v>
      </c>
      <c r="E554" s="53"/>
      <c r="F554" s="53"/>
      <c r="G554" s="53"/>
      <c r="H554" s="53"/>
      <c r="I554" s="54"/>
      <c r="J554" s="50"/>
      <c r="K554" s="54"/>
      <c r="L554" s="55"/>
      <c r="M554" s="110"/>
      <c r="N554" s="59"/>
      <c r="O554" s="53"/>
      <c r="P554" s="53"/>
      <c r="Q554" s="57">
        <f t="shared" si="351"/>
        <v>0</v>
      </c>
      <c r="R554" s="53"/>
      <c r="S554" s="53">
        <f t="shared" si="375"/>
        <v>0</v>
      </c>
      <c r="T554" s="58"/>
      <c r="U554" s="58"/>
      <c r="V554" s="53">
        <f t="shared" si="353"/>
        <v>0</v>
      </c>
      <c r="W554" s="59"/>
      <c r="X554" s="6"/>
    </row>
    <row r="555" spans="1:24" s="77" customFormat="1" ht="15.75" x14ac:dyDescent="0.25">
      <c r="A555" s="33" t="s">
        <v>281</v>
      </c>
      <c r="B555" s="33" t="s">
        <v>334</v>
      </c>
      <c r="C555" s="42" t="s">
        <v>124</v>
      </c>
      <c r="D555" s="43" t="s">
        <v>165</v>
      </c>
      <c r="E555" s="53"/>
      <c r="F555" s="53"/>
      <c r="G555" s="53"/>
      <c r="H555" s="53"/>
      <c r="I555" s="54"/>
      <c r="J555" s="50"/>
      <c r="K555" s="54"/>
      <c r="L555" s="55"/>
      <c r="M555" s="110"/>
      <c r="N555" s="59"/>
      <c r="O555" s="53"/>
      <c r="P555" s="53"/>
      <c r="Q555" s="57">
        <f t="shared" si="351"/>
        <v>0</v>
      </c>
      <c r="R555" s="53"/>
      <c r="S555" s="53">
        <f>ROUND(R555/12*9,0)</f>
        <v>0</v>
      </c>
      <c r="T555" s="58"/>
      <c r="U555" s="58"/>
      <c r="V555" s="53">
        <f t="shared" si="353"/>
        <v>0</v>
      </c>
      <c r="W555" s="59"/>
      <c r="X555" s="6"/>
    </row>
    <row r="556" spans="1:24" s="77" customFormat="1" ht="15.75" x14ac:dyDescent="0.25">
      <c r="A556" s="33" t="s">
        <v>281</v>
      </c>
      <c r="B556" s="33" t="s">
        <v>334</v>
      </c>
      <c r="C556" s="42" t="s">
        <v>125</v>
      </c>
      <c r="D556" s="43" t="s">
        <v>166</v>
      </c>
      <c r="E556" s="53"/>
      <c r="F556" s="53"/>
      <c r="G556" s="53"/>
      <c r="H556" s="53"/>
      <c r="I556" s="54"/>
      <c r="J556" s="50"/>
      <c r="K556" s="54"/>
      <c r="L556" s="55"/>
      <c r="M556" s="110"/>
      <c r="N556" s="59"/>
      <c r="O556" s="53"/>
      <c r="P556" s="53"/>
      <c r="Q556" s="57">
        <f t="shared" si="351"/>
        <v>0</v>
      </c>
      <c r="R556" s="53"/>
      <c r="S556" s="53">
        <f>ROUND(R556/12*9,0)</f>
        <v>0</v>
      </c>
      <c r="T556" s="58"/>
      <c r="U556" s="58"/>
      <c r="V556" s="53">
        <f t="shared" si="353"/>
        <v>0</v>
      </c>
      <c r="W556" s="59"/>
      <c r="X556" s="6"/>
    </row>
    <row r="557" spans="1:24" s="77" customFormat="1" ht="47.25" x14ac:dyDescent="0.25">
      <c r="A557" s="33" t="s">
        <v>281</v>
      </c>
      <c r="B557" s="33" t="s">
        <v>334</v>
      </c>
      <c r="C557" s="42" t="s">
        <v>34</v>
      </c>
      <c r="D557" s="43" t="s">
        <v>167</v>
      </c>
      <c r="E557" s="53">
        <v>359424</v>
      </c>
      <c r="F557" s="53">
        <f t="shared" ref="F557:F558" si="380">ROUND(E557/12*2,2)</f>
        <v>59904</v>
      </c>
      <c r="G557" s="53">
        <v>61365</v>
      </c>
      <c r="H557" s="53">
        <v>59612</v>
      </c>
      <c r="I557" s="119">
        <f t="shared" ref="I557" si="381">G557-F557</f>
        <v>1461</v>
      </c>
      <c r="J557" s="55">
        <f t="shared" ref="J557" si="382">ROUND(I557/F557*100,2)</f>
        <v>2.44</v>
      </c>
      <c r="K557" s="54"/>
      <c r="L557" s="55"/>
      <c r="M557" s="110"/>
      <c r="N557" s="59"/>
      <c r="O557" s="53">
        <v>3470</v>
      </c>
      <c r="P557" s="53">
        <v>3430</v>
      </c>
      <c r="Q557" s="57">
        <f t="shared" si="351"/>
        <v>40</v>
      </c>
      <c r="R557" s="59">
        <v>205</v>
      </c>
      <c r="S557" s="53">
        <f t="shared" ref="S557:S558" si="383">ROUND(R557/12*2,0)</f>
        <v>34</v>
      </c>
      <c r="T557" s="58">
        <v>35</v>
      </c>
      <c r="U557" s="58">
        <v>34</v>
      </c>
      <c r="V557" s="53">
        <f t="shared" si="353"/>
        <v>1</v>
      </c>
      <c r="W557" s="59"/>
      <c r="X557" s="6"/>
    </row>
    <row r="558" spans="1:24" s="77" customFormat="1" ht="15.75" x14ac:dyDescent="0.25">
      <c r="A558" s="33" t="s">
        <v>281</v>
      </c>
      <c r="B558" s="33" t="s">
        <v>334</v>
      </c>
      <c r="C558" s="42" t="s">
        <v>35</v>
      </c>
      <c r="D558" s="43" t="s">
        <v>168</v>
      </c>
      <c r="E558" s="53">
        <v>517557</v>
      </c>
      <c r="F558" s="53">
        <f t="shared" si="380"/>
        <v>86259.5</v>
      </c>
      <c r="G558" s="53">
        <v>39308</v>
      </c>
      <c r="H558" s="53">
        <v>39308</v>
      </c>
      <c r="I558" s="119"/>
      <c r="J558" s="55"/>
      <c r="K558" s="54">
        <f t="shared" ref="K558" si="384">G558-F558</f>
        <v>-46951.5</v>
      </c>
      <c r="L558" s="55">
        <f t="shared" ref="L558" si="385">ROUND(K558*100/-F558,2)</f>
        <v>54.43</v>
      </c>
      <c r="M558" s="110"/>
      <c r="N558" s="59"/>
      <c r="O558" s="53">
        <v>1142</v>
      </c>
      <c r="P558" s="53">
        <v>1142</v>
      </c>
      <c r="Q558" s="57">
        <f t="shared" si="351"/>
        <v>0</v>
      </c>
      <c r="R558" s="59">
        <v>79</v>
      </c>
      <c r="S558" s="53">
        <f t="shared" si="383"/>
        <v>13</v>
      </c>
      <c r="T558" s="58">
        <v>6</v>
      </c>
      <c r="U558" s="58">
        <v>6</v>
      </c>
      <c r="V558" s="53">
        <f t="shared" si="353"/>
        <v>0</v>
      </c>
      <c r="W558" s="59"/>
      <c r="X558" s="6"/>
    </row>
    <row r="559" spans="1:24" s="77" customFormat="1" ht="31.5" x14ac:dyDescent="0.25">
      <c r="A559" s="33" t="s">
        <v>281</v>
      </c>
      <c r="B559" s="33" t="s">
        <v>334</v>
      </c>
      <c r="C559" s="42" t="s">
        <v>36</v>
      </c>
      <c r="D559" s="43" t="s">
        <v>190</v>
      </c>
      <c r="E559" s="53"/>
      <c r="F559" s="53"/>
      <c r="G559" s="53"/>
      <c r="H559" s="53"/>
      <c r="I559" s="54"/>
      <c r="J559" s="50"/>
      <c r="K559" s="54"/>
      <c r="L559" s="55"/>
      <c r="M559" s="110"/>
      <c r="N559" s="59"/>
      <c r="O559" s="53"/>
      <c r="P559" s="53"/>
      <c r="Q559" s="57">
        <f t="shared" si="351"/>
        <v>0</v>
      </c>
      <c r="R559" s="53"/>
      <c r="S559" s="53">
        <f t="shared" ref="S559:S566" si="386">ROUND(R559/12*3,0)</f>
        <v>0</v>
      </c>
      <c r="T559" s="58"/>
      <c r="U559" s="58"/>
      <c r="V559" s="53">
        <f t="shared" si="353"/>
        <v>0</v>
      </c>
      <c r="W559" s="59"/>
      <c r="X559" s="6"/>
    </row>
    <row r="560" spans="1:24" s="77" customFormat="1" ht="31.5" x14ac:dyDescent="0.25">
      <c r="A560" s="33" t="s">
        <v>281</v>
      </c>
      <c r="B560" s="33" t="s">
        <v>334</v>
      </c>
      <c r="C560" s="42" t="s">
        <v>37</v>
      </c>
      <c r="D560" s="43" t="s">
        <v>191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351"/>
        <v>0</v>
      </c>
      <c r="R560" s="53"/>
      <c r="S560" s="53">
        <f t="shared" si="386"/>
        <v>0</v>
      </c>
      <c r="T560" s="58"/>
      <c r="U560" s="58"/>
      <c r="V560" s="53">
        <f t="shared" si="353"/>
        <v>0</v>
      </c>
      <c r="W560" s="59"/>
      <c r="X560" s="6"/>
    </row>
    <row r="561" spans="1:24" s="77" customFormat="1" ht="31.5" x14ac:dyDescent="0.25">
      <c r="A561" s="33" t="s">
        <v>281</v>
      </c>
      <c r="B561" s="33" t="s">
        <v>334</v>
      </c>
      <c r="C561" s="42" t="s">
        <v>38</v>
      </c>
      <c r="D561" s="43" t="s">
        <v>169</v>
      </c>
      <c r="E561" s="53">
        <v>28487</v>
      </c>
      <c r="F561" s="53">
        <f t="shared" ref="F561:F564" si="387">ROUND(E561/12*2,2)</f>
        <v>4747.83</v>
      </c>
      <c r="G561" s="53">
        <v>9495</v>
      </c>
      <c r="H561" s="53">
        <v>4748</v>
      </c>
      <c r="I561" s="119">
        <f t="shared" ref="I561:I563" si="388">G561-F561</f>
        <v>4747.17</v>
      </c>
      <c r="J561" s="55">
        <f t="shared" ref="J561:J563" si="389">ROUND(I561/F561*100,2)</f>
        <v>99.99</v>
      </c>
      <c r="K561" s="54"/>
      <c r="L561" s="55"/>
      <c r="M561" s="110"/>
      <c r="N561" s="59"/>
      <c r="O561" s="53">
        <v>359</v>
      </c>
      <c r="P561" s="53">
        <v>168</v>
      </c>
      <c r="Q561" s="57">
        <f t="shared" si="351"/>
        <v>191</v>
      </c>
      <c r="R561" s="59">
        <v>12</v>
      </c>
      <c r="S561" s="53">
        <f t="shared" ref="S561:S564" si="390">ROUND(R561/12*2,0)</f>
        <v>2</v>
      </c>
      <c r="T561" s="58">
        <v>4</v>
      </c>
      <c r="U561" s="58">
        <v>2</v>
      </c>
      <c r="V561" s="53">
        <f t="shared" si="353"/>
        <v>2</v>
      </c>
      <c r="W561" s="59"/>
      <c r="X561" s="6"/>
    </row>
    <row r="562" spans="1:24" s="77" customFormat="1" ht="15.75" x14ac:dyDescent="0.25">
      <c r="A562" s="33" t="s">
        <v>281</v>
      </c>
      <c r="B562" s="33" t="s">
        <v>334</v>
      </c>
      <c r="C562" s="42" t="s">
        <v>39</v>
      </c>
      <c r="D562" s="43" t="s">
        <v>170</v>
      </c>
      <c r="E562" s="53">
        <v>1418189</v>
      </c>
      <c r="F562" s="53">
        <f t="shared" si="387"/>
        <v>236364.83</v>
      </c>
      <c r="G562" s="53">
        <v>161226</v>
      </c>
      <c r="H562" s="53">
        <v>161226</v>
      </c>
      <c r="I562" s="119"/>
      <c r="J562" s="55"/>
      <c r="K562" s="54">
        <f t="shared" ref="K562:K564" si="391">G562-F562</f>
        <v>-75138.829999999987</v>
      </c>
      <c r="L562" s="55">
        <f t="shared" ref="L562:L564" si="392">ROUND(K562*100/-F562,2)</f>
        <v>31.79</v>
      </c>
      <c r="M562" s="110"/>
      <c r="N562" s="59"/>
      <c r="O562" s="53">
        <v>13880</v>
      </c>
      <c r="P562" s="53">
        <v>13880</v>
      </c>
      <c r="Q562" s="57">
        <f t="shared" si="351"/>
        <v>0</v>
      </c>
      <c r="R562" s="59">
        <v>950</v>
      </c>
      <c r="S562" s="53">
        <f t="shared" si="390"/>
        <v>158</v>
      </c>
      <c r="T562" s="58">
        <v>108</v>
      </c>
      <c r="U562" s="58">
        <v>108</v>
      </c>
      <c r="V562" s="53">
        <f t="shared" si="353"/>
        <v>0</v>
      </c>
      <c r="W562" s="59"/>
      <c r="X562" s="6"/>
    </row>
    <row r="563" spans="1:24" s="77" customFormat="1" ht="47.25" x14ac:dyDescent="0.25">
      <c r="A563" s="33" t="s">
        <v>281</v>
      </c>
      <c r="B563" s="33" t="s">
        <v>334</v>
      </c>
      <c r="C563" s="42" t="s">
        <v>40</v>
      </c>
      <c r="D563" s="43" t="s">
        <v>172</v>
      </c>
      <c r="E563" s="53">
        <v>241956</v>
      </c>
      <c r="F563" s="53">
        <f t="shared" si="387"/>
        <v>40326</v>
      </c>
      <c r="G563" s="53">
        <v>806520</v>
      </c>
      <c r="H563" s="53">
        <v>40326</v>
      </c>
      <c r="I563" s="119">
        <f t="shared" si="388"/>
        <v>766194</v>
      </c>
      <c r="J563" s="55">
        <f t="shared" si="389"/>
        <v>1900</v>
      </c>
      <c r="K563" s="54"/>
      <c r="L563" s="55"/>
      <c r="M563" s="110"/>
      <c r="N563" s="59"/>
      <c r="O563" s="53">
        <v>14014</v>
      </c>
      <c r="P563" s="53">
        <v>1418</v>
      </c>
      <c r="Q563" s="57">
        <f t="shared" si="351"/>
        <v>12596</v>
      </c>
      <c r="R563" s="59">
        <v>42</v>
      </c>
      <c r="S563" s="53">
        <f t="shared" si="390"/>
        <v>7</v>
      </c>
      <c r="T563" s="58">
        <v>140</v>
      </c>
      <c r="U563" s="58">
        <v>7</v>
      </c>
      <c r="V563" s="53">
        <f t="shared" si="353"/>
        <v>133</v>
      </c>
      <c r="W563" s="59"/>
      <c r="X563" s="6"/>
    </row>
    <row r="564" spans="1:24" s="77" customFormat="1" ht="15.75" x14ac:dyDescent="0.25">
      <c r="A564" s="33" t="s">
        <v>281</v>
      </c>
      <c r="B564" s="33" t="s">
        <v>334</v>
      </c>
      <c r="C564" s="42" t="s">
        <v>41</v>
      </c>
      <c r="D564" s="43" t="s">
        <v>171</v>
      </c>
      <c r="E564" s="53">
        <v>424189</v>
      </c>
      <c r="F564" s="53">
        <f t="shared" si="387"/>
        <v>70698.17</v>
      </c>
      <c r="G564" s="53">
        <v>13684</v>
      </c>
      <c r="H564" s="53">
        <v>13684</v>
      </c>
      <c r="I564" s="119"/>
      <c r="J564" s="55"/>
      <c r="K564" s="54">
        <f t="shared" si="391"/>
        <v>-57014.17</v>
      </c>
      <c r="L564" s="55">
        <f t="shared" si="392"/>
        <v>80.64</v>
      </c>
      <c r="M564" s="110"/>
      <c r="N564" s="59"/>
      <c r="O564" s="53">
        <v>379</v>
      </c>
      <c r="P564" s="53">
        <v>379</v>
      </c>
      <c r="Q564" s="57">
        <f t="shared" si="351"/>
        <v>0</v>
      </c>
      <c r="R564" s="59">
        <v>31</v>
      </c>
      <c r="S564" s="53">
        <f t="shared" si="390"/>
        <v>5</v>
      </c>
      <c r="T564" s="58">
        <v>1</v>
      </c>
      <c r="U564" s="58">
        <v>1</v>
      </c>
      <c r="V564" s="53">
        <f t="shared" si="353"/>
        <v>0</v>
      </c>
      <c r="W564" s="59"/>
      <c r="X564" s="6"/>
    </row>
    <row r="565" spans="1:24" s="77" customFormat="1" ht="15.75" x14ac:dyDescent="0.25">
      <c r="A565" s="33" t="s">
        <v>281</v>
      </c>
      <c r="B565" s="33" t="s">
        <v>334</v>
      </c>
      <c r="C565" s="42" t="s">
        <v>42</v>
      </c>
      <c r="D565" s="43" t="s">
        <v>192</v>
      </c>
      <c r="E565" s="53"/>
      <c r="F565" s="53"/>
      <c r="G565" s="53"/>
      <c r="H565" s="53"/>
      <c r="I565" s="54"/>
      <c r="J565" s="50"/>
      <c r="K565" s="54"/>
      <c r="L565" s="55"/>
      <c r="M565" s="110"/>
      <c r="N565" s="59"/>
      <c r="O565" s="53"/>
      <c r="P565" s="53"/>
      <c r="Q565" s="57">
        <f t="shared" si="351"/>
        <v>0</v>
      </c>
      <c r="R565" s="53"/>
      <c r="S565" s="53">
        <f t="shared" si="386"/>
        <v>0</v>
      </c>
      <c r="T565" s="58"/>
      <c r="U565" s="58"/>
      <c r="V565" s="53">
        <f t="shared" si="353"/>
        <v>0</v>
      </c>
      <c r="W565" s="59"/>
      <c r="X565" s="6"/>
    </row>
    <row r="566" spans="1:24" s="77" customFormat="1" ht="15.75" x14ac:dyDescent="0.25">
      <c r="A566" s="33" t="s">
        <v>281</v>
      </c>
      <c r="B566" s="33" t="s">
        <v>334</v>
      </c>
      <c r="C566" s="42" t="s">
        <v>43</v>
      </c>
      <c r="D566" s="43" t="s">
        <v>193</v>
      </c>
      <c r="E566" s="53"/>
      <c r="F566" s="53"/>
      <c r="G566" s="53"/>
      <c r="H566" s="53"/>
      <c r="I566" s="54"/>
      <c r="J566" s="50"/>
      <c r="K566" s="54"/>
      <c r="L566" s="55"/>
      <c r="M566" s="110"/>
      <c r="N566" s="59"/>
      <c r="O566" s="53"/>
      <c r="P566" s="53"/>
      <c r="Q566" s="57">
        <f t="shared" si="351"/>
        <v>0</v>
      </c>
      <c r="R566" s="53"/>
      <c r="S566" s="53">
        <f t="shared" si="386"/>
        <v>0</v>
      </c>
      <c r="T566" s="58"/>
      <c r="U566" s="58"/>
      <c r="V566" s="53">
        <f t="shared" si="353"/>
        <v>0</v>
      </c>
      <c r="W566" s="59"/>
      <c r="X566" s="6"/>
    </row>
    <row r="567" spans="1:24" s="77" customFormat="1" ht="15.75" x14ac:dyDescent="0.25">
      <c r="A567" s="33" t="s">
        <v>281</v>
      </c>
      <c r="B567" s="33" t="s">
        <v>334</v>
      </c>
      <c r="C567" s="42" t="s">
        <v>44</v>
      </c>
      <c r="D567" s="43" t="s">
        <v>173</v>
      </c>
      <c r="E567" s="53"/>
      <c r="F567" s="53"/>
      <c r="G567" s="53"/>
      <c r="H567" s="53"/>
      <c r="I567" s="54"/>
      <c r="J567" s="50"/>
      <c r="K567" s="54"/>
      <c r="L567" s="55"/>
      <c r="M567" s="110"/>
      <c r="N567" s="59"/>
      <c r="O567" s="53"/>
      <c r="P567" s="53"/>
      <c r="Q567" s="57">
        <f t="shared" si="351"/>
        <v>0</v>
      </c>
      <c r="R567" s="53"/>
      <c r="S567" s="53">
        <f>ROUND(R567/12*4,0)</f>
        <v>0</v>
      </c>
      <c r="T567" s="58"/>
      <c r="U567" s="58"/>
      <c r="V567" s="53">
        <f t="shared" si="353"/>
        <v>0</v>
      </c>
      <c r="W567" s="59"/>
      <c r="X567" s="6"/>
    </row>
    <row r="568" spans="1:24" s="77" customFormat="1" ht="15.75" x14ac:dyDescent="0.25">
      <c r="A568" s="33" t="s">
        <v>281</v>
      </c>
      <c r="B568" s="33" t="s">
        <v>334</v>
      </c>
      <c r="C568" s="42" t="s">
        <v>45</v>
      </c>
      <c r="D568" s="43" t="s">
        <v>187</v>
      </c>
      <c r="E568" s="53"/>
      <c r="F568" s="53"/>
      <c r="G568" s="53"/>
      <c r="H568" s="53"/>
      <c r="I568" s="54"/>
      <c r="J568" s="50"/>
      <c r="K568" s="54"/>
      <c r="L568" s="55"/>
      <c r="M568" s="110"/>
      <c r="N568" s="59"/>
      <c r="O568" s="53"/>
      <c r="P568" s="53"/>
      <c r="Q568" s="57">
        <f t="shared" si="351"/>
        <v>0</v>
      </c>
      <c r="R568" s="53"/>
      <c r="S568" s="53">
        <f t="shared" ref="S568:S578" si="393">ROUND(R568/12*3,0)</f>
        <v>0</v>
      </c>
      <c r="T568" s="58"/>
      <c r="U568" s="58"/>
      <c r="V568" s="53">
        <f t="shared" si="353"/>
        <v>0</v>
      </c>
      <c r="W568" s="59"/>
      <c r="X568" s="6"/>
    </row>
    <row r="569" spans="1:24" s="77" customFormat="1" ht="15.75" x14ac:dyDescent="0.25">
      <c r="A569" s="33" t="s">
        <v>281</v>
      </c>
      <c r="B569" s="33" t="s">
        <v>334</v>
      </c>
      <c r="C569" s="42" t="s">
        <v>46</v>
      </c>
      <c r="D569" s="43" t="s">
        <v>194</v>
      </c>
      <c r="E569" s="53"/>
      <c r="F569" s="53"/>
      <c r="G569" s="53"/>
      <c r="H569" s="53"/>
      <c r="I569" s="54"/>
      <c r="J569" s="50"/>
      <c r="K569" s="54"/>
      <c r="L569" s="55"/>
      <c r="M569" s="59"/>
      <c r="N569" s="59"/>
      <c r="O569" s="53"/>
      <c r="P569" s="53"/>
      <c r="Q569" s="57">
        <f t="shared" si="351"/>
        <v>0</v>
      </c>
      <c r="R569" s="53"/>
      <c r="S569" s="53">
        <f t="shared" si="393"/>
        <v>0</v>
      </c>
      <c r="T569" s="58"/>
      <c r="U569" s="58"/>
      <c r="V569" s="53">
        <f t="shared" si="353"/>
        <v>0</v>
      </c>
      <c r="W569" s="59"/>
      <c r="X569" s="6"/>
    </row>
    <row r="570" spans="1:24" s="77" customFormat="1" ht="15.75" x14ac:dyDescent="0.25">
      <c r="A570" s="33" t="s">
        <v>281</v>
      </c>
      <c r="B570" s="33" t="s">
        <v>334</v>
      </c>
      <c r="C570" s="42" t="s">
        <v>47</v>
      </c>
      <c r="D570" s="43" t="s">
        <v>121</v>
      </c>
      <c r="E570" s="53">
        <v>276041</v>
      </c>
      <c r="F570" s="53">
        <f>ROUND(E570/12*2,2)</f>
        <v>46006.83</v>
      </c>
      <c r="G570" s="53">
        <v>85731</v>
      </c>
      <c r="H570" s="53">
        <v>45546</v>
      </c>
      <c r="I570" s="119">
        <f t="shared" ref="I570" si="394">G570-F570</f>
        <v>39724.17</v>
      </c>
      <c r="J570" s="55">
        <f t="shared" ref="J570" si="395">ROUND(I570/F570*100,2)</f>
        <v>86.34</v>
      </c>
      <c r="K570" s="54"/>
      <c r="L570" s="55"/>
      <c r="M570" s="59"/>
      <c r="N570" s="59"/>
      <c r="O570" s="53">
        <v>329</v>
      </c>
      <c r="P570" s="53">
        <v>269</v>
      </c>
      <c r="Q570" s="57">
        <f t="shared" si="351"/>
        <v>60</v>
      </c>
      <c r="R570" s="59">
        <v>121</v>
      </c>
      <c r="S570" s="53">
        <f>ROUND(R570/12*2,0)</f>
        <v>20</v>
      </c>
      <c r="T570" s="58">
        <v>36</v>
      </c>
      <c r="U570" s="58">
        <v>19</v>
      </c>
      <c r="V570" s="53">
        <f t="shared" si="353"/>
        <v>17</v>
      </c>
      <c r="W570" s="59"/>
      <c r="X570" s="6"/>
    </row>
    <row r="571" spans="1:24" s="77" customFormat="1" ht="15.75" x14ac:dyDescent="0.25">
      <c r="A571" s="33" t="s">
        <v>281</v>
      </c>
      <c r="B571" s="33" t="s">
        <v>334</v>
      </c>
      <c r="C571" s="42" t="s">
        <v>48</v>
      </c>
      <c r="D571" s="43" t="s">
        <v>195</v>
      </c>
      <c r="E571" s="53"/>
      <c r="F571" s="53"/>
      <c r="G571" s="53"/>
      <c r="H571" s="53"/>
      <c r="I571" s="54"/>
      <c r="J571" s="50"/>
      <c r="K571" s="54"/>
      <c r="L571" s="55"/>
      <c r="M571" s="59"/>
      <c r="N571" s="59"/>
      <c r="O571" s="53"/>
      <c r="P571" s="53"/>
      <c r="Q571" s="57">
        <f t="shared" si="351"/>
        <v>0</v>
      </c>
      <c r="R571" s="53"/>
      <c r="S571" s="53">
        <f t="shared" si="393"/>
        <v>0</v>
      </c>
      <c r="T571" s="58"/>
      <c r="U571" s="58"/>
      <c r="V571" s="53">
        <f t="shared" si="353"/>
        <v>0</v>
      </c>
      <c r="W571" s="59"/>
      <c r="X571" s="6"/>
    </row>
    <row r="572" spans="1:24" s="77" customFormat="1" ht="31.5" x14ac:dyDescent="0.25">
      <c r="A572" s="33" t="s">
        <v>281</v>
      </c>
      <c r="B572" s="33" t="s">
        <v>334</v>
      </c>
      <c r="C572" s="42" t="s">
        <v>128</v>
      </c>
      <c r="D572" s="43" t="s">
        <v>118</v>
      </c>
      <c r="E572" s="53">
        <v>574074</v>
      </c>
      <c r="F572" s="53">
        <f>ROUND(E572/12*2,2)</f>
        <v>95679</v>
      </c>
      <c r="G572" s="53">
        <v>154558</v>
      </c>
      <c r="H572" s="53">
        <v>88319</v>
      </c>
      <c r="I572" s="119">
        <f t="shared" ref="I572" si="396">G572-F572</f>
        <v>58879</v>
      </c>
      <c r="J572" s="55">
        <f t="shared" ref="J572" si="397">ROUND(I572/F572*100,2)</f>
        <v>61.54</v>
      </c>
      <c r="K572" s="54"/>
      <c r="L572" s="55"/>
      <c r="M572" s="110"/>
      <c r="N572" s="59"/>
      <c r="O572" s="53">
        <v>4882</v>
      </c>
      <c r="P572" s="53">
        <v>3085</v>
      </c>
      <c r="Q572" s="57">
        <f t="shared" si="351"/>
        <v>1797</v>
      </c>
      <c r="R572" s="59">
        <v>26</v>
      </c>
      <c r="S572" s="53">
        <f>ROUND(R572/12*2,0)</f>
        <v>4</v>
      </c>
      <c r="T572" s="58">
        <v>7</v>
      </c>
      <c r="U572" s="58">
        <v>4</v>
      </c>
      <c r="V572" s="53">
        <f t="shared" si="353"/>
        <v>3</v>
      </c>
      <c r="W572" s="59"/>
      <c r="X572" s="6"/>
    </row>
    <row r="573" spans="1:24" s="77" customFormat="1" ht="15.75" x14ac:dyDescent="0.25">
      <c r="A573" s="33" t="s">
        <v>281</v>
      </c>
      <c r="B573" s="33" t="s">
        <v>334</v>
      </c>
      <c r="C573" s="42"/>
      <c r="D573" s="43"/>
      <c r="E573" s="53"/>
      <c r="F573" s="53"/>
      <c r="G573" s="53"/>
      <c r="H573" s="53"/>
      <c r="I573" s="54"/>
      <c r="J573" s="50"/>
      <c r="K573" s="54"/>
      <c r="L573" s="55"/>
      <c r="M573" s="110"/>
      <c r="N573" s="59"/>
      <c r="O573" s="53"/>
      <c r="P573" s="53"/>
      <c r="Q573" s="57">
        <f t="shared" si="351"/>
        <v>0</v>
      </c>
      <c r="R573" s="53"/>
      <c r="S573" s="53">
        <f t="shared" si="393"/>
        <v>0</v>
      </c>
      <c r="T573" s="58"/>
      <c r="U573" s="58"/>
      <c r="V573" s="53">
        <f t="shared" si="353"/>
        <v>0</v>
      </c>
      <c r="W573" s="59"/>
      <c r="X573" s="6"/>
    </row>
    <row r="574" spans="1:24" s="77" customFormat="1" ht="31.5" x14ac:dyDescent="0.25">
      <c r="A574" s="33" t="s">
        <v>281</v>
      </c>
      <c r="B574" s="33" t="s">
        <v>334</v>
      </c>
      <c r="C574" s="42" t="s">
        <v>49</v>
      </c>
      <c r="D574" s="43" t="s">
        <v>196</v>
      </c>
      <c r="E574" s="53"/>
      <c r="F574" s="53"/>
      <c r="G574" s="53"/>
      <c r="H574" s="53"/>
      <c r="I574" s="54"/>
      <c r="J574" s="50"/>
      <c r="K574" s="54"/>
      <c r="L574" s="55"/>
      <c r="M574" s="110"/>
      <c r="N574" s="59"/>
      <c r="O574" s="53"/>
      <c r="P574" s="53"/>
      <c r="Q574" s="57">
        <f t="shared" si="351"/>
        <v>0</v>
      </c>
      <c r="R574" s="53"/>
      <c r="S574" s="53">
        <f t="shared" si="393"/>
        <v>0</v>
      </c>
      <c r="T574" s="58"/>
      <c r="U574" s="58"/>
      <c r="V574" s="53">
        <f t="shared" si="353"/>
        <v>0</v>
      </c>
      <c r="W574" s="59"/>
      <c r="X574" s="6"/>
    </row>
    <row r="575" spans="1:24" s="77" customFormat="1" ht="31.5" x14ac:dyDescent="0.25">
      <c r="A575" s="33" t="s">
        <v>281</v>
      </c>
      <c r="B575" s="33" t="s">
        <v>334</v>
      </c>
      <c r="C575" s="42" t="s">
        <v>197</v>
      </c>
      <c r="D575" s="43" t="s">
        <v>198</v>
      </c>
      <c r="E575" s="53"/>
      <c r="F575" s="53"/>
      <c r="G575" s="53"/>
      <c r="H575" s="53"/>
      <c r="I575" s="54"/>
      <c r="J575" s="50"/>
      <c r="K575" s="54"/>
      <c r="L575" s="55"/>
      <c r="M575" s="110"/>
      <c r="N575" s="59"/>
      <c r="O575" s="53"/>
      <c r="P575" s="53"/>
      <c r="Q575" s="57">
        <f t="shared" si="351"/>
        <v>0</v>
      </c>
      <c r="R575" s="53"/>
      <c r="S575" s="53">
        <f t="shared" si="393"/>
        <v>0</v>
      </c>
      <c r="T575" s="58"/>
      <c r="U575" s="58"/>
      <c r="V575" s="53">
        <f t="shared" si="353"/>
        <v>0</v>
      </c>
      <c r="W575" s="59"/>
      <c r="X575" s="6"/>
    </row>
    <row r="576" spans="1:24" s="77" customFormat="1" ht="47.25" x14ac:dyDescent="0.25">
      <c r="A576" s="33" t="s">
        <v>281</v>
      </c>
      <c r="B576" s="33" t="s">
        <v>334</v>
      </c>
      <c r="C576" s="42" t="s">
        <v>199</v>
      </c>
      <c r="D576" s="43" t="s">
        <v>200</v>
      </c>
      <c r="E576" s="53">
        <v>1275227</v>
      </c>
      <c r="F576" s="53">
        <f>ROUND(E576/12*2,2)</f>
        <v>212537.83</v>
      </c>
      <c r="G576" s="53">
        <v>211916</v>
      </c>
      <c r="H576" s="53">
        <v>211916</v>
      </c>
      <c r="I576" s="119"/>
      <c r="J576" s="55"/>
      <c r="K576" s="54">
        <f t="shared" ref="K576" si="398">G576-F576</f>
        <v>-621.82999999998719</v>
      </c>
      <c r="L576" s="55">
        <f t="shared" ref="L576" si="399">ROUND(K576*100/-F576,2)</f>
        <v>0.28999999999999998</v>
      </c>
      <c r="M576" s="59"/>
      <c r="N576" s="59"/>
      <c r="O576" s="53">
        <v>7354</v>
      </c>
      <c r="P576" s="53">
        <v>7354</v>
      </c>
      <c r="Q576" s="57">
        <f t="shared" si="351"/>
        <v>0</v>
      </c>
      <c r="R576" s="59">
        <v>315</v>
      </c>
      <c r="S576" s="53">
        <f>ROUND(R576/12*2,0)</f>
        <v>53</v>
      </c>
      <c r="T576" s="58">
        <v>54</v>
      </c>
      <c r="U576" s="58">
        <v>54</v>
      </c>
      <c r="V576" s="53">
        <f t="shared" si="353"/>
        <v>0</v>
      </c>
      <c r="W576" s="59"/>
      <c r="X576" s="6"/>
    </row>
    <row r="577" spans="1:24" s="77" customFormat="1" ht="31.5" x14ac:dyDescent="0.25">
      <c r="A577" s="33" t="s">
        <v>281</v>
      </c>
      <c r="B577" s="33" t="s">
        <v>334</v>
      </c>
      <c r="C577" s="42" t="s">
        <v>201</v>
      </c>
      <c r="D577" s="43" t="s">
        <v>202</v>
      </c>
      <c r="E577" s="53"/>
      <c r="F577" s="53"/>
      <c r="G577" s="53"/>
      <c r="H577" s="53"/>
      <c r="I577" s="54"/>
      <c r="J577" s="50"/>
      <c r="K577" s="54"/>
      <c r="L577" s="55"/>
      <c r="M577" s="59"/>
      <c r="N577" s="59"/>
      <c r="O577" s="53"/>
      <c r="P577" s="53"/>
      <c r="Q577" s="57">
        <f t="shared" si="351"/>
        <v>0</v>
      </c>
      <c r="R577" s="53"/>
      <c r="S577" s="53">
        <f t="shared" si="393"/>
        <v>0</v>
      </c>
      <c r="T577" s="58"/>
      <c r="U577" s="58"/>
      <c r="V577" s="53">
        <f t="shared" si="353"/>
        <v>0</v>
      </c>
      <c r="W577" s="59"/>
      <c r="X577" s="6"/>
    </row>
    <row r="578" spans="1:24" s="77" customFormat="1" ht="47.25" x14ac:dyDescent="0.25">
      <c r="A578" s="33" t="s">
        <v>281</v>
      </c>
      <c r="B578" s="33" t="s">
        <v>334</v>
      </c>
      <c r="C578" s="42" t="s">
        <v>203</v>
      </c>
      <c r="D578" s="43" t="s">
        <v>204</v>
      </c>
      <c r="E578" s="53"/>
      <c r="F578" s="53"/>
      <c r="G578" s="53"/>
      <c r="H578" s="53"/>
      <c r="I578" s="54"/>
      <c r="J578" s="50"/>
      <c r="K578" s="54"/>
      <c r="L578" s="55"/>
      <c r="M578" s="59"/>
      <c r="N578" s="59"/>
      <c r="O578" s="53"/>
      <c r="P578" s="53"/>
      <c r="Q578" s="57">
        <f t="shared" si="351"/>
        <v>0</v>
      </c>
      <c r="R578" s="53"/>
      <c r="S578" s="53">
        <f t="shared" si="393"/>
        <v>0</v>
      </c>
      <c r="T578" s="58"/>
      <c r="U578" s="58"/>
      <c r="V578" s="53">
        <f t="shared" si="353"/>
        <v>0</v>
      </c>
      <c r="W578" s="59"/>
      <c r="X578" s="6"/>
    </row>
    <row r="579" spans="1:24" s="77" customFormat="1" ht="47.25" x14ac:dyDescent="0.25">
      <c r="A579" s="33" t="s">
        <v>281</v>
      </c>
      <c r="B579" s="33" t="s">
        <v>334</v>
      </c>
      <c r="C579" s="42" t="s">
        <v>397</v>
      </c>
      <c r="D579" s="43" t="s">
        <v>396</v>
      </c>
      <c r="E579" s="53">
        <v>2053</v>
      </c>
      <c r="F579" s="53">
        <f>E579</f>
        <v>2053</v>
      </c>
      <c r="G579" s="53">
        <v>0</v>
      </c>
      <c r="H579" s="53">
        <v>0</v>
      </c>
      <c r="I579" s="119"/>
      <c r="J579" s="55"/>
      <c r="K579" s="54">
        <f t="shared" ref="K579" si="400">G579-F579</f>
        <v>-2053</v>
      </c>
      <c r="L579" s="55">
        <f t="shared" ref="L579" si="401">ROUND(K579*100/-F579,2)</f>
        <v>100</v>
      </c>
      <c r="M579" s="59"/>
      <c r="N579" s="59"/>
      <c r="O579" s="53"/>
      <c r="P579" s="53"/>
      <c r="Q579" s="57">
        <f t="shared" si="351"/>
        <v>0</v>
      </c>
      <c r="R579" s="53">
        <v>3</v>
      </c>
      <c r="S579" s="53">
        <f>R579/4*1</f>
        <v>0.75</v>
      </c>
      <c r="T579" s="58"/>
      <c r="U579" s="58"/>
      <c r="V579" s="53"/>
      <c r="W579" s="59"/>
      <c r="X579" s="6"/>
    </row>
    <row r="580" spans="1:24" s="77" customFormat="1" ht="31.5" x14ac:dyDescent="0.25">
      <c r="A580" s="33" t="s">
        <v>281</v>
      </c>
      <c r="B580" s="22" t="s">
        <v>335</v>
      </c>
      <c r="C580" s="23" t="s">
        <v>102</v>
      </c>
      <c r="D580" s="32" t="s">
        <v>50</v>
      </c>
      <c r="E580" s="64">
        <f>SUM(E581:E629)</f>
        <v>11289540</v>
      </c>
      <c r="F580" s="64">
        <f>SUM(F581:F629)</f>
        <v>2242470</v>
      </c>
      <c r="G580" s="64">
        <f>SUM(G581:G629)</f>
        <v>4250500.4499999993</v>
      </c>
      <c r="H580" s="64">
        <f>SUM(H581:H629)</f>
        <v>2281021.85</v>
      </c>
      <c r="I580" s="64">
        <f>SUM(I581:I629)</f>
        <v>2132260.1800000002</v>
      </c>
      <c r="J580" s="50">
        <f>ROUND(I580/F580*100,2)</f>
        <v>95.09</v>
      </c>
      <c r="K580" s="64">
        <f>SUM(K581:K629)</f>
        <v>-124229.73</v>
      </c>
      <c r="L580" s="55">
        <f>ROUND(K580*100/-F580,2)</f>
        <v>5.54</v>
      </c>
      <c r="M580" s="64"/>
      <c r="N580" s="64"/>
      <c r="O580" s="64">
        <f>SUM(O581:O625)</f>
        <v>0</v>
      </c>
      <c r="P580" s="64">
        <f>SUM(P581:P625)</f>
        <v>0</v>
      </c>
      <c r="Q580" s="126">
        <f>SUM(Q581:Q624)</f>
        <v>0</v>
      </c>
      <c r="R580" s="64">
        <f>SUM(R581:R625)</f>
        <v>0</v>
      </c>
      <c r="S580" s="64">
        <f>SUM(S581:S625)</f>
        <v>0</v>
      </c>
      <c r="T580" s="136">
        <f>SUM(T581:T625)</f>
        <v>0</v>
      </c>
      <c r="U580" s="136">
        <f>SUM(U581:U625)</f>
        <v>0</v>
      </c>
      <c r="V580" s="64">
        <f>SUM(V581:V625)</f>
        <v>0</v>
      </c>
      <c r="W580" s="64"/>
      <c r="X580" s="6"/>
    </row>
    <row r="581" spans="1:24" s="77" customFormat="1" ht="63" x14ac:dyDescent="0.25">
      <c r="A581" s="33" t="s">
        <v>281</v>
      </c>
      <c r="B581" s="44" t="s">
        <v>335</v>
      </c>
      <c r="C581" s="23" t="s">
        <v>102</v>
      </c>
      <c r="D581" s="43" t="s">
        <v>205</v>
      </c>
      <c r="E581" s="53">
        <v>285174</v>
      </c>
      <c r="F581" s="53">
        <f>E581/12*2</f>
        <v>47529</v>
      </c>
      <c r="G581" s="53">
        <v>89079.85</v>
      </c>
      <c r="H581" s="53">
        <v>89079.85</v>
      </c>
      <c r="I581" s="54">
        <f>G581-F581</f>
        <v>41550.850000000006</v>
      </c>
      <c r="J581" s="50">
        <f>ROUND(I581/F581*100,2)</f>
        <v>87.42</v>
      </c>
      <c r="K581" s="54"/>
      <c r="L581" s="55"/>
      <c r="M581" s="59"/>
      <c r="N581" s="59"/>
      <c r="O581" s="53"/>
      <c r="P581" s="53"/>
      <c r="Q581" s="57">
        <f>O581-P581</f>
        <v>0</v>
      </c>
      <c r="R581" s="53"/>
      <c r="S581" s="53">
        <f>ROUND(R581/12*3,0)</f>
        <v>0</v>
      </c>
      <c r="T581" s="58"/>
      <c r="U581" s="58"/>
      <c r="V581" s="53">
        <f>T581-U581</f>
        <v>0</v>
      </c>
      <c r="W581" s="59"/>
      <c r="X581" s="6"/>
    </row>
    <row r="582" spans="1:24" s="77" customFormat="1" ht="15.75" x14ac:dyDescent="0.25">
      <c r="A582" s="33" t="s">
        <v>281</v>
      </c>
      <c r="B582" s="44" t="s">
        <v>335</v>
      </c>
      <c r="C582" s="23" t="s">
        <v>367</v>
      </c>
      <c r="D582" s="43" t="s">
        <v>370</v>
      </c>
      <c r="E582" s="53"/>
      <c r="F582" s="53"/>
      <c r="G582" s="53"/>
      <c r="H582" s="53"/>
      <c r="I582" s="119"/>
      <c r="J582" s="55"/>
      <c r="K582" s="119"/>
      <c r="L582" s="55"/>
      <c r="M582" s="59"/>
      <c r="N582" s="59"/>
      <c r="O582" s="53"/>
      <c r="P582" s="53"/>
      <c r="Q582" s="59"/>
      <c r="R582" s="53"/>
      <c r="S582" s="53"/>
      <c r="T582" s="53"/>
      <c r="U582" s="53"/>
      <c r="V582" s="53"/>
      <c r="W582" s="59"/>
      <c r="X582" s="6"/>
    </row>
    <row r="583" spans="1:24" s="77" customFormat="1" ht="15.75" x14ac:dyDescent="0.25">
      <c r="A583" s="33" t="s">
        <v>281</v>
      </c>
      <c r="B583" s="44" t="s">
        <v>335</v>
      </c>
      <c r="C583" s="23" t="s">
        <v>368</v>
      </c>
      <c r="D583" s="43" t="s">
        <v>371</v>
      </c>
      <c r="E583" s="53"/>
      <c r="F583" s="53"/>
      <c r="G583" s="59"/>
      <c r="H583" s="53"/>
      <c r="I583" s="119"/>
      <c r="J583" s="50"/>
      <c r="K583" s="54"/>
      <c r="L583" s="55"/>
      <c r="M583" s="59"/>
      <c r="N583" s="59"/>
      <c r="O583" s="53"/>
      <c r="P583" s="53"/>
      <c r="Q583" s="57"/>
      <c r="R583" s="53"/>
      <c r="S583" s="53"/>
      <c r="T583" s="58"/>
      <c r="U583" s="58"/>
      <c r="V583" s="53"/>
      <c r="W583" s="59"/>
      <c r="X583" s="6"/>
    </row>
    <row r="584" spans="1:24" s="77" customFormat="1" ht="31.5" x14ac:dyDescent="0.25">
      <c r="A584" s="33" t="s">
        <v>281</v>
      </c>
      <c r="B584" s="44" t="s">
        <v>335</v>
      </c>
      <c r="C584" s="23" t="s">
        <v>369</v>
      </c>
      <c r="D584" s="43" t="s">
        <v>372</v>
      </c>
      <c r="E584" s="53">
        <v>5460</v>
      </c>
      <c r="F584" s="53">
        <f>ROUND(E584/12*2,0)</f>
        <v>910</v>
      </c>
      <c r="G584" s="59">
        <v>395.65</v>
      </c>
      <c r="H584" s="53">
        <v>317</v>
      </c>
      <c r="I584" s="119"/>
      <c r="J584" s="55"/>
      <c r="K584" s="54">
        <f>G584-F584</f>
        <v>-514.35</v>
      </c>
      <c r="L584" s="55">
        <f>ROUND(K584*100/-F584,2)</f>
        <v>56.52</v>
      </c>
      <c r="M584" s="59"/>
      <c r="N584" s="59"/>
      <c r="O584" s="53"/>
      <c r="P584" s="53"/>
      <c r="Q584" s="57"/>
      <c r="R584" s="53"/>
      <c r="S584" s="53"/>
      <c r="T584" s="58"/>
      <c r="U584" s="58"/>
      <c r="V584" s="53"/>
      <c r="W584" s="59"/>
      <c r="X584" s="6"/>
    </row>
    <row r="585" spans="1:24" s="77" customFormat="1" ht="31.5" x14ac:dyDescent="0.25">
      <c r="A585" s="33" t="s">
        <v>281</v>
      </c>
      <c r="B585" s="44" t="s">
        <v>335</v>
      </c>
      <c r="C585" s="37" t="s">
        <v>206</v>
      </c>
      <c r="D585" s="43" t="s">
        <v>207</v>
      </c>
      <c r="E585" s="53"/>
      <c r="F585" s="53"/>
      <c r="G585" s="53"/>
      <c r="H585" s="53"/>
      <c r="I585" s="119"/>
      <c r="J585" s="55"/>
      <c r="K585" s="54"/>
      <c r="L585" s="55"/>
      <c r="M585" s="59"/>
      <c r="N585" s="59"/>
      <c r="O585" s="53"/>
      <c r="P585" s="53"/>
      <c r="Q585" s="57">
        <f t="shared" ref="Q585:Q625" si="402">O585-P585</f>
        <v>0</v>
      </c>
      <c r="R585" s="53"/>
      <c r="S585" s="53">
        <f>ROUND(R585/12*3,0)</f>
        <v>0</v>
      </c>
      <c r="T585" s="58"/>
      <c r="U585" s="58"/>
      <c r="V585" s="53">
        <f t="shared" ref="V585:V622" si="403">T585-U585</f>
        <v>0</v>
      </c>
      <c r="W585" s="59"/>
      <c r="X585" s="6"/>
    </row>
    <row r="586" spans="1:24" s="77" customFormat="1" ht="31.5" x14ac:dyDescent="0.25">
      <c r="A586" s="33" t="s">
        <v>281</v>
      </c>
      <c r="B586" s="44" t="s">
        <v>335</v>
      </c>
      <c r="C586" s="37" t="s">
        <v>208</v>
      </c>
      <c r="D586" s="43" t="s">
        <v>209</v>
      </c>
      <c r="E586" s="53">
        <v>11399</v>
      </c>
      <c r="F586" s="53">
        <f>ROUND(E586/12*2,0)</f>
        <v>1900</v>
      </c>
      <c r="G586" s="59">
        <v>2897.08</v>
      </c>
      <c r="H586" s="53">
        <v>1286</v>
      </c>
      <c r="I586" s="119">
        <f t="shared" ref="I586" si="404">G586-F586</f>
        <v>997.07999999999993</v>
      </c>
      <c r="J586" s="55">
        <f t="shared" ref="J586" si="405">ROUND(I586/F586*100,2)</f>
        <v>52.48</v>
      </c>
      <c r="K586" s="54"/>
      <c r="L586" s="55"/>
      <c r="M586" s="59"/>
      <c r="N586" s="59"/>
      <c r="O586" s="53"/>
      <c r="P586" s="53"/>
      <c r="Q586" s="57">
        <f t="shared" si="402"/>
        <v>0</v>
      </c>
      <c r="R586" s="53"/>
      <c r="S586" s="53">
        <f>ROUND(R586/12*3,0)</f>
        <v>0</v>
      </c>
      <c r="T586" s="58"/>
      <c r="U586" s="58"/>
      <c r="V586" s="53">
        <f t="shared" si="403"/>
        <v>0</v>
      </c>
      <c r="W586" s="59"/>
      <c r="X586" s="6"/>
    </row>
    <row r="587" spans="1:24" s="77" customFormat="1" ht="15.75" x14ac:dyDescent="0.25">
      <c r="A587" s="33" t="s">
        <v>281</v>
      </c>
      <c r="B587" s="44" t="s">
        <v>335</v>
      </c>
      <c r="C587" s="37" t="s">
        <v>210</v>
      </c>
      <c r="D587" s="43" t="s">
        <v>223</v>
      </c>
      <c r="E587" s="53"/>
      <c r="F587" s="53"/>
      <c r="G587" s="53"/>
      <c r="H587" s="53"/>
      <c r="I587" s="119"/>
      <c r="J587" s="55"/>
      <c r="K587" s="54"/>
      <c r="L587" s="55"/>
      <c r="M587" s="59"/>
      <c r="N587" s="59"/>
      <c r="O587" s="53"/>
      <c r="P587" s="53"/>
      <c r="Q587" s="57">
        <f t="shared" si="402"/>
        <v>0</v>
      </c>
      <c r="R587" s="53"/>
      <c r="S587" s="53">
        <f t="shared" ref="S587" si="406">ROUND(R587/12*3,0)</f>
        <v>0</v>
      </c>
      <c r="T587" s="58"/>
      <c r="U587" s="58"/>
      <c r="V587" s="53">
        <f t="shared" si="403"/>
        <v>0</v>
      </c>
      <c r="W587" s="59"/>
      <c r="X587" s="6"/>
    </row>
    <row r="588" spans="1:24" s="77" customFormat="1" ht="31.5" x14ac:dyDescent="0.25">
      <c r="A588" s="33" t="s">
        <v>281</v>
      </c>
      <c r="B588" s="44" t="s">
        <v>335</v>
      </c>
      <c r="C588" s="37" t="s">
        <v>211</v>
      </c>
      <c r="D588" s="43" t="s">
        <v>212</v>
      </c>
      <c r="E588" s="53">
        <v>3423725</v>
      </c>
      <c r="F588" s="53">
        <f>ROUND(E588/12*2,0)</f>
        <v>570621</v>
      </c>
      <c r="G588" s="59">
        <v>760470.48</v>
      </c>
      <c r="H588" s="53">
        <v>330395</v>
      </c>
      <c r="I588" s="119">
        <f t="shared" ref="I588" si="407">G588-F588</f>
        <v>189849.47999999998</v>
      </c>
      <c r="J588" s="55">
        <f t="shared" ref="J588" si="408">ROUND(I588/F588*100,2)</f>
        <v>33.270000000000003</v>
      </c>
      <c r="K588" s="54"/>
      <c r="L588" s="55"/>
      <c r="M588" s="59"/>
      <c r="N588" s="59"/>
      <c r="O588" s="53"/>
      <c r="P588" s="53"/>
      <c r="Q588" s="57">
        <f t="shared" si="402"/>
        <v>0</v>
      </c>
      <c r="R588" s="53"/>
      <c r="S588" s="53">
        <f t="shared" ref="S588:S622" si="409">ROUND(R588/12*3,0)</f>
        <v>0</v>
      </c>
      <c r="T588" s="58"/>
      <c r="U588" s="58"/>
      <c r="V588" s="53">
        <f t="shared" si="403"/>
        <v>0</v>
      </c>
      <c r="W588" s="59"/>
      <c r="X588" s="6"/>
    </row>
    <row r="589" spans="1:24" s="77" customFormat="1" ht="15.75" x14ac:dyDescent="0.25">
      <c r="A589" s="33" t="s">
        <v>281</v>
      </c>
      <c r="B589" s="44" t="s">
        <v>335</v>
      </c>
      <c r="C589" s="37" t="s">
        <v>213</v>
      </c>
      <c r="D589" s="43" t="s">
        <v>398</v>
      </c>
      <c r="E589" s="53"/>
      <c r="F589" s="53"/>
      <c r="G589" s="53"/>
      <c r="H589" s="53"/>
      <c r="I589" s="119"/>
      <c r="J589" s="55"/>
      <c r="K589" s="54"/>
      <c r="L589" s="55"/>
      <c r="M589" s="59"/>
      <c r="N589" s="59"/>
      <c r="O589" s="53"/>
      <c r="P589" s="53"/>
      <c r="Q589" s="57">
        <f t="shared" si="402"/>
        <v>0</v>
      </c>
      <c r="R589" s="53"/>
      <c r="S589" s="53">
        <f t="shared" si="409"/>
        <v>0</v>
      </c>
      <c r="T589" s="58"/>
      <c r="U589" s="58"/>
      <c r="V589" s="53">
        <f t="shared" si="403"/>
        <v>0</v>
      </c>
      <c r="W589" s="59"/>
      <c r="X589" s="6"/>
    </row>
    <row r="590" spans="1:24" s="77" customFormat="1" ht="31.5" x14ac:dyDescent="0.25">
      <c r="A590" s="33" t="s">
        <v>281</v>
      </c>
      <c r="B590" s="44" t="s">
        <v>335</v>
      </c>
      <c r="C590" s="37" t="s">
        <v>215</v>
      </c>
      <c r="D590" s="43" t="s">
        <v>216</v>
      </c>
      <c r="E590" s="53">
        <v>977813</v>
      </c>
      <c r="F590" s="53">
        <f t="shared" ref="F590:F591" si="410">ROUND(E590/12*2,0)</f>
        <v>162969</v>
      </c>
      <c r="G590" s="59">
        <v>171840.92</v>
      </c>
      <c r="H590" s="53">
        <v>76259</v>
      </c>
      <c r="I590" s="119">
        <f t="shared" ref="I590:I591" si="411">G590-F590</f>
        <v>8871.9200000000128</v>
      </c>
      <c r="J590" s="55">
        <f t="shared" ref="J590:J591" si="412">ROUND(I590/F590*100,2)</f>
        <v>5.44</v>
      </c>
      <c r="K590" s="54"/>
      <c r="L590" s="55"/>
      <c r="M590" s="59"/>
      <c r="N590" s="59"/>
      <c r="O590" s="53"/>
      <c r="P590" s="53"/>
      <c r="Q590" s="57">
        <f t="shared" si="402"/>
        <v>0</v>
      </c>
      <c r="R590" s="53"/>
      <c r="S590" s="53">
        <f t="shared" si="409"/>
        <v>0</v>
      </c>
      <c r="T590" s="58"/>
      <c r="U590" s="58"/>
      <c r="V590" s="53">
        <f t="shared" si="403"/>
        <v>0</v>
      </c>
      <c r="W590" s="59"/>
      <c r="X590" s="6"/>
    </row>
    <row r="591" spans="1:24" s="77" customFormat="1" ht="31.5" x14ac:dyDescent="0.25">
      <c r="A591" s="33" t="s">
        <v>281</v>
      </c>
      <c r="B591" s="44" t="s">
        <v>335</v>
      </c>
      <c r="C591" s="37" t="s">
        <v>217</v>
      </c>
      <c r="D591" s="43" t="s">
        <v>218</v>
      </c>
      <c r="E591" s="53">
        <v>10652</v>
      </c>
      <c r="F591" s="53">
        <f t="shared" si="410"/>
        <v>1775</v>
      </c>
      <c r="G591" s="59">
        <v>5180.72</v>
      </c>
      <c r="H591" s="53">
        <v>1943</v>
      </c>
      <c r="I591" s="119">
        <f t="shared" si="411"/>
        <v>3405.7200000000003</v>
      </c>
      <c r="J591" s="55">
        <f t="shared" si="412"/>
        <v>191.87</v>
      </c>
      <c r="K591" s="54"/>
      <c r="L591" s="55"/>
      <c r="M591" s="59"/>
      <c r="N591" s="59"/>
      <c r="O591" s="53"/>
      <c r="P591" s="53"/>
      <c r="Q591" s="57">
        <f t="shared" si="402"/>
        <v>0</v>
      </c>
      <c r="R591" s="53"/>
      <c r="S591" s="53">
        <f t="shared" si="409"/>
        <v>0</v>
      </c>
      <c r="T591" s="58"/>
      <c r="U591" s="58"/>
      <c r="V591" s="53">
        <f t="shared" si="403"/>
        <v>0</v>
      </c>
      <c r="W591" s="59"/>
      <c r="X591" s="6"/>
    </row>
    <row r="592" spans="1:24" s="77" customFormat="1" ht="31.5" x14ac:dyDescent="0.25">
      <c r="A592" s="33" t="s">
        <v>281</v>
      </c>
      <c r="B592" s="44" t="s">
        <v>335</v>
      </c>
      <c r="C592" s="37" t="s">
        <v>219</v>
      </c>
      <c r="D592" s="43" t="s">
        <v>220</v>
      </c>
      <c r="E592" s="53"/>
      <c r="F592" s="53">
        <f t="shared" ref="F592:F619" si="413">E592/12*1</f>
        <v>0</v>
      </c>
      <c r="G592" s="53"/>
      <c r="H592" s="53"/>
      <c r="I592" s="119"/>
      <c r="J592" s="55"/>
      <c r="K592" s="54"/>
      <c r="L592" s="55"/>
      <c r="M592" s="59"/>
      <c r="N592" s="59"/>
      <c r="O592" s="53"/>
      <c r="P592" s="53"/>
      <c r="Q592" s="57">
        <f t="shared" si="402"/>
        <v>0</v>
      </c>
      <c r="R592" s="53"/>
      <c r="S592" s="53">
        <f t="shared" si="409"/>
        <v>0</v>
      </c>
      <c r="T592" s="58"/>
      <c r="U592" s="58"/>
      <c r="V592" s="53">
        <f t="shared" si="403"/>
        <v>0</v>
      </c>
      <c r="W592" s="59"/>
      <c r="X592" s="6"/>
    </row>
    <row r="593" spans="1:24" s="77" customFormat="1" ht="31.5" x14ac:dyDescent="0.25">
      <c r="A593" s="33" t="s">
        <v>281</v>
      </c>
      <c r="B593" s="44" t="s">
        <v>335</v>
      </c>
      <c r="C593" s="37" t="s">
        <v>221</v>
      </c>
      <c r="D593" s="43" t="s">
        <v>224</v>
      </c>
      <c r="E593" s="53">
        <v>939</v>
      </c>
      <c r="F593" s="53">
        <f t="shared" ref="F593:F595" si="414">ROUND(E593/12*2,0)</f>
        <v>157</v>
      </c>
      <c r="G593" s="59">
        <v>2124.81</v>
      </c>
      <c r="H593" s="53">
        <v>939</v>
      </c>
      <c r="I593" s="119">
        <f t="shared" ref="I593:I595" si="415">G593-F593</f>
        <v>1967.81</v>
      </c>
      <c r="J593" s="55">
        <f t="shared" ref="J593:J595" si="416">ROUND(I593/F593*100,2)</f>
        <v>1253.3800000000001</v>
      </c>
      <c r="K593" s="54"/>
      <c r="L593" s="55"/>
      <c r="M593" s="59"/>
      <c r="N593" s="59"/>
      <c r="O593" s="53"/>
      <c r="P593" s="53"/>
      <c r="Q593" s="57">
        <f t="shared" si="402"/>
        <v>0</v>
      </c>
      <c r="R593" s="53"/>
      <c r="S593" s="53">
        <f t="shared" si="409"/>
        <v>0</v>
      </c>
      <c r="T593" s="58"/>
      <c r="U593" s="58"/>
      <c r="V593" s="53">
        <f t="shared" si="403"/>
        <v>0</v>
      </c>
      <c r="W593" s="59"/>
      <c r="X593" s="6"/>
    </row>
    <row r="594" spans="1:24" s="77" customFormat="1" ht="31.5" x14ac:dyDescent="0.25">
      <c r="A594" s="33" t="s">
        <v>281</v>
      </c>
      <c r="B594" s="44" t="s">
        <v>335</v>
      </c>
      <c r="C594" s="37" t="s">
        <v>222</v>
      </c>
      <c r="D594" s="43" t="s">
        <v>225</v>
      </c>
      <c r="E594" s="53">
        <v>87692</v>
      </c>
      <c r="F594" s="53">
        <f t="shared" si="414"/>
        <v>14615</v>
      </c>
      <c r="G594" s="59">
        <v>41389.96</v>
      </c>
      <c r="H594" s="53">
        <v>21362</v>
      </c>
      <c r="I594" s="119">
        <f t="shared" si="415"/>
        <v>26774.959999999999</v>
      </c>
      <c r="J594" s="55">
        <f t="shared" si="416"/>
        <v>183.2</v>
      </c>
      <c r="K594" s="54"/>
      <c r="L594" s="55"/>
      <c r="M594" s="59"/>
      <c r="N594" s="59"/>
      <c r="O594" s="53"/>
      <c r="P594" s="53"/>
      <c r="Q594" s="57">
        <f t="shared" si="402"/>
        <v>0</v>
      </c>
      <c r="R594" s="53"/>
      <c r="S594" s="53">
        <f t="shared" si="409"/>
        <v>0</v>
      </c>
      <c r="T594" s="58"/>
      <c r="U594" s="58"/>
      <c r="V594" s="53">
        <f t="shared" si="403"/>
        <v>0</v>
      </c>
      <c r="W594" s="59"/>
      <c r="X594" s="6"/>
    </row>
    <row r="595" spans="1:24" s="77" customFormat="1" ht="31.5" x14ac:dyDescent="0.25">
      <c r="A595" s="33" t="s">
        <v>281</v>
      </c>
      <c r="B595" s="44" t="s">
        <v>335</v>
      </c>
      <c r="C595" s="37" t="s">
        <v>277</v>
      </c>
      <c r="D595" s="43" t="s">
        <v>278</v>
      </c>
      <c r="E595" s="53">
        <v>2712</v>
      </c>
      <c r="F595" s="53">
        <f t="shared" si="414"/>
        <v>452</v>
      </c>
      <c r="G595" s="59">
        <v>1085.6400000000001</v>
      </c>
      <c r="H595" s="53">
        <v>368</v>
      </c>
      <c r="I595" s="119">
        <f t="shared" si="415"/>
        <v>633.6400000000001</v>
      </c>
      <c r="J595" s="55">
        <f t="shared" si="416"/>
        <v>140.19</v>
      </c>
      <c r="K595" s="54"/>
      <c r="L595" s="55"/>
      <c r="M595" s="59"/>
      <c r="N595" s="59"/>
      <c r="O595" s="53"/>
      <c r="P595" s="53"/>
      <c r="Q595" s="57">
        <f t="shared" si="402"/>
        <v>0</v>
      </c>
      <c r="R595" s="53"/>
      <c r="S595" s="53">
        <f t="shared" si="409"/>
        <v>0</v>
      </c>
      <c r="T595" s="58"/>
      <c r="U595" s="58"/>
      <c r="V595" s="53">
        <f t="shared" si="403"/>
        <v>0</v>
      </c>
      <c r="W595" s="59"/>
      <c r="X595" s="6"/>
    </row>
    <row r="596" spans="1:24" s="77" customFormat="1" ht="15.75" x14ac:dyDescent="0.25">
      <c r="A596" s="33" t="s">
        <v>281</v>
      </c>
      <c r="B596" s="44" t="s">
        <v>335</v>
      </c>
      <c r="C596" s="37" t="s">
        <v>226</v>
      </c>
      <c r="D596" s="38" t="s">
        <v>408</v>
      </c>
      <c r="E596" s="53"/>
      <c r="F596" s="53"/>
      <c r="G596" s="59">
        <v>7873</v>
      </c>
      <c r="H596" s="53">
        <v>3728</v>
      </c>
      <c r="I596" s="119">
        <f>G596-F596</f>
        <v>7873</v>
      </c>
      <c r="J596" s="55"/>
      <c r="K596" s="54"/>
      <c r="L596" s="55"/>
      <c r="M596" s="59"/>
      <c r="N596" s="59"/>
      <c r="O596" s="53"/>
      <c r="P596" s="53"/>
      <c r="Q596" s="57">
        <f t="shared" si="402"/>
        <v>0</v>
      </c>
      <c r="R596" s="53"/>
      <c r="S596" s="53">
        <f t="shared" si="409"/>
        <v>0</v>
      </c>
      <c r="T596" s="58"/>
      <c r="U596" s="58"/>
      <c r="V596" s="53">
        <f t="shared" si="403"/>
        <v>0</v>
      </c>
      <c r="W596" s="59"/>
      <c r="X596" s="6"/>
    </row>
    <row r="597" spans="1:24" s="77" customFormat="1" ht="31.5" x14ac:dyDescent="0.25">
      <c r="A597" s="33" t="s">
        <v>281</v>
      </c>
      <c r="B597" s="44" t="s">
        <v>335</v>
      </c>
      <c r="C597" s="37" t="s">
        <v>227</v>
      </c>
      <c r="D597" s="43" t="s">
        <v>228</v>
      </c>
      <c r="E597" s="53">
        <v>588977</v>
      </c>
      <c r="F597" s="53">
        <f>ROUND(E597/12*2,0)</f>
        <v>98163</v>
      </c>
      <c r="G597" s="59">
        <v>75365.460000000006</v>
      </c>
      <c r="H597" s="53">
        <v>40984</v>
      </c>
      <c r="I597" s="119"/>
      <c r="J597" s="55"/>
      <c r="K597" s="54">
        <f>G597-F597</f>
        <v>-22797.539999999994</v>
      </c>
      <c r="L597" s="55">
        <f>ROUND(K597*100/-F597,2)</f>
        <v>23.22</v>
      </c>
      <c r="M597" s="59"/>
      <c r="N597" s="59"/>
      <c r="O597" s="53"/>
      <c r="P597" s="53"/>
      <c r="Q597" s="57">
        <f t="shared" si="402"/>
        <v>0</v>
      </c>
      <c r="R597" s="53"/>
      <c r="S597" s="53">
        <f t="shared" si="409"/>
        <v>0</v>
      </c>
      <c r="T597" s="58"/>
      <c r="U597" s="58"/>
      <c r="V597" s="53">
        <f t="shared" si="403"/>
        <v>0</v>
      </c>
      <c r="W597" s="59"/>
      <c r="X597" s="6"/>
    </row>
    <row r="598" spans="1:24" s="77" customFormat="1" ht="15.75" x14ac:dyDescent="0.25">
      <c r="A598" s="33" t="s">
        <v>281</v>
      </c>
      <c r="B598" s="44" t="s">
        <v>335</v>
      </c>
      <c r="C598" s="37" t="s">
        <v>229</v>
      </c>
      <c r="D598" s="43" t="s">
        <v>230</v>
      </c>
      <c r="E598" s="53"/>
      <c r="F598" s="53">
        <f t="shared" si="413"/>
        <v>0</v>
      </c>
      <c r="G598" s="53"/>
      <c r="H598" s="53"/>
      <c r="I598" s="119"/>
      <c r="J598" s="55"/>
      <c r="K598" s="54"/>
      <c r="L598" s="55"/>
      <c r="M598" s="59"/>
      <c r="N598" s="59"/>
      <c r="O598" s="53"/>
      <c r="P598" s="53"/>
      <c r="Q598" s="57">
        <f t="shared" si="402"/>
        <v>0</v>
      </c>
      <c r="R598" s="53"/>
      <c r="S598" s="53">
        <f t="shared" si="409"/>
        <v>0</v>
      </c>
      <c r="T598" s="58"/>
      <c r="U598" s="58"/>
      <c r="V598" s="53">
        <f t="shared" si="403"/>
        <v>0</v>
      </c>
      <c r="W598" s="59"/>
      <c r="X598" s="6"/>
    </row>
    <row r="599" spans="1:24" s="77" customFormat="1" ht="15.75" x14ac:dyDescent="0.25">
      <c r="A599" s="33" t="s">
        <v>281</v>
      </c>
      <c r="B599" s="44" t="s">
        <v>335</v>
      </c>
      <c r="C599" s="37" t="s">
        <v>377</v>
      </c>
      <c r="D599" s="43" t="s">
        <v>359</v>
      </c>
      <c r="E599" s="53">
        <v>82832</v>
      </c>
      <c r="F599" s="53">
        <f t="shared" ref="F599:F600" si="417">ROUND(E599/12*2,0)</f>
        <v>13805</v>
      </c>
      <c r="G599" s="59">
        <v>26067.63</v>
      </c>
      <c r="H599" s="53">
        <v>0</v>
      </c>
      <c r="I599" s="119">
        <f t="shared" ref="I599" si="418">G599-F599</f>
        <v>12262.630000000001</v>
      </c>
      <c r="J599" s="55">
        <f t="shared" ref="J599" si="419">ROUND(I599/F599*100,2)</f>
        <v>88.83</v>
      </c>
      <c r="K599" s="54"/>
      <c r="L599" s="55"/>
      <c r="M599" s="59"/>
      <c r="N599" s="59"/>
      <c r="O599" s="53"/>
      <c r="P599" s="53"/>
      <c r="Q599" s="57">
        <f t="shared" si="402"/>
        <v>0</v>
      </c>
      <c r="R599" s="53"/>
      <c r="S599" s="53">
        <f t="shared" si="409"/>
        <v>0</v>
      </c>
      <c r="T599" s="58"/>
      <c r="U599" s="58"/>
      <c r="V599" s="53">
        <f t="shared" si="403"/>
        <v>0</v>
      </c>
      <c r="W599" s="59"/>
      <c r="X599" s="6"/>
    </row>
    <row r="600" spans="1:24" s="77" customFormat="1" ht="15.75" x14ac:dyDescent="0.25">
      <c r="A600" s="33" t="s">
        <v>281</v>
      </c>
      <c r="B600" s="44" t="s">
        <v>335</v>
      </c>
      <c r="C600" s="37" t="s">
        <v>231</v>
      </c>
      <c r="D600" s="43" t="s">
        <v>232</v>
      </c>
      <c r="E600" s="53">
        <v>185470</v>
      </c>
      <c r="F600" s="53">
        <f t="shared" si="417"/>
        <v>30912</v>
      </c>
      <c r="G600" s="59">
        <v>5203.8</v>
      </c>
      <c r="H600" s="53">
        <v>0</v>
      </c>
      <c r="I600" s="119"/>
      <c r="J600" s="55"/>
      <c r="K600" s="54">
        <f t="shared" ref="K600" si="420">G600-F600</f>
        <v>-25708.2</v>
      </c>
      <c r="L600" s="55">
        <f t="shared" ref="L600" si="421">ROUND(K600*100/-F600,2)</f>
        <v>83.17</v>
      </c>
      <c r="M600" s="59"/>
      <c r="N600" s="59"/>
      <c r="O600" s="53"/>
      <c r="P600" s="53"/>
      <c r="Q600" s="57">
        <f t="shared" si="402"/>
        <v>0</v>
      </c>
      <c r="R600" s="53"/>
      <c r="S600" s="53">
        <f t="shared" si="409"/>
        <v>0</v>
      </c>
      <c r="T600" s="58"/>
      <c r="U600" s="58"/>
      <c r="V600" s="53">
        <f t="shared" si="403"/>
        <v>0</v>
      </c>
      <c r="W600" s="59"/>
      <c r="X600" s="6"/>
    </row>
    <row r="601" spans="1:24" s="77" customFormat="1" ht="15.75" x14ac:dyDescent="0.25">
      <c r="A601" s="33" t="s">
        <v>281</v>
      </c>
      <c r="B601" s="44" t="s">
        <v>335</v>
      </c>
      <c r="C601" s="37" t="s">
        <v>233</v>
      </c>
      <c r="D601" s="43" t="s">
        <v>234</v>
      </c>
      <c r="E601" s="53"/>
      <c r="F601" s="53">
        <f t="shared" si="413"/>
        <v>0</v>
      </c>
      <c r="G601" s="53"/>
      <c r="H601" s="53"/>
      <c r="I601" s="119"/>
      <c r="J601" s="55"/>
      <c r="K601" s="54"/>
      <c r="L601" s="55"/>
      <c r="M601" s="59"/>
      <c r="N601" s="59"/>
      <c r="O601" s="53"/>
      <c r="P601" s="53"/>
      <c r="Q601" s="57">
        <f t="shared" si="402"/>
        <v>0</v>
      </c>
      <c r="R601" s="53"/>
      <c r="S601" s="53">
        <f t="shared" si="409"/>
        <v>0</v>
      </c>
      <c r="T601" s="58"/>
      <c r="U601" s="58"/>
      <c r="V601" s="53">
        <f t="shared" si="403"/>
        <v>0</v>
      </c>
      <c r="W601" s="59"/>
      <c r="X601" s="6"/>
    </row>
    <row r="602" spans="1:24" s="77" customFormat="1" ht="31.5" x14ac:dyDescent="0.25">
      <c r="A602" s="33" t="s">
        <v>281</v>
      </c>
      <c r="B602" s="44" t="s">
        <v>335</v>
      </c>
      <c r="C602" s="37" t="s">
        <v>235</v>
      </c>
      <c r="D602" s="43" t="s">
        <v>236</v>
      </c>
      <c r="E602" s="53">
        <v>253694</v>
      </c>
      <c r="F602" s="53">
        <f t="shared" ref="F602:F603" si="422">ROUND(E602/12*2,0)</f>
        <v>42282</v>
      </c>
      <c r="G602" s="59">
        <v>95723.94</v>
      </c>
      <c r="H602" s="53">
        <v>34362</v>
      </c>
      <c r="I602" s="119">
        <f t="shared" ref="I602" si="423">G602-F602</f>
        <v>53441.94</v>
      </c>
      <c r="J602" s="55">
        <f t="shared" ref="J602" si="424">ROUND(I602/F602*100,2)</f>
        <v>126.39</v>
      </c>
      <c r="K602" s="54"/>
      <c r="L602" s="55"/>
      <c r="M602" s="59"/>
      <c r="N602" s="59"/>
      <c r="O602" s="53"/>
      <c r="P602" s="53"/>
      <c r="Q602" s="57">
        <f t="shared" si="402"/>
        <v>0</v>
      </c>
      <c r="R602" s="53"/>
      <c r="S602" s="53">
        <f t="shared" si="409"/>
        <v>0</v>
      </c>
      <c r="T602" s="58"/>
      <c r="U602" s="58"/>
      <c r="V602" s="53">
        <f t="shared" si="403"/>
        <v>0</v>
      </c>
      <c r="W602" s="59"/>
      <c r="X602" s="6"/>
    </row>
    <row r="603" spans="1:24" s="77" customFormat="1" ht="31.5" x14ac:dyDescent="0.25">
      <c r="A603" s="33" t="s">
        <v>281</v>
      </c>
      <c r="B603" s="44" t="s">
        <v>335</v>
      </c>
      <c r="C603" s="37" t="s">
        <v>237</v>
      </c>
      <c r="D603" s="43" t="s">
        <v>238</v>
      </c>
      <c r="E603" s="53">
        <v>125332</v>
      </c>
      <c r="F603" s="53">
        <f t="shared" si="422"/>
        <v>20889</v>
      </c>
      <c r="G603" s="59">
        <v>8865.49</v>
      </c>
      <c r="H603" s="53">
        <v>5745</v>
      </c>
      <c r="I603" s="119"/>
      <c r="J603" s="55"/>
      <c r="K603" s="54">
        <f t="shared" ref="K603" si="425">G603-F603</f>
        <v>-12023.51</v>
      </c>
      <c r="L603" s="55">
        <f t="shared" ref="L603" si="426">ROUND(K603*100/-F603,2)</f>
        <v>57.56</v>
      </c>
      <c r="M603" s="59"/>
      <c r="N603" s="59"/>
      <c r="O603" s="53"/>
      <c r="P603" s="53"/>
      <c r="Q603" s="57">
        <f t="shared" si="402"/>
        <v>0</v>
      </c>
      <c r="R603" s="53"/>
      <c r="S603" s="53">
        <f t="shared" si="409"/>
        <v>0</v>
      </c>
      <c r="T603" s="58"/>
      <c r="U603" s="58"/>
      <c r="V603" s="53">
        <f t="shared" si="403"/>
        <v>0</v>
      </c>
      <c r="W603" s="59"/>
      <c r="X603" s="6"/>
    </row>
    <row r="604" spans="1:24" s="77" customFormat="1" ht="15.75" x14ac:dyDescent="0.25">
      <c r="A604" s="33" t="s">
        <v>281</v>
      </c>
      <c r="B604" s="44" t="s">
        <v>335</v>
      </c>
      <c r="C604" s="37" t="s">
        <v>239</v>
      </c>
      <c r="D604" s="43" t="s">
        <v>243</v>
      </c>
      <c r="E604" s="53"/>
      <c r="F604" s="53">
        <f t="shared" si="413"/>
        <v>0</v>
      </c>
      <c r="G604" s="53"/>
      <c r="H604" s="53"/>
      <c r="I604" s="119"/>
      <c r="J604" s="55"/>
      <c r="K604" s="54"/>
      <c r="L604" s="55"/>
      <c r="M604" s="59"/>
      <c r="N604" s="59"/>
      <c r="O604" s="53"/>
      <c r="P604" s="53"/>
      <c r="Q604" s="57">
        <f t="shared" si="402"/>
        <v>0</v>
      </c>
      <c r="R604" s="53"/>
      <c r="S604" s="53">
        <f t="shared" si="409"/>
        <v>0</v>
      </c>
      <c r="T604" s="58"/>
      <c r="U604" s="58"/>
      <c r="V604" s="53">
        <f t="shared" si="403"/>
        <v>0</v>
      </c>
      <c r="W604" s="59"/>
      <c r="X604" s="6"/>
    </row>
    <row r="605" spans="1:24" s="77" customFormat="1" ht="15.75" x14ac:dyDescent="0.25">
      <c r="A605" s="33" t="s">
        <v>281</v>
      </c>
      <c r="B605" s="44" t="s">
        <v>335</v>
      </c>
      <c r="C605" s="37" t="s">
        <v>240</v>
      </c>
      <c r="D605" s="43" t="s">
        <v>244</v>
      </c>
      <c r="E605" s="53"/>
      <c r="F605" s="53"/>
      <c r="G605" s="53"/>
      <c r="H605" s="53"/>
      <c r="I605" s="119"/>
      <c r="J605" s="55"/>
      <c r="K605" s="54"/>
      <c r="L605" s="55"/>
      <c r="M605" s="59"/>
      <c r="N605" s="59"/>
      <c r="O605" s="53"/>
      <c r="P605" s="53"/>
      <c r="Q605" s="57">
        <f t="shared" si="402"/>
        <v>0</v>
      </c>
      <c r="R605" s="53"/>
      <c r="S605" s="53">
        <f t="shared" si="409"/>
        <v>0</v>
      </c>
      <c r="T605" s="58"/>
      <c r="U605" s="58"/>
      <c r="V605" s="53">
        <f t="shared" si="403"/>
        <v>0</v>
      </c>
      <c r="W605" s="59"/>
      <c r="X605" s="6"/>
    </row>
    <row r="606" spans="1:24" s="77" customFormat="1" ht="15.75" x14ac:dyDescent="0.25">
      <c r="A606" s="33" t="s">
        <v>281</v>
      </c>
      <c r="B606" s="44" t="s">
        <v>335</v>
      </c>
      <c r="C606" s="37" t="s">
        <v>241</v>
      </c>
      <c r="D606" s="43" t="s">
        <v>242</v>
      </c>
      <c r="E606" s="53">
        <v>8788</v>
      </c>
      <c r="F606" s="53">
        <f t="shared" ref="F606:F607" si="427">ROUND(E606/12*2,0)</f>
        <v>1465</v>
      </c>
      <c r="G606" s="59">
        <v>3040.14</v>
      </c>
      <c r="H606" s="53">
        <v>1018</v>
      </c>
      <c r="I606" s="119">
        <f t="shared" ref="I606" si="428">G606-F606</f>
        <v>1575.1399999999999</v>
      </c>
      <c r="J606" s="55">
        <f t="shared" ref="J606" si="429">ROUND(I606/F606*100,2)</f>
        <v>107.52</v>
      </c>
      <c r="K606" s="54"/>
      <c r="L606" s="55"/>
      <c r="M606" s="59"/>
      <c r="N606" s="59"/>
      <c r="O606" s="53"/>
      <c r="P606" s="53"/>
      <c r="Q606" s="57">
        <f t="shared" si="402"/>
        <v>0</v>
      </c>
      <c r="R606" s="53"/>
      <c r="S606" s="53">
        <f t="shared" si="409"/>
        <v>0</v>
      </c>
      <c r="T606" s="58"/>
      <c r="U606" s="58"/>
      <c r="V606" s="53">
        <f t="shared" si="403"/>
        <v>0</v>
      </c>
      <c r="W606" s="59"/>
      <c r="X606" s="6"/>
    </row>
    <row r="607" spans="1:24" s="77" customFormat="1" ht="31.5" x14ac:dyDescent="0.25">
      <c r="A607" s="33" t="s">
        <v>281</v>
      </c>
      <c r="B607" s="44" t="s">
        <v>335</v>
      </c>
      <c r="C607" s="37" t="s">
        <v>245</v>
      </c>
      <c r="D607" s="43" t="s">
        <v>246</v>
      </c>
      <c r="E607" s="53">
        <v>172189</v>
      </c>
      <c r="F607" s="53">
        <f t="shared" si="427"/>
        <v>28698</v>
      </c>
      <c r="G607" s="59">
        <v>23130.400000000001</v>
      </c>
      <c r="H607" s="53">
        <v>10151</v>
      </c>
      <c r="I607" s="119"/>
      <c r="J607" s="55"/>
      <c r="K607" s="54">
        <f t="shared" ref="K607" si="430">G607-F607</f>
        <v>-5567.5999999999985</v>
      </c>
      <c r="L607" s="55">
        <f t="shared" ref="L607" si="431">ROUND(K607*100/-F607,2)</f>
        <v>19.399999999999999</v>
      </c>
      <c r="M607" s="59"/>
      <c r="N607" s="59"/>
      <c r="O607" s="53"/>
      <c r="P607" s="53"/>
      <c r="Q607" s="57">
        <f t="shared" si="402"/>
        <v>0</v>
      </c>
      <c r="R607" s="53"/>
      <c r="S607" s="53">
        <f t="shared" si="409"/>
        <v>0</v>
      </c>
      <c r="T607" s="58"/>
      <c r="U607" s="58"/>
      <c r="V607" s="53">
        <f t="shared" si="403"/>
        <v>0</v>
      </c>
      <c r="W607" s="59"/>
      <c r="X607" s="6"/>
    </row>
    <row r="608" spans="1:24" s="77" customFormat="1" ht="15.75" x14ac:dyDescent="0.25">
      <c r="A608" s="33" t="s">
        <v>281</v>
      </c>
      <c r="B608" s="44" t="s">
        <v>335</v>
      </c>
      <c r="C608" s="37" t="s">
        <v>247</v>
      </c>
      <c r="D608" s="43" t="s">
        <v>248</v>
      </c>
      <c r="E608" s="53"/>
      <c r="F608" s="53"/>
      <c r="G608" s="59">
        <v>1831.2</v>
      </c>
      <c r="H608" s="53"/>
      <c r="I608" s="119">
        <f t="shared" ref="I608" si="432">G608-F608</f>
        <v>1831.2</v>
      </c>
      <c r="J608" s="55"/>
      <c r="K608" s="54"/>
      <c r="L608" s="55"/>
      <c r="M608" s="59"/>
      <c r="N608" s="59"/>
      <c r="O608" s="53"/>
      <c r="P608" s="53"/>
      <c r="Q608" s="57">
        <f t="shared" si="402"/>
        <v>0</v>
      </c>
      <c r="R608" s="53"/>
      <c r="S608" s="53">
        <f t="shared" si="409"/>
        <v>0</v>
      </c>
      <c r="T608" s="58"/>
      <c r="U608" s="58"/>
      <c r="V608" s="53">
        <f t="shared" si="403"/>
        <v>0</v>
      </c>
      <c r="W608" s="59"/>
      <c r="X608" s="6"/>
    </row>
    <row r="609" spans="1:24" s="77" customFormat="1" ht="31.5" x14ac:dyDescent="0.25">
      <c r="A609" s="33" t="s">
        <v>281</v>
      </c>
      <c r="B609" s="44" t="s">
        <v>335</v>
      </c>
      <c r="C609" s="37" t="s">
        <v>249</v>
      </c>
      <c r="D609" s="43" t="s">
        <v>250</v>
      </c>
      <c r="E609" s="53"/>
      <c r="F609" s="53"/>
      <c r="G609" s="59"/>
      <c r="H609" s="53"/>
      <c r="I609" s="119"/>
      <c r="J609" s="55"/>
      <c r="K609" s="54"/>
      <c r="L609" s="55"/>
      <c r="M609" s="59"/>
      <c r="N609" s="59"/>
      <c r="O609" s="53"/>
      <c r="P609" s="53"/>
      <c r="Q609" s="57">
        <f t="shared" si="402"/>
        <v>0</v>
      </c>
      <c r="R609" s="53"/>
      <c r="S609" s="53">
        <f t="shared" si="409"/>
        <v>0</v>
      </c>
      <c r="T609" s="58"/>
      <c r="U609" s="58"/>
      <c r="V609" s="53">
        <f t="shared" si="403"/>
        <v>0</v>
      </c>
      <c r="W609" s="59"/>
      <c r="X609" s="6"/>
    </row>
    <row r="610" spans="1:24" s="77" customFormat="1" ht="15.75" x14ac:dyDescent="0.25">
      <c r="A610" s="33" t="s">
        <v>281</v>
      </c>
      <c r="B610" s="44" t="s">
        <v>335</v>
      </c>
      <c r="C610" s="37" t="s">
        <v>251</v>
      </c>
      <c r="D610" s="43" t="s">
        <v>260</v>
      </c>
      <c r="E610" s="53">
        <v>7337</v>
      </c>
      <c r="F610" s="53">
        <f>ROUND(E610/12*2,0)</f>
        <v>1223</v>
      </c>
      <c r="G610" s="53">
        <v>0</v>
      </c>
      <c r="H610" s="53">
        <v>0</v>
      </c>
      <c r="I610" s="119"/>
      <c r="J610" s="55"/>
      <c r="K610" s="54">
        <f>G610-F610</f>
        <v>-1223</v>
      </c>
      <c r="L610" s="55">
        <f>ROUND(K610*100/-F610,2)</f>
        <v>100</v>
      </c>
      <c r="M610" s="59"/>
      <c r="N610" s="59"/>
      <c r="O610" s="53"/>
      <c r="P610" s="53"/>
      <c r="Q610" s="57">
        <f t="shared" si="402"/>
        <v>0</v>
      </c>
      <c r="R610" s="53"/>
      <c r="S610" s="53">
        <f t="shared" si="409"/>
        <v>0</v>
      </c>
      <c r="T610" s="58"/>
      <c r="U610" s="58"/>
      <c r="V610" s="53">
        <f t="shared" si="403"/>
        <v>0</v>
      </c>
      <c r="W610" s="59"/>
      <c r="X610" s="6"/>
    </row>
    <row r="611" spans="1:24" s="77" customFormat="1" ht="15.75" x14ac:dyDescent="0.25">
      <c r="A611" s="33" t="s">
        <v>281</v>
      </c>
      <c r="B611" s="44" t="s">
        <v>335</v>
      </c>
      <c r="C611" s="37" t="s">
        <v>252</v>
      </c>
      <c r="D611" s="43" t="s">
        <v>253</v>
      </c>
      <c r="E611" s="53"/>
      <c r="F611" s="53">
        <f t="shared" si="413"/>
        <v>0</v>
      </c>
      <c r="G611" s="59">
        <v>679.8</v>
      </c>
      <c r="H611" s="53"/>
      <c r="I611" s="119">
        <f t="shared" ref="I611" si="433">G611-F611</f>
        <v>679.8</v>
      </c>
      <c r="J611" s="55"/>
      <c r="K611" s="54"/>
      <c r="L611" s="55"/>
      <c r="M611" s="59"/>
      <c r="N611" s="59"/>
      <c r="O611" s="53"/>
      <c r="P611" s="53"/>
      <c r="Q611" s="57">
        <f t="shared" si="402"/>
        <v>0</v>
      </c>
      <c r="R611" s="53"/>
      <c r="S611" s="53">
        <f t="shared" si="409"/>
        <v>0</v>
      </c>
      <c r="T611" s="58"/>
      <c r="U611" s="58"/>
      <c r="V611" s="53">
        <f t="shared" si="403"/>
        <v>0</v>
      </c>
      <c r="W611" s="59"/>
      <c r="X611" s="6"/>
    </row>
    <row r="612" spans="1:24" s="77" customFormat="1" ht="15.75" x14ac:dyDescent="0.25">
      <c r="A612" s="33" t="s">
        <v>281</v>
      </c>
      <c r="B612" s="44" t="s">
        <v>335</v>
      </c>
      <c r="C612" s="37" t="s">
        <v>254</v>
      </c>
      <c r="D612" s="43" t="s">
        <v>255</v>
      </c>
      <c r="E612" s="53"/>
      <c r="F612" s="53">
        <f t="shared" si="413"/>
        <v>0</v>
      </c>
      <c r="G612" s="53"/>
      <c r="H612" s="53"/>
      <c r="I612" s="119"/>
      <c r="J612" s="55"/>
      <c r="K612" s="54"/>
      <c r="L612" s="55"/>
      <c r="M612" s="59"/>
      <c r="N612" s="59"/>
      <c r="O612" s="53"/>
      <c r="P612" s="53"/>
      <c r="Q612" s="57">
        <f t="shared" si="402"/>
        <v>0</v>
      </c>
      <c r="R612" s="53"/>
      <c r="S612" s="53">
        <f t="shared" si="409"/>
        <v>0</v>
      </c>
      <c r="T612" s="58"/>
      <c r="U612" s="58"/>
      <c r="V612" s="53">
        <f t="shared" si="403"/>
        <v>0</v>
      </c>
      <c r="W612" s="59"/>
      <c r="X612" s="6"/>
    </row>
    <row r="613" spans="1:24" s="77" customFormat="1" ht="15.75" x14ac:dyDescent="0.25">
      <c r="A613" s="33" t="s">
        <v>281</v>
      </c>
      <c r="B613" s="44" t="s">
        <v>335</v>
      </c>
      <c r="C613" s="37" t="s">
        <v>256</v>
      </c>
      <c r="D613" s="43" t="s">
        <v>257</v>
      </c>
      <c r="E613" s="53"/>
      <c r="F613" s="53">
        <f t="shared" si="413"/>
        <v>0</v>
      </c>
      <c r="G613" s="53"/>
      <c r="H613" s="53"/>
      <c r="I613" s="119"/>
      <c r="J613" s="55"/>
      <c r="K613" s="54"/>
      <c r="L613" s="55"/>
      <c r="M613" s="59"/>
      <c r="N613" s="59"/>
      <c r="O613" s="53"/>
      <c r="P613" s="53"/>
      <c r="Q613" s="57">
        <f t="shared" si="402"/>
        <v>0</v>
      </c>
      <c r="R613" s="53"/>
      <c r="S613" s="53">
        <f t="shared" si="409"/>
        <v>0</v>
      </c>
      <c r="T613" s="58"/>
      <c r="U613" s="58"/>
      <c r="V613" s="53">
        <f t="shared" si="403"/>
        <v>0</v>
      </c>
      <c r="W613" s="59"/>
      <c r="X613" s="6"/>
    </row>
    <row r="614" spans="1:24" s="77" customFormat="1" ht="31.5" x14ac:dyDescent="0.25">
      <c r="A614" s="33" t="s">
        <v>281</v>
      </c>
      <c r="B614" s="44" t="s">
        <v>335</v>
      </c>
      <c r="C614" s="37" t="s">
        <v>258</v>
      </c>
      <c r="D614" s="43" t="s">
        <v>259</v>
      </c>
      <c r="E614" s="53"/>
      <c r="F614" s="53">
        <f t="shared" si="413"/>
        <v>0</v>
      </c>
      <c r="G614" s="53"/>
      <c r="H614" s="53"/>
      <c r="I614" s="119"/>
      <c r="J614" s="55"/>
      <c r="K614" s="54"/>
      <c r="L614" s="55"/>
      <c r="M614" s="59"/>
      <c r="N614" s="59"/>
      <c r="O614" s="53"/>
      <c r="P614" s="53"/>
      <c r="Q614" s="57">
        <f t="shared" si="402"/>
        <v>0</v>
      </c>
      <c r="R614" s="53"/>
      <c r="S614" s="53">
        <f t="shared" si="409"/>
        <v>0</v>
      </c>
      <c r="T614" s="58"/>
      <c r="U614" s="58"/>
      <c r="V614" s="53">
        <f t="shared" si="403"/>
        <v>0</v>
      </c>
      <c r="W614" s="59"/>
      <c r="X614" s="6"/>
    </row>
    <row r="615" spans="1:24" s="77" customFormat="1" ht="15.75" x14ac:dyDescent="0.25">
      <c r="A615" s="33" t="s">
        <v>281</v>
      </c>
      <c r="B615" s="44" t="s">
        <v>335</v>
      </c>
      <c r="C615" s="37" t="s">
        <v>261</v>
      </c>
      <c r="D615" s="43" t="s">
        <v>262</v>
      </c>
      <c r="E615" s="53">
        <v>249737</v>
      </c>
      <c r="F615" s="53">
        <f t="shared" ref="F615:F618" si="434">ROUND(E615/12*2,0)</f>
        <v>41623</v>
      </c>
      <c r="G615" s="59">
        <v>1698.8</v>
      </c>
      <c r="H615" s="53">
        <v>654</v>
      </c>
      <c r="I615" s="119"/>
      <c r="J615" s="55"/>
      <c r="K615" s="54">
        <f t="shared" ref="K615:K618" si="435">G615-F615</f>
        <v>-39924.199999999997</v>
      </c>
      <c r="L615" s="55">
        <f t="shared" ref="L615:L618" si="436">ROUND(K615*100/-F615,2)</f>
        <v>95.92</v>
      </c>
      <c r="M615" s="59"/>
      <c r="N615" s="59"/>
      <c r="O615" s="53"/>
      <c r="P615" s="53"/>
      <c r="Q615" s="57">
        <f t="shared" si="402"/>
        <v>0</v>
      </c>
      <c r="R615" s="53"/>
      <c r="S615" s="53">
        <f t="shared" si="409"/>
        <v>0</v>
      </c>
      <c r="T615" s="58"/>
      <c r="U615" s="58"/>
      <c r="V615" s="53">
        <f t="shared" si="403"/>
        <v>0</v>
      </c>
      <c r="W615" s="59"/>
      <c r="X615" s="6"/>
    </row>
    <row r="616" spans="1:24" s="77" customFormat="1" ht="47.25" x14ac:dyDescent="0.25">
      <c r="A616" s="33" t="s">
        <v>281</v>
      </c>
      <c r="B616" s="44" t="s">
        <v>335</v>
      </c>
      <c r="C616" s="37" t="s">
        <v>263</v>
      </c>
      <c r="D616" s="43" t="s">
        <v>264</v>
      </c>
      <c r="E616" s="53">
        <v>70641</v>
      </c>
      <c r="F616" s="53">
        <f t="shared" si="434"/>
        <v>11774</v>
      </c>
      <c r="G616" s="59">
        <v>3749.04</v>
      </c>
      <c r="H616" s="53">
        <v>1897</v>
      </c>
      <c r="I616" s="119"/>
      <c r="J616" s="55"/>
      <c r="K616" s="54">
        <f t="shared" si="435"/>
        <v>-8024.96</v>
      </c>
      <c r="L616" s="55">
        <f t="shared" si="436"/>
        <v>68.16</v>
      </c>
      <c r="M616" s="59"/>
      <c r="N616" s="59"/>
      <c r="O616" s="53"/>
      <c r="P616" s="53"/>
      <c r="Q616" s="57">
        <f t="shared" si="402"/>
        <v>0</v>
      </c>
      <c r="R616" s="53"/>
      <c r="S616" s="53">
        <f t="shared" si="409"/>
        <v>0</v>
      </c>
      <c r="T616" s="58"/>
      <c r="U616" s="58"/>
      <c r="V616" s="53">
        <f t="shared" si="403"/>
        <v>0</v>
      </c>
      <c r="W616" s="59"/>
      <c r="X616" s="6"/>
    </row>
    <row r="617" spans="1:24" s="77" customFormat="1" ht="15.75" x14ac:dyDescent="0.25">
      <c r="A617" s="33" t="s">
        <v>281</v>
      </c>
      <c r="B617" s="44" t="s">
        <v>335</v>
      </c>
      <c r="C617" s="37" t="s">
        <v>265</v>
      </c>
      <c r="D617" s="43" t="s">
        <v>266</v>
      </c>
      <c r="E617" s="53">
        <v>82264</v>
      </c>
      <c r="F617" s="53">
        <f t="shared" si="434"/>
        <v>13711</v>
      </c>
      <c r="G617" s="59">
        <v>20604.55</v>
      </c>
      <c r="H617" s="53">
        <v>8242</v>
      </c>
      <c r="I617" s="119">
        <f t="shared" ref="I617" si="437">G617-F617</f>
        <v>6893.5499999999993</v>
      </c>
      <c r="J617" s="55">
        <f t="shared" ref="J617" si="438">ROUND(I617/F617*100,2)</f>
        <v>50.28</v>
      </c>
      <c r="K617" s="54"/>
      <c r="L617" s="55"/>
      <c r="M617" s="59"/>
      <c r="N617" s="59"/>
      <c r="O617" s="53"/>
      <c r="P617" s="53"/>
      <c r="Q617" s="57">
        <f t="shared" si="402"/>
        <v>0</v>
      </c>
      <c r="R617" s="53"/>
      <c r="S617" s="53">
        <f t="shared" si="409"/>
        <v>0</v>
      </c>
      <c r="T617" s="58"/>
      <c r="U617" s="58"/>
      <c r="V617" s="53">
        <f t="shared" si="403"/>
        <v>0</v>
      </c>
      <c r="W617" s="59"/>
      <c r="X617" s="6"/>
    </row>
    <row r="618" spans="1:24" s="77" customFormat="1" ht="31.5" x14ac:dyDescent="0.25">
      <c r="A618" s="33" t="s">
        <v>281</v>
      </c>
      <c r="B618" s="44" t="s">
        <v>335</v>
      </c>
      <c r="C618" s="37" t="s">
        <v>267</v>
      </c>
      <c r="D618" s="43" t="s">
        <v>268</v>
      </c>
      <c r="E618" s="53">
        <v>51801</v>
      </c>
      <c r="F618" s="53">
        <f t="shared" si="434"/>
        <v>8634</v>
      </c>
      <c r="G618" s="59">
        <v>4704</v>
      </c>
      <c r="H618" s="53">
        <v>3528</v>
      </c>
      <c r="I618" s="119"/>
      <c r="J618" s="55"/>
      <c r="K618" s="54">
        <f t="shared" si="435"/>
        <v>-3930</v>
      </c>
      <c r="L618" s="55">
        <f t="shared" si="436"/>
        <v>45.52</v>
      </c>
      <c r="M618" s="59"/>
      <c r="N618" s="59"/>
      <c r="O618" s="53"/>
      <c r="P618" s="53"/>
      <c r="Q618" s="57">
        <f t="shared" si="402"/>
        <v>0</v>
      </c>
      <c r="R618" s="53"/>
      <c r="S618" s="53">
        <f t="shared" si="409"/>
        <v>0</v>
      </c>
      <c r="T618" s="58"/>
      <c r="U618" s="58"/>
      <c r="V618" s="53">
        <f t="shared" si="403"/>
        <v>0</v>
      </c>
      <c r="W618" s="59"/>
      <c r="X618" s="6"/>
    </row>
    <row r="619" spans="1:24" s="77" customFormat="1" ht="15.75" x14ac:dyDescent="0.25">
      <c r="A619" s="33" t="s">
        <v>281</v>
      </c>
      <c r="B619" s="44" t="s">
        <v>335</v>
      </c>
      <c r="C619" s="37" t="s">
        <v>269</v>
      </c>
      <c r="D619" s="43" t="s">
        <v>270</v>
      </c>
      <c r="E619" s="53"/>
      <c r="F619" s="53">
        <f t="shared" si="413"/>
        <v>0</v>
      </c>
      <c r="G619" s="53"/>
      <c r="H619" s="53"/>
      <c r="I619" s="119"/>
      <c r="J619" s="55"/>
      <c r="K619" s="54"/>
      <c r="L619" s="55"/>
      <c r="M619" s="59"/>
      <c r="N619" s="59"/>
      <c r="O619" s="53"/>
      <c r="P619" s="53"/>
      <c r="Q619" s="57">
        <f t="shared" si="402"/>
        <v>0</v>
      </c>
      <c r="R619" s="53"/>
      <c r="S619" s="53">
        <f t="shared" si="409"/>
        <v>0</v>
      </c>
      <c r="T619" s="58"/>
      <c r="U619" s="58"/>
      <c r="V619" s="53">
        <f t="shared" si="403"/>
        <v>0</v>
      </c>
      <c r="W619" s="59"/>
      <c r="X619" s="6"/>
    </row>
    <row r="620" spans="1:24" s="77" customFormat="1" ht="31.5" x14ac:dyDescent="0.25">
      <c r="A620" s="33" t="s">
        <v>281</v>
      </c>
      <c r="B620" s="44" t="s">
        <v>335</v>
      </c>
      <c r="C620" s="37" t="s">
        <v>271</v>
      </c>
      <c r="D620" s="43" t="s">
        <v>272</v>
      </c>
      <c r="E620" s="53">
        <v>1957</v>
      </c>
      <c r="F620" s="53">
        <f t="shared" ref="F620:F621" si="439">ROUND(E620/12*2,0)</f>
        <v>326</v>
      </c>
      <c r="G620" s="53">
        <v>0</v>
      </c>
      <c r="H620" s="53">
        <v>0</v>
      </c>
      <c r="I620" s="119"/>
      <c r="J620" s="55"/>
      <c r="K620" s="54">
        <f t="shared" ref="K620:K621" si="440">G620-F620</f>
        <v>-326</v>
      </c>
      <c r="L620" s="55">
        <f t="shared" ref="L620:L621" si="441">ROUND(K620*100/-F620,2)</f>
        <v>100</v>
      </c>
      <c r="M620" s="59"/>
      <c r="N620" s="59"/>
      <c r="O620" s="53"/>
      <c r="P620" s="53"/>
      <c r="Q620" s="57">
        <f t="shared" si="402"/>
        <v>0</v>
      </c>
      <c r="R620" s="53"/>
      <c r="S620" s="53">
        <f t="shared" si="409"/>
        <v>0</v>
      </c>
      <c r="T620" s="58"/>
      <c r="U620" s="58"/>
      <c r="V620" s="53">
        <f t="shared" si="403"/>
        <v>0</v>
      </c>
      <c r="W620" s="59"/>
      <c r="X620" s="6"/>
    </row>
    <row r="621" spans="1:24" s="77" customFormat="1" ht="15.75" x14ac:dyDescent="0.25">
      <c r="A621" s="33" t="s">
        <v>281</v>
      </c>
      <c r="B621" s="44" t="s">
        <v>335</v>
      </c>
      <c r="C621" s="37" t="s">
        <v>273</v>
      </c>
      <c r="D621" s="43" t="s">
        <v>274</v>
      </c>
      <c r="E621" s="53">
        <v>22750</v>
      </c>
      <c r="F621" s="53">
        <f t="shared" si="439"/>
        <v>3792</v>
      </c>
      <c r="G621" s="59">
        <v>1188.6300000000001</v>
      </c>
      <c r="H621" s="53">
        <v>641</v>
      </c>
      <c r="I621" s="119"/>
      <c r="J621" s="55"/>
      <c r="K621" s="54">
        <f t="shared" si="440"/>
        <v>-2603.37</v>
      </c>
      <c r="L621" s="55">
        <f t="shared" si="441"/>
        <v>68.650000000000006</v>
      </c>
      <c r="M621" s="59"/>
      <c r="N621" s="59"/>
      <c r="O621" s="53"/>
      <c r="P621" s="53"/>
      <c r="Q621" s="57">
        <f t="shared" si="402"/>
        <v>0</v>
      </c>
      <c r="R621" s="53"/>
      <c r="S621" s="53">
        <f t="shared" si="409"/>
        <v>0</v>
      </c>
      <c r="T621" s="58"/>
      <c r="U621" s="58"/>
      <c r="V621" s="53">
        <f t="shared" si="403"/>
        <v>0</v>
      </c>
      <c r="W621" s="59"/>
      <c r="X621" s="6"/>
    </row>
    <row r="622" spans="1:24" s="77" customFormat="1" ht="31.5" x14ac:dyDescent="0.25">
      <c r="A622" s="33" t="s">
        <v>281</v>
      </c>
      <c r="B622" s="44" t="s">
        <v>335</v>
      </c>
      <c r="C622" s="37" t="s">
        <v>275</v>
      </c>
      <c r="D622" s="43" t="s">
        <v>276</v>
      </c>
      <c r="E622" s="53"/>
      <c r="F622" s="53"/>
      <c r="G622" s="53"/>
      <c r="H622" s="53"/>
      <c r="I622" s="119"/>
      <c r="J622" s="55"/>
      <c r="K622" s="54"/>
      <c r="L622" s="55"/>
      <c r="M622" s="59"/>
      <c r="N622" s="59"/>
      <c r="O622" s="53"/>
      <c r="P622" s="53"/>
      <c r="Q622" s="57">
        <f t="shared" si="402"/>
        <v>0</v>
      </c>
      <c r="R622" s="53"/>
      <c r="S622" s="53">
        <f t="shared" si="409"/>
        <v>0</v>
      </c>
      <c r="T622" s="58"/>
      <c r="U622" s="58"/>
      <c r="V622" s="53">
        <f t="shared" si="403"/>
        <v>0</v>
      </c>
      <c r="W622" s="59"/>
      <c r="X622" s="6"/>
    </row>
    <row r="623" spans="1:24" s="77" customFormat="1" ht="15.75" x14ac:dyDescent="0.25">
      <c r="A623" s="33" t="s">
        <v>281</v>
      </c>
      <c r="B623" s="44" t="s">
        <v>335</v>
      </c>
      <c r="C623" s="37" t="s">
        <v>353</v>
      </c>
      <c r="D623" s="43" t="s">
        <v>351</v>
      </c>
      <c r="E623" s="53"/>
      <c r="F623" s="53"/>
      <c r="G623" s="53"/>
      <c r="H623" s="53"/>
      <c r="I623" s="119"/>
      <c r="J623" s="55"/>
      <c r="K623" s="54"/>
      <c r="L623" s="55"/>
      <c r="M623" s="59"/>
      <c r="N623" s="59"/>
      <c r="O623" s="53"/>
      <c r="P623" s="53"/>
      <c r="Q623" s="57">
        <f t="shared" si="402"/>
        <v>0</v>
      </c>
      <c r="R623" s="53"/>
      <c r="S623" s="53"/>
      <c r="T623" s="58"/>
      <c r="U623" s="58"/>
      <c r="V623" s="53"/>
      <c r="W623" s="59"/>
      <c r="X623" s="6"/>
    </row>
    <row r="624" spans="1:24" s="77" customFormat="1" ht="15.75" x14ac:dyDescent="0.25">
      <c r="A624" s="33" t="s">
        <v>281</v>
      </c>
      <c r="B624" s="44" t="s">
        <v>335</v>
      </c>
      <c r="C624" s="37" t="s">
        <v>354</v>
      </c>
      <c r="D624" s="38" t="s">
        <v>355</v>
      </c>
      <c r="E624" s="53">
        <v>349562</v>
      </c>
      <c r="F624" s="53">
        <f t="shared" ref="F624:F625" si="442">ROUND(E624/12*2,0)</f>
        <v>58260</v>
      </c>
      <c r="G624" s="59">
        <v>84501.56</v>
      </c>
      <c r="H624" s="53">
        <v>39123</v>
      </c>
      <c r="I624" s="119">
        <f t="shared" ref="I624:I625" si="443">G624-F624</f>
        <v>26241.559999999998</v>
      </c>
      <c r="J624" s="55">
        <f t="shared" ref="J624:J625" si="444">ROUND(I624/F624*100,2)</f>
        <v>45.04</v>
      </c>
      <c r="K624" s="54"/>
      <c r="L624" s="55"/>
      <c r="M624" s="59"/>
      <c r="N624" s="59"/>
      <c r="O624" s="53"/>
      <c r="P624" s="53"/>
      <c r="Q624" s="57">
        <f t="shared" si="402"/>
        <v>0</v>
      </c>
      <c r="R624" s="53"/>
      <c r="S624" s="53">
        <f>ROUND(R624/12*3,0)</f>
        <v>0</v>
      </c>
      <c r="T624" s="58"/>
      <c r="U624" s="58"/>
      <c r="V624" s="53">
        <f>T624-U624</f>
        <v>0</v>
      </c>
      <c r="W624" s="59"/>
      <c r="X624" s="6"/>
    </row>
    <row r="625" spans="1:24" s="77" customFormat="1" ht="15.75" x14ac:dyDescent="0.25">
      <c r="A625" s="33" t="s">
        <v>281</v>
      </c>
      <c r="B625" s="44" t="s">
        <v>335</v>
      </c>
      <c r="C625" s="37" t="s">
        <v>360</v>
      </c>
      <c r="D625" s="43" t="s">
        <v>319</v>
      </c>
      <c r="E625" s="53">
        <v>3768986</v>
      </c>
      <c r="F625" s="53">
        <f t="shared" si="442"/>
        <v>628164</v>
      </c>
      <c r="G625" s="99">
        <v>2374450</v>
      </c>
      <c r="H625" s="53">
        <v>1174282</v>
      </c>
      <c r="I625" s="119">
        <f t="shared" si="443"/>
        <v>1746286</v>
      </c>
      <c r="J625" s="55">
        <f t="shared" si="444"/>
        <v>278</v>
      </c>
      <c r="K625" s="54"/>
      <c r="L625" s="55"/>
      <c r="M625" s="59"/>
      <c r="N625" s="59"/>
      <c r="O625" s="53"/>
      <c r="P625" s="53"/>
      <c r="Q625" s="57">
        <f t="shared" si="402"/>
        <v>0</v>
      </c>
      <c r="R625" s="53"/>
      <c r="S625" s="53"/>
      <c r="T625" s="58"/>
      <c r="U625" s="58"/>
      <c r="V625" s="53"/>
      <c r="W625" s="59"/>
      <c r="X625" s="6"/>
    </row>
    <row r="626" spans="1:24" s="77" customFormat="1" ht="15.75" x14ac:dyDescent="0.25">
      <c r="A626" s="33" t="s">
        <v>281</v>
      </c>
      <c r="B626" s="44" t="s">
        <v>335</v>
      </c>
      <c r="C626" s="37" t="s">
        <v>380</v>
      </c>
      <c r="D626" s="39" t="s">
        <v>361</v>
      </c>
      <c r="E626" s="53"/>
      <c r="F626" s="99">
        <f>E626/12*1</f>
        <v>0</v>
      </c>
      <c r="G626" s="53"/>
      <c r="H626" s="53"/>
      <c r="I626" s="119"/>
      <c r="J626" s="55"/>
      <c r="K626" s="54"/>
      <c r="L626" s="55"/>
      <c r="M626" s="59"/>
      <c r="N626" s="59"/>
      <c r="O626" s="53"/>
      <c r="P626" s="53"/>
      <c r="Q626" s="57"/>
      <c r="R626" s="53"/>
      <c r="S626" s="53"/>
      <c r="T626" s="53"/>
      <c r="U626" s="53"/>
      <c r="V626" s="53"/>
      <c r="W626" s="59"/>
      <c r="X626" s="6"/>
    </row>
    <row r="627" spans="1:24" s="77" customFormat="1" ht="15.75" x14ac:dyDescent="0.25">
      <c r="A627" s="33" t="s">
        <v>281</v>
      </c>
      <c r="B627" s="44" t="s">
        <v>335</v>
      </c>
      <c r="C627" s="98" t="s">
        <v>381</v>
      </c>
      <c r="D627" s="117" t="s">
        <v>378</v>
      </c>
      <c r="E627" s="53">
        <v>19082</v>
      </c>
      <c r="F627" s="53">
        <f t="shared" ref="F627:F628" si="445">ROUND(E627/12*2,0)</f>
        <v>3180</v>
      </c>
      <c r="G627" s="59">
        <v>4303.8999999999996</v>
      </c>
      <c r="H627" s="53">
        <v>1664</v>
      </c>
      <c r="I627" s="119">
        <f t="shared" ref="I627" si="446">G627-F627</f>
        <v>1123.8999999999996</v>
      </c>
      <c r="J627" s="55">
        <f t="shared" ref="J627" si="447">ROUND(I627/F627*100,2)</f>
        <v>35.340000000000003</v>
      </c>
      <c r="K627" s="54"/>
      <c r="L627" s="55"/>
      <c r="M627" s="59"/>
      <c r="N627" s="59"/>
      <c r="O627" s="53"/>
      <c r="P627" s="53"/>
      <c r="Q627" s="57"/>
      <c r="R627" s="53"/>
      <c r="S627" s="53"/>
      <c r="T627" s="53"/>
      <c r="U627" s="53"/>
      <c r="V627" s="53"/>
      <c r="W627" s="59"/>
      <c r="X627" s="6"/>
    </row>
    <row r="628" spans="1:24" s="77" customFormat="1" ht="31.5" x14ac:dyDescent="0.25">
      <c r="A628" s="33" t="s">
        <v>281</v>
      </c>
      <c r="B628" s="44" t="s">
        <v>335</v>
      </c>
      <c r="C628" s="98" t="s">
        <v>392</v>
      </c>
      <c r="D628" s="117" t="s">
        <v>394</v>
      </c>
      <c r="E628" s="53">
        <v>9521</v>
      </c>
      <c r="F628" s="53">
        <f t="shared" si="445"/>
        <v>1587</v>
      </c>
      <c r="G628" s="53">
        <v>0</v>
      </c>
      <c r="H628" s="53">
        <v>0</v>
      </c>
      <c r="I628" s="119"/>
      <c r="J628" s="55"/>
      <c r="K628" s="54">
        <f t="shared" ref="K628" si="448">G628-F628</f>
        <v>-1587</v>
      </c>
      <c r="L628" s="55">
        <f t="shared" ref="L628" si="449">ROUND(K628*100/-F628,2)</f>
        <v>100</v>
      </c>
      <c r="M628" s="59"/>
      <c r="N628" s="59"/>
      <c r="O628" s="53"/>
      <c r="P628" s="53"/>
      <c r="Q628" s="57"/>
      <c r="R628" s="53"/>
      <c r="S628" s="53"/>
      <c r="T628" s="53"/>
      <c r="U628" s="53"/>
      <c r="V628" s="53"/>
      <c r="W628" s="59"/>
      <c r="X628" s="6"/>
    </row>
    <row r="629" spans="1:24" s="77" customFormat="1" ht="15.75" x14ac:dyDescent="0.25">
      <c r="A629" s="33" t="s">
        <v>281</v>
      </c>
      <c r="B629" s="44" t="s">
        <v>335</v>
      </c>
      <c r="C629" s="98" t="s">
        <v>387</v>
      </c>
      <c r="D629" s="117" t="s">
        <v>388</v>
      </c>
      <c r="E629" s="53">
        <v>433054</v>
      </c>
      <c r="F629" s="53">
        <f>E629</f>
        <v>433054</v>
      </c>
      <c r="G629" s="53">
        <f t="shared" ref="G629:H629" si="450">F629</f>
        <v>433054</v>
      </c>
      <c r="H629" s="53">
        <f t="shared" si="450"/>
        <v>433054</v>
      </c>
      <c r="I629" s="119"/>
      <c r="J629" s="55"/>
      <c r="K629" s="54"/>
      <c r="L629" s="55"/>
      <c r="M629" s="59"/>
      <c r="N629" s="59"/>
      <c r="O629" s="53"/>
      <c r="P629" s="53"/>
      <c r="Q629" s="57"/>
      <c r="R629" s="53"/>
      <c r="S629" s="53"/>
      <c r="T629" s="53"/>
      <c r="U629" s="53"/>
      <c r="V629" s="53"/>
      <c r="W629" s="59"/>
      <c r="X629" s="6"/>
    </row>
    <row r="630" spans="1:24" s="35" customFormat="1" ht="15.75" x14ac:dyDescent="0.25">
      <c r="A630" s="100" t="s">
        <v>282</v>
      </c>
      <c r="B630" s="100" t="s">
        <v>336</v>
      </c>
      <c r="C630" s="101" t="s">
        <v>102</v>
      </c>
      <c r="D630" s="102" t="s">
        <v>21</v>
      </c>
      <c r="E630" s="103">
        <f>E631+E670</f>
        <v>6913795</v>
      </c>
      <c r="F630" s="103">
        <f>F631+F670</f>
        <v>1168968.3366666667</v>
      </c>
      <c r="G630" s="103">
        <f>G631+G670</f>
        <v>1126818.3500000001</v>
      </c>
      <c r="H630" s="103">
        <f>H631+H670</f>
        <v>1101412</v>
      </c>
      <c r="I630" s="127">
        <f>I631+I670</f>
        <v>27168.68</v>
      </c>
      <c r="J630" s="104">
        <f>ROUND(I630/F630*100,2)</f>
        <v>2.3199999999999998</v>
      </c>
      <c r="K630" s="127">
        <f t="shared" ref="K630:V630" si="451">K631+K670</f>
        <v>-78562.666666666657</v>
      </c>
      <c r="L630" s="106">
        <f>ROUND(K630*100/-F630,2)</f>
        <v>6.72</v>
      </c>
      <c r="M630" s="103">
        <f t="shared" si="451"/>
        <v>130561</v>
      </c>
      <c r="N630" s="103">
        <f t="shared" si="451"/>
        <v>21760.17</v>
      </c>
      <c r="O630" s="103">
        <f t="shared" si="451"/>
        <v>21501</v>
      </c>
      <c r="P630" s="103">
        <f t="shared" si="451"/>
        <v>21039</v>
      </c>
      <c r="Q630" s="127">
        <f t="shared" si="451"/>
        <v>462</v>
      </c>
      <c r="R630" s="103">
        <f t="shared" si="451"/>
        <v>4639</v>
      </c>
      <c r="S630" s="103">
        <f t="shared" si="451"/>
        <v>774</v>
      </c>
      <c r="T630" s="103">
        <f t="shared" si="451"/>
        <v>775</v>
      </c>
      <c r="U630" s="103">
        <f t="shared" si="451"/>
        <v>759</v>
      </c>
      <c r="V630" s="103">
        <f t="shared" si="451"/>
        <v>16</v>
      </c>
      <c r="W630" s="107">
        <v>24832</v>
      </c>
      <c r="X630" s="47"/>
    </row>
    <row r="631" spans="1:24" s="26" customFormat="1" ht="29.25" customHeight="1" x14ac:dyDescent="0.25">
      <c r="A631" s="33" t="s">
        <v>282</v>
      </c>
      <c r="B631" s="21">
        <v>1</v>
      </c>
      <c r="C631" s="23" t="s">
        <v>102</v>
      </c>
      <c r="D631" s="27" t="s">
        <v>22</v>
      </c>
      <c r="E631" s="52">
        <f>E632+E638+E652</f>
        <v>6694614</v>
      </c>
      <c r="F631" s="52">
        <f t="shared" ref="F631:K631" si="452">F632+F638+F652</f>
        <v>1115913.6666666667</v>
      </c>
      <c r="G631" s="52">
        <f t="shared" si="452"/>
        <v>1048255.18</v>
      </c>
      <c r="H631" s="52">
        <f t="shared" si="452"/>
        <v>1047832</v>
      </c>
      <c r="I631" s="52">
        <f t="shared" si="452"/>
        <v>1447.1799999999998</v>
      </c>
      <c r="J631" s="50">
        <f>ROUND(I631/F631*100,2)</f>
        <v>0.13</v>
      </c>
      <c r="K631" s="52">
        <f t="shared" si="452"/>
        <v>-78349.666666666657</v>
      </c>
      <c r="L631" s="55">
        <f t="shared" ref="L631:L632" si="453">ROUND(K631*100/-F631,2)</f>
        <v>7.02</v>
      </c>
      <c r="M631" s="49">
        <v>115348</v>
      </c>
      <c r="N631" s="49">
        <f>ROUND(M631/12*2,2)</f>
        <v>19224.669999999998</v>
      </c>
      <c r="O631" s="52">
        <f t="shared" ref="O631:V631" si="454">O632+O638+O652</f>
        <v>20036</v>
      </c>
      <c r="P631" s="52">
        <f t="shared" si="454"/>
        <v>20036</v>
      </c>
      <c r="Q631" s="52">
        <f t="shared" si="454"/>
        <v>0</v>
      </c>
      <c r="R631" s="52">
        <f t="shared" si="454"/>
        <v>4438</v>
      </c>
      <c r="S631" s="52">
        <f t="shared" si="454"/>
        <v>740</v>
      </c>
      <c r="T631" s="59">
        <f t="shared" si="454"/>
        <v>715</v>
      </c>
      <c r="U631" s="59">
        <f t="shared" si="454"/>
        <v>714</v>
      </c>
      <c r="V631" s="59">
        <f t="shared" si="454"/>
        <v>1</v>
      </c>
      <c r="W631" s="59"/>
      <c r="X631" s="25"/>
    </row>
    <row r="632" spans="1:24" s="26" customFormat="1" ht="26.25" customHeight="1" x14ac:dyDescent="0.25">
      <c r="A632" s="33" t="s">
        <v>282</v>
      </c>
      <c r="B632" s="33" t="s">
        <v>330</v>
      </c>
      <c r="C632" s="23" t="s">
        <v>102</v>
      </c>
      <c r="D632" s="32" t="s">
        <v>23</v>
      </c>
      <c r="E632" s="49">
        <f>SUM(E633:E637)</f>
        <v>6090129</v>
      </c>
      <c r="F632" s="49">
        <f t="shared" ref="F632:K632" si="455">SUM(F633:F637)</f>
        <v>1015166</v>
      </c>
      <c r="G632" s="49">
        <f t="shared" si="455"/>
        <v>986858</v>
      </c>
      <c r="H632" s="49">
        <f t="shared" si="455"/>
        <v>1015166</v>
      </c>
      <c r="I632" s="49">
        <f t="shared" si="455"/>
        <v>0</v>
      </c>
      <c r="J632" s="50">
        <f>ROUND(I632/F632*100,2)</f>
        <v>0</v>
      </c>
      <c r="K632" s="49">
        <f t="shared" si="455"/>
        <v>-28308</v>
      </c>
      <c r="L632" s="55">
        <f t="shared" si="453"/>
        <v>2.79</v>
      </c>
      <c r="M632" s="49"/>
      <c r="N632" s="49"/>
      <c r="O632" s="52">
        <f t="shared" ref="O632:V632" si="456">SUM(O633:O637)</f>
        <v>19588</v>
      </c>
      <c r="P632" s="52">
        <f t="shared" si="456"/>
        <v>19588</v>
      </c>
      <c r="Q632" s="52">
        <f t="shared" si="456"/>
        <v>0</v>
      </c>
      <c r="R632" s="52">
        <f t="shared" si="456"/>
        <v>4411</v>
      </c>
      <c r="S632" s="52">
        <f t="shared" si="456"/>
        <v>735</v>
      </c>
      <c r="T632" s="52">
        <f t="shared" si="456"/>
        <v>703</v>
      </c>
      <c r="U632" s="49">
        <f t="shared" si="456"/>
        <v>703</v>
      </c>
      <c r="V632" s="49">
        <f t="shared" si="456"/>
        <v>0</v>
      </c>
      <c r="W632" s="49"/>
      <c r="X632" s="25"/>
    </row>
    <row r="633" spans="1:24" s="26" customFormat="1" ht="22.5" customHeight="1" x14ac:dyDescent="0.25">
      <c r="A633" s="33" t="s">
        <v>282</v>
      </c>
      <c r="B633" s="33" t="s">
        <v>330</v>
      </c>
      <c r="C633" s="23" t="s">
        <v>73</v>
      </c>
      <c r="D633" s="34" t="s">
        <v>106</v>
      </c>
      <c r="E633" s="53">
        <v>3861951</v>
      </c>
      <c r="F633" s="99">
        <f>321902*2</f>
        <v>643804</v>
      </c>
      <c r="G633" s="99">
        <v>615496</v>
      </c>
      <c r="H633" s="99">
        <f>321902*2</f>
        <v>643804</v>
      </c>
      <c r="I633" s="54"/>
      <c r="J633" s="50"/>
      <c r="K633" s="54">
        <f>G633-F633</f>
        <v>-28308</v>
      </c>
      <c r="L633" s="55">
        <f>ROUND(K633*100/-F633,2)</f>
        <v>4.4000000000000004</v>
      </c>
      <c r="M633" s="53"/>
      <c r="N633" s="53"/>
      <c r="O633" s="53">
        <v>19588</v>
      </c>
      <c r="P633" s="53">
        <v>19588</v>
      </c>
      <c r="Q633" s="59">
        <f>O633-P633</f>
        <v>0</v>
      </c>
      <c r="R633" s="74">
        <v>4411</v>
      </c>
      <c r="S633" s="53">
        <f>ROUND(R633/12*2,0)</f>
        <v>735</v>
      </c>
      <c r="T633" s="58">
        <v>703</v>
      </c>
      <c r="U633" s="58">
        <v>703</v>
      </c>
      <c r="V633" s="53">
        <f>T633-U633</f>
        <v>0</v>
      </c>
      <c r="W633" s="53"/>
      <c r="X633" s="6"/>
    </row>
    <row r="634" spans="1:24" s="35" customFormat="1" ht="15.75" x14ac:dyDescent="0.25">
      <c r="A634" s="33" t="s">
        <v>282</v>
      </c>
      <c r="B634" s="33" t="s">
        <v>330</v>
      </c>
      <c r="C634" s="23" t="s">
        <v>74</v>
      </c>
      <c r="D634" s="116" t="s">
        <v>104</v>
      </c>
      <c r="E634" s="53">
        <v>2142483</v>
      </c>
      <c r="F634" s="53">
        <f>178540*2</f>
        <v>357080</v>
      </c>
      <c r="G634" s="53">
        <f>178540*2</f>
        <v>357080</v>
      </c>
      <c r="H634" s="53">
        <f>178540*2</f>
        <v>357080</v>
      </c>
      <c r="I634" s="54"/>
      <c r="J634" s="50"/>
      <c r="K634" s="54"/>
      <c r="L634" s="55"/>
      <c r="M634" s="59"/>
      <c r="N634" s="59"/>
      <c r="O634" s="53"/>
      <c r="P634" s="53"/>
      <c r="Q634" s="57">
        <f>O634-P634</f>
        <v>0</v>
      </c>
      <c r="R634" s="53"/>
      <c r="S634" s="53">
        <f>ROUND(R634/12*3,0)</f>
        <v>0</v>
      </c>
      <c r="T634" s="58"/>
      <c r="U634" s="58"/>
      <c r="V634" s="53">
        <f>T634-U634</f>
        <v>0</v>
      </c>
      <c r="W634" s="59"/>
      <c r="X634" s="6"/>
    </row>
    <row r="635" spans="1:24" s="35" customFormat="1" ht="15.75" x14ac:dyDescent="0.25">
      <c r="A635" s="33" t="s">
        <v>282</v>
      </c>
      <c r="B635" s="33" t="s">
        <v>330</v>
      </c>
      <c r="C635" s="23" t="s">
        <v>74</v>
      </c>
      <c r="D635" s="116" t="s">
        <v>105</v>
      </c>
      <c r="E635" s="53">
        <v>85695</v>
      </c>
      <c r="F635" s="53">
        <f>7141*2</f>
        <v>14282</v>
      </c>
      <c r="G635" s="53">
        <f>7141*2</f>
        <v>14282</v>
      </c>
      <c r="H635" s="53">
        <f>7141*2</f>
        <v>14282</v>
      </c>
      <c r="I635" s="54"/>
      <c r="J635" s="50"/>
      <c r="K635" s="54"/>
      <c r="L635" s="55"/>
      <c r="M635" s="59"/>
      <c r="N635" s="59"/>
      <c r="O635" s="53"/>
      <c r="P635" s="53"/>
      <c r="Q635" s="57">
        <f>O635-P635</f>
        <v>0</v>
      </c>
      <c r="R635" s="53"/>
      <c r="S635" s="53">
        <f>ROUND(R635/12*3,0)</f>
        <v>0</v>
      </c>
      <c r="T635" s="58"/>
      <c r="U635" s="58"/>
      <c r="V635" s="53">
        <f>T635-U635</f>
        <v>0</v>
      </c>
      <c r="W635" s="59"/>
      <c r="X635" s="6"/>
    </row>
    <row r="636" spans="1:24" s="35" customFormat="1" ht="15.75" x14ac:dyDescent="0.25">
      <c r="A636" s="33" t="s">
        <v>282</v>
      </c>
      <c r="B636" s="33" t="s">
        <v>330</v>
      </c>
      <c r="C636" s="23" t="s">
        <v>75</v>
      </c>
      <c r="D636" s="34" t="s">
        <v>107</v>
      </c>
      <c r="E636" s="53"/>
      <c r="F636" s="53"/>
      <c r="G636" s="53"/>
      <c r="H636" s="53"/>
      <c r="I636" s="54"/>
      <c r="J636" s="50"/>
      <c r="K636" s="54"/>
      <c r="L636" s="55"/>
      <c r="M636" s="59"/>
      <c r="N636" s="59"/>
      <c r="O636" s="53"/>
      <c r="P636" s="53"/>
      <c r="Q636" s="57">
        <f>O636-P636</f>
        <v>0</v>
      </c>
      <c r="R636" s="53"/>
      <c r="S636" s="53">
        <f>ROUND(R636/12*3,0)</f>
        <v>0</v>
      </c>
      <c r="T636" s="58"/>
      <c r="U636" s="58"/>
      <c r="V636" s="53">
        <f>T636-U636</f>
        <v>0</v>
      </c>
      <c r="W636" s="59"/>
      <c r="X636" s="6"/>
    </row>
    <row r="637" spans="1:24" s="35" customFormat="1" ht="31.5" x14ac:dyDescent="0.25">
      <c r="A637" s="33" t="s">
        <v>282</v>
      </c>
      <c r="B637" s="33" t="s">
        <v>330</v>
      </c>
      <c r="C637" s="23" t="s">
        <v>76</v>
      </c>
      <c r="D637" s="34" t="s">
        <v>108</v>
      </c>
      <c r="E637" s="53"/>
      <c r="F637" s="53"/>
      <c r="G637" s="53"/>
      <c r="H637" s="53"/>
      <c r="I637" s="54"/>
      <c r="J637" s="50"/>
      <c r="K637" s="54"/>
      <c r="L637" s="55"/>
      <c r="M637" s="59"/>
      <c r="N637" s="59"/>
      <c r="O637" s="53"/>
      <c r="P637" s="53"/>
      <c r="Q637" s="57">
        <f>O637-P637</f>
        <v>0</v>
      </c>
      <c r="R637" s="53"/>
      <c r="S637" s="53">
        <f>ROUND(R637/12*3,0)</f>
        <v>0</v>
      </c>
      <c r="T637" s="58"/>
      <c r="U637" s="58"/>
      <c r="V637" s="53">
        <f>T637-U637</f>
        <v>0</v>
      </c>
      <c r="W637" s="59"/>
      <c r="X637" s="6"/>
    </row>
    <row r="638" spans="1:24" s="35" customFormat="1" ht="15.75" x14ac:dyDescent="0.25">
      <c r="A638" s="33" t="s">
        <v>282</v>
      </c>
      <c r="B638" s="22" t="s">
        <v>331</v>
      </c>
      <c r="C638" s="36"/>
      <c r="D638" s="32" t="s">
        <v>24</v>
      </c>
      <c r="E638" s="61">
        <f t="shared" ref="E638:L638" si="457">SUM(E639:E651)</f>
        <v>0</v>
      </c>
      <c r="F638" s="61">
        <f t="shared" si="457"/>
        <v>0</v>
      </c>
      <c r="G638" s="61">
        <f t="shared" si="457"/>
        <v>0</v>
      </c>
      <c r="H638" s="61">
        <f t="shared" si="457"/>
        <v>0</v>
      </c>
      <c r="I638" s="120">
        <f t="shared" si="457"/>
        <v>0</v>
      </c>
      <c r="J638" s="50"/>
      <c r="K638" s="120">
        <f t="shared" si="457"/>
        <v>0</v>
      </c>
      <c r="L638" s="61">
        <f t="shared" si="457"/>
        <v>0</v>
      </c>
      <c r="M638" s="61"/>
      <c r="N638" s="61"/>
      <c r="O638" s="61">
        <f t="shared" ref="O638:V638" si="458">SUM(O639:O651)</f>
        <v>0</v>
      </c>
      <c r="P638" s="61">
        <f t="shared" si="458"/>
        <v>0</v>
      </c>
      <c r="Q638" s="120">
        <f t="shared" si="458"/>
        <v>0</v>
      </c>
      <c r="R638" s="61">
        <f t="shared" si="458"/>
        <v>0</v>
      </c>
      <c r="S638" s="61">
        <f t="shared" si="458"/>
        <v>0</v>
      </c>
      <c r="T638" s="137">
        <f t="shared" si="458"/>
        <v>0</v>
      </c>
      <c r="U638" s="137">
        <f t="shared" si="458"/>
        <v>0</v>
      </c>
      <c r="V638" s="61">
        <f t="shared" si="458"/>
        <v>0</v>
      </c>
      <c r="W638" s="68"/>
      <c r="X638" s="6"/>
    </row>
    <row r="639" spans="1:24" s="35" customFormat="1" ht="15.75" x14ac:dyDescent="0.25">
      <c r="A639" s="33" t="s">
        <v>282</v>
      </c>
      <c r="B639" s="33" t="s">
        <v>331</v>
      </c>
      <c r="C639" s="37" t="s">
        <v>25</v>
      </c>
      <c r="D639" s="34" t="s">
        <v>54</v>
      </c>
      <c r="E639" s="53"/>
      <c r="F639" s="53"/>
      <c r="G639" s="53"/>
      <c r="H639" s="53"/>
      <c r="I639" s="119"/>
      <c r="J639" s="55"/>
      <c r="K639" s="119"/>
      <c r="L639" s="55"/>
      <c r="M639" s="59"/>
      <c r="N639" s="59"/>
      <c r="O639" s="53"/>
      <c r="P639" s="53"/>
      <c r="Q639" s="59">
        <f t="shared" ref="Q639:Q651" si="459">O639-P639</f>
        <v>0</v>
      </c>
      <c r="R639" s="53"/>
      <c r="S639" s="53">
        <f t="shared" ref="S639:S651" si="460">ROUND(R639/12*3,0)</f>
        <v>0</v>
      </c>
      <c r="T639" s="53"/>
      <c r="U639" s="53"/>
      <c r="V639" s="53">
        <f t="shared" ref="V639:V651" si="461">T639-U639</f>
        <v>0</v>
      </c>
      <c r="W639" s="59"/>
      <c r="X639" s="6"/>
    </row>
    <row r="640" spans="1:24" s="35" customFormat="1" ht="15.75" x14ac:dyDescent="0.25">
      <c r="A640" s="33" t="s">
        <v>282</v>
      </c>
      <c r="B640" s="33" t="s">
        <v>331</v>
      </c>
      <c r="C640" s="37" t="s">
        <v>26</v>
      </c>
      <c r="D640" s="34" t="s">
        <v>27</v>
      </c>
      <c r="E640" s="53"/>
      <c r="F640" s="53"/>
      <c r="G640" s="53"/>
      <c r="H640" s="53"/>
      <c r="I640" s="54"/>
      <c r="J640" s="50"/>
      <c r="K640" s="54"/>
      <c r="L640" s="55"/>
      <c r="M640" s="59"/>
      <c r="N640" s="59"/>
      <c r="O640" s="53"/>
      <c r="P640" s="53"/>
      <c r="Q640" s="57">
        <f t="shared" si="459"/>
        <v>0</v>
      </c>
      <c r="R640" s="53"/>
      <c r="S640" s="53">
        <f t="shared" si="460"/>
        <v>0</v>
      </c>
      <c r="T640" s="58"/>
      <c r="U640" s="58"/>
      <c r="V640" s="53">
        <f t="shared" si="461"/>
        <v>0</v>
      </c>
      <c r="W640" s="59"/>
      <c r="X640" s="6"/>
    </row>
    <row r="641" spans="1:24" s="35" customFormat="1" ht="31.5" x14ac:dyDescent="0.25">
      <c r="A641" s="33" t="s">
        <v>282</v>
      </c>
      <c r="B641" s="33" t="s">
        <v>331</v>
      </c>
      <c r="C641" s="37" t="s">
        <v>28</v>
      </c>
      <c r="D641" s="34" t="s">
        <v>29</v>
      </c>
      <c r="E641" s="53"/>
      <c r="F641" s="53"/>
      <c r="G641" s="53"/>
      <c r="H641" s="53"/>
      <c r="I641" s="54"/>
      <c r="J641" s="50"/>
      <c r="K641" s="54"/>
      <c r="L641" s="55"/>
      <c r="M641" s="59"/>
      <c r="N641" s="59"/>
      <c r="O641" s="53"/>
      <c r="P641" s="53"/>
      <c r="Q641" s="57">
        <f t="shared" si="459"/>
        <v>0</v>
      </c>
      <c r="R641" s="53"/>
      <c r="S641" s="53">
        <f t="shared" si="460"/>
        <v>0</v>
      </c>
      <c r="T641" s="58"/>
      <c r="U641" s="58"/>
      <c r="V641" s="53">
        <f t="shared" si="461"/>
        <v>0</v>
      </c>
      <c r="W641" s="59"/>
      <c r="X641" s="6"/>
    </row>
    <row r="642" spans="1:24" s="35" customFormat="1" ht="15.75" x14ac:dyDescent="0.25">
      <c r="A642" s="33" t="s">
        <v>282</v>
      </c>
      <c r="B642" s="33" t="s">
        <v>331</v>
      </c>
      <c r="C642" s="37" t="s">
        <v>56</v>
      </c>
      <c r="D642" s="34" t="s">
        <v>53</v>
      </c>
      <c r="E642" s="53"/>
      <c r="F642" s="53"/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 t="shared" si="459"/>
        <v>0</v>
      </c>
      <c r="R642" s="53"/>
      <c r="S642" s="53">
        <f t="shared" si="460"/>
        <v>0</v>
      </c>
      <c r="T642" s="58"/>
      <c r="U642" s="58"/>
      <c r="V642" s="53">
        <f t="shared" si="461"/>
        <v>0</v>
      </c>
      <c r="W642" s="59"/>
      <c r="X642" s="6"/>
    </row>
    <row r="643" spans="1:24" s="35" customFormat="1" ht="15.75" x14ac:dyDescent="0.25">
      <c r="A643" s="33" t="s">
        <v>282</v>
      </c>
      <c r="B643" s="33" t="s">
        <v>331</v>
      </c>
      <c r="C643" s="37" t="s">
        <v>57</v>
      </c>
      <c r="D643" s="34" t="s">
        <v>68</v>
      </c>
      <c r="E643" s="53"/>
      <c r="F643" s="53"/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 t="shared" si="459"/>
        <v>0</v>
      </c>
      <c r="R643" s="53"/>
      <c r="S643" s="53">
        <f t="shared" si="460"/>
        <v>0</v>
      </c>
      <c r="T643" s="58"/>
      <c r="U643" s="58"/>
      <c r="V643" s="53">
        <f t="shared" si="461"/>
        <v>0</v>
      </c>
      <c r="W643" s="59"/>
      <c r="X643" s="6"/>
    </row>
    <row r="644" spans="1:24" s="35" customFormat="1" ht="15.75" x14ac:dyDescent="0.25">
      <c r="A644" s="33" t="s">
        <v>282</v>
      </c>
      <c r="B644" s="33" t="s">
        <v>331</v>
      </c>
      <c r="C644" s="37" t="s">
        <v>58</v>
      </c>
      <c r="D644" s="34" t="s">
        <v>70</v>
      </c>
      <c r="E644" s="53"/>
      <c r="F644" s="53"/>
      <c r="G644" s="53"/>
      <c r="H644" s="53"/>
      <c r="I644" s="54"/>
      <c r="J644" s="50"/>
      <c r="K644" s="54"/>
      <c r="L644" s="55"/>
      <c r="M644" s="59"/>
      <c r="N644" s="59"/>
      <c r="O644" s="53"/>
      <c r="P644" s="53"/>
      <c r="Q644" s="57">
        <f t="shared" si="459"/>
        <v>0</v>
      </c>
      <c r="R644" s="53"/>
      <c r="S644" s="53">
        <f t="shared" si="460"/>
        <v>0</v>
      </c>
      <c r="T644" s="58"/>
      <c r="U644" s="58"/>
      <c r="V644" s="53">
        <f t="shared" si="461"/>
        <v>0</v>
      </c>
      <c r="W644" s="59"/>
      <c r="X644" s="6"/>
    </row>
    <row r="645" spans="1:24" s="35" customFormat="1" ht="31.5" x14ac:dyDescent="0.25">
      <c r="A645" s="33" t="s">
        <v>282</v>
      </c>
      <c r="B645" s="33" t="s">
        <v>331</v>
      </c>
      <c r="C645" s="37" t="s">
        <v>59</v>
      </c>
      <c r="D645" s="34" t="s">
        <v>69</v>
      </c>
      <c r="E645" s="53"/>
      <c r="F645" s="53"/>
      <c r="G645" s="53"/>
      <c r="H645" s="53"/>
      <c r="I645" s="54"/>
      <c r="J645" s="50"/>
      <c r="K645" s="54"/>
      <c r="L645" s="55"/>
      <c r="M645" s="59"/>
      <c r="N645" s="59"/>
      <c r="O645" s="53"/>
      <c r="P645" s="53"/>
      <c r="Q645" s="57">
        <f t="shared" si="459"/>
        <v>0</v>
      </c>
      <c r="R645" s="53"/>
      <c r="S645" s="53">
        <f t="shared" si="460"/>
        <v>0</v>
      </c>
      <c r="T645" s="58"/>
      <c r="U645" s="58"/>
      <c r="V645" s="53">
        <f t="shared" si="461"/>
        <v>0</v>
      </c>
      <c r="W645" s="59"/>
      <c r="X645" s="6"/>
    </row>
    <row r="646" spans="1:24" s="35" customFormat="1" ht="15.75" x14ac:dyDescent="0.25">
      <c r="A646" s="33" t="s">
        <v>282</v>
      </c>
      <c r="B646" s="33" t="s">
        <v>331</v>
      </c>
      <c r="C646" s="37" t="s">
        <v>60</v>
      </c>
      <c r="D646" s="34" t="s">
        <v>72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459"/>
        <v>0</v>
      </c>
      <c r="R646" s="53"/>
      <c r="S646" s="53">
        <f t="shared" si="460"/>
        <v>0</v>
      </c>
      <c r="T646" s="58"/>
      <c r="U646" s="58"/>
      <c r="V646" s="53">
        <f t="shared" si="461"/>
        <v>0</v>
      </c>
      <c r="W646" s="59"/>
      <c r="X646" s="6"/>
    </row>
    <row r="647" spans="1:24" s="35" customFormat="1" ht="15.75" x14ac:dyDescent="0.25">
      <c r="A647" s="33" t="s">
        <v>282</v>
      </c>
      <c r="B647" s="33" t="s">
        <v>331</v>
      </c>
      <c r="C647" s="37" t="s">
        <v>61</v>
      </c>
      <c r="D647" s="34" t="s">
        <v>67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459"/>
        <v>0</v>
      </c>
      <c r="R647" s="53"/>
      <c r="S647" s="53">
        <f t="shared" si="460"/>
        <v>0</v>
      </c>
      <c r="T647" s="58"/>
      <c r="U647" s="58"/>
      <c r="V647" s="53">
        <f t="shared" si="461"/>
        <v>0</v>
      </c>
      <c r="W647" s="59"/>
      <c r="X647" s="6"/>
    </row>
    <row r="648" spans="1:24" s="35" customFormat="1" ht="15.75" x14ac:dyDescent="0.25">
      <c r="A648" s="33" t="s">
        <v>282</v>
      </c>
      <c r="B648" s="33" t="s">
        <v>331</v>
      </c>
      <c r="C648" s="37" t="s">
        <v>62</v>
      </c>
      <c r="D648" s="34" t="s">
        <v>66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459"/>
        <v>0</v>
      </c>
      <c r="R648" s="53"/>
      <c r="S648" s="53">
        <f t="shared" si="460"/>
        <v>0</v>
      </c>
      <c r="T648" s="58"/>
      <c r="U648" s="58"/>
      <c r="V648" s="53">
        <f t="shared" si="461"/>
        <v>0</v>
      </c>
      <c r="W648" s="59"/>
      <c r="X648" s="6"/>
    </row>
    <row r="649" spans="1:24" s="35" customFormat="1" ht="15.75" x14ac:dyDescent="0.25">
      <c r="A649" s="33" t="s">
        <v>282</v>
      </c>
      <c r="B649" s="33" t="s">
        <v>331</v>
      </c>
      <c r="C649" s="37" t="s">
        <v>63</v>
      </c>
      <c r="D649" s="34" t="s">
        <v>52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459"/>
        <v>0</v>
      </c>
      <c r="R649" s="53"/>
      <c r="S649" s="53">
        <f t="shared" si="460"/>
        <v>0</v>
      </c>
      <c r="T649" s="58"/>
      <c r="U649" s="58"/>
      <c r="V649" s="53">
        <f t="shared" si="461"/>
        <v>0</v>
      </c>
      <c r="W649" s="59"/>
      <c r="X649" s="6"/>
    </row>
    <row r="650" spans="1:24" s="35" customFormat="1" ht="15.75" x14ac:dyDescent="0.25">
      <c r="A650" s="33" t="s">
        <v>282</v>
      </c>
      <c r="B650" s="33" t="s">
        <v>331</v>
      </c>
      <c r="C650" s="37" t="s">
        <v>64</v>
      </c>
      <c r="D650" s="34" t="s">
        <v>55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459"/>
        <v>0</v>
      </c>
      <c r="R650" s="53"/>
      <c r="S650" s="53">
        <f t="shared" si="460"/>
        <v>0</v>
      </c>
      <c r="T650" s="58"/>
      <c r="U650" s="58"/>
      <c r="V650" s="53">
        <f t="shared" si="461"/>
        <v>0</v>
      </c>
      <c r="W650" s="59"/>
      <c r="X650" s="6"/>
    </row>
    <row r="651" spans="1:24" s="35" customFormat="1" ht="15.75" x14ac:dyDescent="0.25">
      <c r="A651" s="33" t="s">
        <v>282</v>
      </c>
      <c r="B651" s="33" t="s">
        <v>331</v>
      </c>
      <c r="C651" s="37" t="s">
        <v>65</v>
      </c>
      <c r="D651" s="34" t="s">
        <v>71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459"/>
        <v>0</v>
      </c>
      <c r="R651" s="53"/>
      <c r="S651" s="53">
        <f t="shared" si="460"/>
        <v>0</v>
      </c>
      <c r="T651" s="58"/>
      <c r="U651" s="58"/>
      <c r="V651" s="53">
        <f t="shared" si="461"/>
        <v>0</v>
      </c>
      <c r="W651" s="59"/>
      <c r="X651" s="6"/>
    </row>
    <row r="652" spans="1:24" s="35" customFormat="1" ht="31.5" x14ac:dyDescent="0.25">
      <c r="A652" s="33" t="s">
        <v>282</v>
      </c>
      <c r="B652" s="22" t="s">
        <v>332</v>
      </c>
      <c r="C652" s="23" t="s">
        <v>102</v>
      </c>
      <c r="D652" s="32" t="s">
        <v>30</v>
      </c>
      <c r="E652" s="61">
        <f t="shared" ref="E652:K652" si="462">SUM(E653:E669)</f>
        <v>604485</v>
      </c>
      <c r="F652" s="61">
        <f t="shared" si="462"/>
        <v>100747.66666666667</v>
      </c>
      <c r="G652" s="61">
        <f t="shared" si="462"/>
        <v>61397.18</v>
      </c>
      <c r="H652" s="61">
        <f t="shared" si="462"/>
        <v>32666</v>
      </c>
      <c r="I652" s="120">
        <f t="shared" si="462"/>
        <v>1447.1799999999998</v>
      </c>
      <c r="J652" s="50">
        <f>ROUND(I652/F652*100,2)</f>
        <v>1.44</v>
      </c>
      <c r="K652" s="120">
        <f t="shared" si="462"/>
        <v>-50041.666666666664</v>
      </c>
      <c r="L652" s="55">
        <f t="shared" ref="L652:L655" si="463">ROUND(K652*100/-F652,2)</f>
        <v>49.67</v>
      </c>
      <c r="M652" s="61"/>
      <c r="N652" s="61"/>
      <c r="O652" s="61">
        <f t="shared" ref="O652:V652" si="464">SUM(O653:O667)</f>
        <v>448</v>
      </c>
      <c r="P652" s="61">
        <f t="shared" si="464"/>
        <v>448</v>
      </c>
      <c r="Q652" s="120">
        <f t="shared" si="464"/>
        <v>0</v>
      </c>
      <c r="R652" s="61">
        <f t="shared" si="464"/>
        <v>27</v>
      </c>
      <c r="S652" s="61">
        <f t="shared" si="464"/>
        <v>5</v>
      </c>
      <c r="T652" s="137">
        <f t="shared" si="464"/>
        <v>12</v>
      </c>
      <c r="U652" s="137">
        <f t="shared" si="464"/>
        <v>11</v>
      </c>
      <c r="V652" s="61">
        <f t="shared" si="464"/>
        <v>1</v>
      </c>
      <c r="W652" s="61"/>
      <c r="X652" s="6"/>
    </row>
    <row r="653" spans="1:24" s="35" customFormat="1" ht="15.75" x14ac:dyDescent="0.25">
      <c r="A653" s="33" t="s">
        <v>282</v>
      </c>
      <c r="B653" s="33" t="s">
        <v>332</v>
      </c>
      <c r="C653" s="23" t="s">
        <v>79</v>
      </c>
      <c r="D653" s="43" t="s">
        <v>77</v>
      </c>
      <c r="E653" s="53">
        <v>9138</v>
      </c>
      <c r="F653" s="53">
        <f>ROUND(E653/12*2,0)</f>
        <v>1523</v>
      </c>
      <c r="G653" s="99">
        <v>2970.18</v>
      </c>
      <c r="H653" s="53">
        <v>1980</v>
      </c>
      <c r="I653" s="55">
        <f t="shared" ref="I653" si="465">G653-F653</f>
        <v>1447.1799999999998</v>
      </c>
      <c r="J653" s="55">
        <f t="shared" ref="J653" si="466">ROUND(I653/F653*100,2)</f>
        <v>95.02</v>
      </c>
      <c r="K653" s="54"/>
      <c r="L653" s="55"/>
      <c r="M653" s="59"/>
      <c r="N653" s="59"/>
      <c r="O653" s="53"/>
      <c r="P653" s="53"/>
      <c r="Q653" s="59">
        <f t="shared" ref="Q653:Q667" si="467">O653-P653</f>
        <v>0</v>
      </c>
      <c r="R653" s="53"/>
      <c r="S653" s="53">
        <f t="shared" ref="S653:S657" si="468">ROUND(R653/12*3,0)</f>
        <v>0</v>
      </c>
      <c r="T653" s="53"/>
      <c r="U653" s="53"/>
      <c r="V653" s="53">
        <f t="shared" ref="V653:V667" si="469">T653-U653</f>
        <v>0</v>
      </c>
      <c r="W653" s="59"/>
      <c r="X653" s="6"/>
    </row>
    <row r="654" spans="1:24" s="35" customFormat="1" ht="15.75" x14ac:dyDescent="0.25">
      <c r="A654" s="33" t="s">
        <v>282</v>
      </c>
      <c r="B654" s="33" t="s">
        <v>332</v>
      </c>
      <c r="C654" s="23" t="s">
        <v>80</v>
      </c>
      <c r="D654" s="43" t="s">
        <v>78</v>
      </c>
      <c r="E654" s="53"/>
      <c r="F654" s="53"/>
      <c r="G654" s="53"/>
      <c r="H654" s="53"/>
      <c r="I654" s="55"/>
      <c r="J654" s="55"/>
      <c r="K654" s="54"/>
      <c r="L654" s="55"/>
      <c r="M654" s="59"/>
      <c r="N654" s="59"/>
      <c r="O654" s="53"/>
      <c r="P654" s="53"/>
      <c r="Q654" s="57">
        <f t="shared" si="467"/>
        <v>0</v>
      </c>
      <c r="R654" s="53"/>
      <c r="S654" s="53">
        <f t="shared" si="468"/>
        <v>0</v>
      </c>
      <c r="T654" s="58"/>
      <c r="U654" s="58"/>
      <c r="V654" s="53">
        <f t="shared" si="469"/>
        <v>0</v>
      </c>
      <c r="W654" s="59"/>
      <c r="X654" s="6"/>
    </row>
    <row r="655" spans="1:24" s="35" customFormat="1" ht="15.75" x14ac:dyDescent="0.25">
      <c r="A655" s="33" t="s">
        <v>282</v>
      </c>
      <c r="B655" s="33" t="s">
        <v>332</v>
      </c>
      <c r="C655" s="23" t="s">
        <v>82</v>
      </c>
      <c r="D655" s="34" t="s">
        <v>81</v>
      </c>
      <c r="E655" s="53">
        <v>48430</v>
      </c>
      <c r="F655" s="53">
        <f>E655/12*2</f>
        <v>8071.666666666667</v>
      </c>
      <c r="G655" s="53">
        <v>0</v>
      </c>
      <c r="H655" s="53">
        <v>0</v>
      </c>
      <c r="I655" s="55"/>
      <c r="J655" s="55"/>
      <c r="K655" s="54">
        <f t="shared" ref="K655" si="470">G655-F655</f>
        <v>-8071.666666666667</v>
      </c>
      <c r="L655" s="55">
        <f t="shared" si="463"/>
        <v>100</v>
      </c>
      <c r="M655" s="59"/>
      <c r="N655" s="59"/>
      <c r="O655" s="53"/>
      <c r="P655" s="59"/>
      <c r="Q655" s="57">
        <f t="shared" si="467"/>
        <v>0</v>
      </c>
      <c r="R655" s="74">
        <v>27</v>
      </c>
      <c r="S655" s="53">
        <f>ROUND(R655/12*2,0)</f>
        <v>5</v>
      </c>
      <c r="T655" s="58"/>
      <c r="U655" s="58"/>
      <c r="V655" s="53">
        <f t="shared" si="469"/>
        <v>0</v>
      </c>
      <c r="W655" s="59"/>
      <c r="X655" s="6"/>
    </row>
    <row r="656" spans="1:24" s="35" customFormat="1" ht="31.5" x14ac:dyDescent="0.25">
      <c r="A656" s="33" t="s">
        <v>282</v>
      </c>
      <c r="B656" s="33" t="s">
        <v>332</v>
      </c>
      <c r="C656" s="23" t="s">
        <v>84</v>
      </c>
      <c r="D656" s="43" t="s">
        <v>83</v>
      </c>
      <c r="E656" s="53"/>
      <c r="F656" s="53"/>
      <c r="G656" s="53"/>
      <c r="H656" s="53"/>
      <c r="I656" s="54"/>
      <c r="J656" s="50"/>
      <c r="K656" s="54"/>
      <c r="L656" s="55"/>
      <c r="M656" s="59"/>
      <c r="N656" s="59"/>
      <c r="O656" s="53"/>
      <c r="P656" s="53"/>
      <c r="Q656" s="57">
        <f t="shared" si="467"/>
        <v>0</v>
      </c>
      <c r="R656" s="53"/>
      <c r="S656" s="53">
        <f t="shared" si="468"/>
        <v>0</v>
      </c>
      <c r="T656" s="58"/>
      <c r="U656" s="58"/>
      <c r="V656" s="53">
        <f t="shared" si="469"/>
        <v>0</v>
      </c>
      <c r="W656" s="59"/>
      <c r="X656" s="6"/>
    </row>
    <row r="657" spans="1:24" s="35" customFormat="1" ht="15.75" x14ac:dyDescent="0.25">
      <c r="A657" s="33" t="s">
        <v>282</v>
      </c>
      <c r="B657" s="33" t="s">
        <v>332</v>
      </c>
      <c r="C657" s="23" t="s">
        <v>95</v>
      </c>
      <c r="D657" s="43" t="s">
        <v>96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467"/>
        <v>0</v>
      </c>
      <c r="R657" s="53"/>
      <c r="S657" s="53">
        <f t="shared" si="468"/>
        <v>0</v>
      </c>
      <c r="T657" s="58"/>
      <c r="U657" s="58"/>
      <c r="V657" s="53">
        <f t="shared" si="469"/>
        <v>0</v>
      </c>
      <c r="W657" s="59"/>
      <c r="X657" s="6"/>
    </row>
    <row r="658" spans="1:24" s="35" customFormat="1" ht="31.5" x14ac:dyDescent="0.25">
      <c r="A658" s="33" t="s">
        <v>282</v>
      </c>
      <c r="B658" s="33" t="s">
        <v>332</v>
      </c>
      <c r="C658" s="23" t="s">
        <v>86</v>
      </c>
      <c r="D658" s="43" t="s">
        <v>85</v>
      </c>
      <c r="E658" s="53"/>
      <c r="F658" s="53"/>
      <c r="G658" s="53">
        <v>7884</v>
      </c>
      <c r="H658" s="53">
        <v>7856</v>
      </c>
      <c r="I658" s="55"/>
      <c r="J658" s="55"/>
      <c r="K658" s="54"/>
      <c r="L658" s="55"/>
      <c r="M658" s="59"/>
      <c r="N658" s="59"/>
      <c r="O658" s="53">
        <v>448</v>
      </c>
      <c r="P658" s="53">
        <v>448</v>
      </c>
      <c r="Q658" s="57">
        <f t="shared" si="467"/>
        <v>0</v>
      </c>
      <c r="R658" s="74"/>
      <c r="S658" s="53">
        <f>ROUND(R658/12*2,0)</f>
        <v>0</v>
      </c>
      <c r="T658" s="58">
        <v>11</v>
      </c>
      <c r="U658" s="58">
        <v>11</v>
      </c>
      <c r="V658" s="53">
        <f t="shared" si="469"/>
        <v>0</v>
      </c>
      <c r="W658" s="59"/>
      <c r="X658" s="6"/>
    </row>
    <row r="659" spans="1:24" s="35" customFormat="1" ht="31.5" x14ac:dyDescent="0.25">
      <c r="A659" s="33" t="s">
        <v>282</v>
      </c>
      <c r="B659" s="33" t="s">
        <v>332</v>
      </c>
      <c r="C659" s="23" t="s">
        <v>102</v>
      </c>
      <c r="D659" s="39" t="s">
        <v>352</v>
      </c>
      <c r="E659" s="53"/>
      <c r="F659" s="53"/>
      <c r="G659" s="53">
        <v>1360</v>
      </c>
      <c r="H659" s="53"/>
      <c r="I659" s="54"/>
      <c r="J659" s="50"/>
      <c r="K659" s="54"/>
      <c r="L659" s="55"/>
      <c r="M659" s="59"/>
      <c r="N659" s="59"/>
      <c r="O659" s="53">
        <v>0</v>
      </c>
      <c r="P659" s="53"/>
      <c r="Q659" s="57">
        <f t="shared" si="467"/>
        <v>0</v>
      </c>
      <c r="R659" s="74"/>
      <c r="S659" s="53">
        <f t="shared" ref="S659" si="471">R659</f>
        <v>0</v>
      </c>
      <c r="T659" s="58">
        <v>1</v>
      </c>
      <c r="U659" s="58"/>
      <c r="V659" s="53">
        <f t="shared" si="469"/>
        <v>1</v>
      </c>
      <c r="W659" s="59"/>
      <c r="X659" s="6"/>
    </row>
    <row r="660" spans="1:24" s="35" customFormat="1" ht="15.75" x14ac:dyDescent="0.25">
      <c r="A660" s="33" t="s">
        <v>282</v>
      </c>
      <c r="B660" s="33" t="s">
        <v>332</v>
      </c>
      <c r="C660" s="23" t="s">
        <v>89</v>
      </c>
      <c r="D660" s="43" t="s">
        <v>88</v>
      </c>
      <c r="E660" s="53"/>
      <c r="F660" s="53"/>
      <c r="G660" s="53"/>
      <c r="H660" s="53"/>
      <c r="I660" s="54"/>
      <c r="J660" s="50"/>
      <c r="K660" s="54"/>
      <c r="L660" s="55"/>
      <c r="M660" s="59"/>
      <c r="N660" s="59"/>
      <c r="O660" s="53"/>
      <c r="P660" s="53"/>
      <c r="Q660" s="57">
        <f t="shared" si="467"/>
        <v>0</v>
      </c>
      <c r="R660" s="53"/>
      <c r="S660" s="53">
        <f t="shared" ref="S660:S667" si="472">ROUND(R660/12*3,0)</f>
        <v>0</v>
      </c>
      <c r="T660" s="58"/>
      <c r="U660" s="58"/>
      <c r="V660" s="53">
        <f t="shared" si="469"/>
        <v>0</v>
      </c>
      <c r="W660" s="59"/>
      <c r="X660" s="6"/>
    </row>
    <row r="661" spans="1:24" s="35" customFormat="1" ht="15.75" x14ac:dyDescent="0.25">
      <c r="A661" s="33" t="s">
        <v>282</v>
      </c>
      <c r="B661" s="33" t="s">
        <v>332</v>
      </c>
      <c r="C661" s="23" t="s">
        <v>91</v>
      </c>
      <c r="D661" s="43" t="s">
        <v>90</v>
      </c>
      <c r="E661" s="53">
        <v>546917</v>
      </c>
      <c r="F661" s="53">
        <f>ROUND(E661/12*2,0)</f>
        <v>91153</v>
      </c>
      <c r="G661" s="99">
        <v>49183</v>
      </c>
      <c r="H661" s="53">
        <v>22830</v>
      </c>
      <c r="I661" s="119"/>
      <c r="J661" s="119"/>
      <c r="K661" s="54">
        <f t="shared" ref="K661" si="473">G661-F661</f>
        <v>-41970</v>
      </c>
      <c r="L661" s="55">
        <f t="shared" ref="L661" si="474">ROUND(K661*100/-F661,2)</f>
        <v>46.04</v>
      </c>
      <c r="M661" s="59"/>
      <c r="N661" s="59"/>
      <c r="O661" s="53"/>
      <c r="P661" s="53"/>
      <c r="Q661" s="57">
        <f t="shared" si="467"/>
        <v>0</v>
      </c>
      <c r="R661" s="53"/>
      <c r="S661" s="53">
        <f t="shared" si="472"/>
        <v>0</v>
      </c>
      <c r="T661" s="58"/>
      <c r="U661" s="58"/>
      <c r="V661" s="53">
        <f t="shared" si="469"/>
        <v>0</v>
      </c>
      <c r="W661" s="59"/>
      <c r="X661" s="6"/>
    </row>
    <row r="662" spans="1:24" s="35" customFormat="1" ht="15.75" x14ac:dyDescent="0.25">
      <c r="A662" s="33" t="s">
        <v>282</v>
      </c>
      <c r="B662" s="33" t="s">
        <v>332</v>
      </c>
      <c r="C662" s="23" t="s">
        <v>94</v>
      </c>
      <c r="D662" s="43" t="s">
        <v>97</v>
      </c>
      <c r="E662" s="53"/>
      <c r="F662" s="53"/>
      <c r="G662" s="53"/>
      <c r="H662" s="53"/>
      <c r="I662" s="55"/>
      <c r="J662" s="55"/>
      <c r="K662" s="54"/>
      <c r="L662" s="55"/>
      <c r="M662" s="59"/>
      <c r="N662" s="59"/>
      <c r="O662" s="53"/>
      <c r="P662" s="53"/>
      <c r="Q662" s="57">
        <f t="shared" si="467"/>
        <v>0</v>
      </c>
      <c r="R662" s="53"/>
      <c r="S662" s="53">
        <f t="shared" si="472"/>
        <v>0</v>
      </c>
      <c r="T662" s="58"/>
      <c r="U662" s="58"/>
      <c r="V662" s="53">
        <f t="shared" si="469"/>
        <v>0</v>
      </c>
      <c r="W662" s="59"/>
      <c r="X662" s="6"/>
    </row>
    <row r="663" spans="1:24" s="35" customFormat="1" ht="15.75" x14ac:dyDescent="0.25">
      <c r="A663" s="33" t="s">
        <v>282</v>
      </c>
      <c r="B663" s="33" t="s">
        <v>332</v>
      </c>
      <c r="C663" s="23" t="s">
        <v>93</v>
      </c>
      <c r="D663" s="43" t="s">
        <v>92</v>
      </c>
      <c r="E663" s="53"/>
      <c r="F663" s="53"/>
      <c r="G663" s="53"/>
      <c r="H663" s="53"/>
      <c r="I663" s="54"/>
      <c r="J663" s="50"/>
      <c r="K663" s="54"/>
      <c r="L663" s="55"/>
      <c r="M663" s="59"/>
      <c r="N663" s="59"/>
      <c r="O663" s="53"/>
      <c r="P663" s="53"/>
      <c r="Q663" s="57">
        <f t="shared" si="467"/>
        <v>0</v>
      </c>
      <c r="R663" s="53"/>
      <c r="S663" s="53">
        <f t="shared" si="472"/>
        <v>0</v>
      </c>
      <c r="T663" s="58"/>
      <c r="U663" s="58"/>
      <c r="V663" s="53">
        <f t="shared" si="469"/>
        <v>0</v>
      </c>
      <c r="W663" s="59"/>
      <c r="X663" s="6"/>
    </row>
    <row r="664" spans="1:24" s="35" customFormat="1" ht="31.5" x14ac:dyDescent="0.25">
      <c r="A664" s="33" t="s">
        <v>282</v>
      </c>
      <c r="B664" s="33" t="s">
        <v>332</v>
      </c>
      <c r="C664" s="23" t="s">
        <v>98</v>
      </c>
      <c r="D664" s="34" t="s">
        <v>99</v>
      </c>
      <c r="E664" s="53"/>
      <c r="F664" s="53"/>
      <c r="G664" s="53"/>
      <c r="H664" s="53"/>
      <c r="I664" s="54"/>
      <c r="J664" s="50"/>
      <c r="K664" s="54"/>
      <c r="L664" s="55"/>
      <c r="M664" s="59"/>
      <c r="N664" s="59"/>
      <c r="O664" s="53"/>
      <c r="P664" s="53"/>
      <c r="Q664" s="57">
        <f t="shared" si="467"/>
        <v>0</v>
      </c>
      <c r="R664" s="53"/>
      <c r="S664" s="53">
        <f t="shared" si="472"/>
        <v>0</v>
      </c>
      <c r="T664" s="58"/>
      <c r="U664" s="58"/>
      <c r="V664" s="53">
        <f t="shared" si="469"/>
        <v>0</v>
      </c>
      <c r="W664" s="59"/>
      <c r="X664" s="6"/>
    </row>
    <row r="665" spans="1:24" s="35" customFormat="1" ht="15.75" x14ac:dyDescent="0.25">
      <c r="A665" s="33" t="s">
        <v>282</v>
      </c>
      <c r="B665" s="33" t="s">
        <v>332</v>
      </c>
      <c r="C665" s="23" t="s">
        <v>100</v>
      </c>
      <c r="D665" s="34" t="s">
        <v>101</v>
      </c>
      <c r="E665" s="53"/>
      <c r="F665" s="53"/>
      <c r="G665" s="53"/>
      <c r="H665" s="53"/>
      <c r="I665" s="54"/>
      <c r="J665" s="50"/>
      <c r="K665" s="54"/>
      <c r="L665" s="55"/>
      <c r="M665" s="59"/>
      <c r="N665" s="59"/>
      <c r="O665" s="53"/>
      <c r="P665" s="53"/>
      <c r="Q665" s="57">
        <f t="shared" si="467"/>
        <v>0</v>
      </c>
      <c r="R665" s="53"/>
      <c r="S665" s="53">
        <f t="shared" si="472"/>
        <v>0</v>
      </c>
      <c r="T665" s="58"/>
      <c r="U665" s="58"/>
      <c r="V665" s="53">
        <f t="shared" si="469"/>
        <v>0</v>
      </c>
      <c r="W665" s="59"/>
      <c r="X665" s="6"/>
    </row>
    <row r="666" spans="1:24" s="35" customFormat="1" ht="47.25" x14ac:dyDescent="0.25">
      <c r="A666" s="33" t="s">
        <v>282</v>
      </c>
      <c r="B666" s="33" t="s">
        <v>332</v>
      </c>
      <c r="C666" s="23" t="s">
        <v>102</v>
      </c>
      <c r="D666" s="39" t="s">
        <v>87</v>
      </c>
      <c r="E666" s="53"/>
      <c r="F666" s="53"/>
      <c r="G666" s="53"/>
      <c r="H666" s="53"/>
      <c r="I666" s="54"/>
      <c r="J666" s="50"/>
      <c r="K666" s="54"/>
      <c r="L666" s="55"/>
      <c r="M666" s="59"/>
      <c r="N666" s="59"/>
      <c r="O666" s="53"/>
      <c r="P666" s="53"/>
      <c r="Q666" s="57">
        <f t="shared" si="467"/>
        <v>0</v>
      </c>
      <c r="R666" s="53"/>
      <c r="S666" s="53">
        <f t="shared" si="472"/>
        <v>0</v>
      </c>
      <c r="T666" s="58"/>
      <c r="U666" s="58"/>
      <c r="V666" s="53">
        <f t="shared" si="469"/>
        <v>0</v>
      </c>
      <c r="W666" s="59"/>
      <c r="X666" s="6"/>
    </row>
    <row r="667" spans="1:24" s="35" customFormat="1" ht="63" x14ac:dyDescent="0.25">
      <c r="A667" s="33" t="s">
        <v>282</v>
      </c>
      <c r="B667" s="33" t="s">
        <v>332</v>
      </c>
      <c r="C667" s="23" t="s">
        <v>102</v>
      </c>
      <c r="D667" s="39" t="s">
        <v>103</v>
      </c>
      <c r="E667" s="53"/>
      <c r="F667" s="53"/>
      <c r="G667" s="53"/>
      <c r="H667" s="53"/>
      <c r="I667" s="54"/>
      <c r="J667" s="50"/>
      <c r="K667" s="54"/>
      <c r="L667" s="55"/>
      <c r="M667" s="59"/>
      <c r="N667" s="59"/>
      <c r="O667" s="53"/>
      <c r="P667" s="53"/>
      <c r="Q667" s="57">
        <f t="shared" si="467"/>
        <v>0</v>
      </c>
      <c r="R667" s="53"/>
      <c r="S667" s="53">
        <f t="shared" si="472"/>
        <v>0</v>
      </c>
      <c r="T667" s="58"/>
      <c r="U667" s="58"/>
      <c r="V667" s="53">
        <f t="shared" si="469"/>
        <v>0</v>
      </c>
      <c r="W667" s="59"/>
      <c r="X667" s="6"/>
    </row>
    <row r="668" spans="1:24" s="35" customFormat="1" ht="31.5" x14ac:dyDescent="0.25">
      <c r="A668" s="33" t="s">
        <v>282</v>
      </c>
      <c r="B668" s="33" t="s">
        <v>332</v>
      </c>
      <c r="C668" s="23" t="s">
        <v>362</v>
      </c>
      <c r="D668" s="39" t="s">
        <v>363</v>
      </c>
      <c r="E668" s="53"/>
      <c r="F668" s="53">
        <f>E668/12*10</f>
        <v>0</v>
      </c>
      <c r="G668" s="53"/>
      <c r="H668" s="53"/>
      <c r="I668" s="119">
        <f>G668-F668</f>
        <v>0</v>
      </c>
      <c r="J668" s="55"/>
      <c r="K668" s="54"/>
      <c r="L668" s="55"/>
      <c r="M668" s="59"/>
      <c r="N668" s="59"/>
      <c r="O668" s="53"/>
      <c r="P668" s="53"/>
      <c r="Q668" s="57"/>
      <c r="R668" s="53"/>
      <c r="S668" s="53"/>
      <c r="T668" s="58"/>
      <c r="U668" s="58"/>
      <c r="V668" s="53"/>
      <c r="W668" s="59"/>
      <c r="X668" s="6"/>
    </row>
    <row r="669" spans="1:24" s="35" customFormat="1" ht="15.75" x14ac:dyDescent="0.25">
      <c r="A669" s="33" t="s">
        <v>282</v>
      </c>
      <c r="B669" s="33" t="s">
        <v>332</v>
      </c>
      <c r="C669" s="23" t="s">
        <v>365</v>
      </c>
      <c r="D669" s="39" t="s">
        <v>364</v>
      </c>
      <c r="E669" s="53"/>
      <c r="F669" s="53"/>
      <c r="G669" s="53"/>
      <c r="H669" s="53"/>
      <c r="I669" s="54"/>
      <c r="J669" s="50"/>
      <c r="K669" s="54"/>
      <c r="L669" s="55"/>
      <c r="M669" s="59"/>
      <c r="N669" s="59"/>
      <c r="O669" s="53"/>
      <c r="P669" s="53"/>
      <c r="Q669" s="57"/>
      <c r="R669" s="53"/>
      <c r="S669" s="53"/>
      <c r="T669" s="58"/>
      <c r="U669" s="58"/>
      <c r="V669" s="53"/>
      <c r="W669" s="59"/>
      <c r="X669" s="6"/>
    </row>
    <row r="670" spans="1:24" s="35" customFormat="1" ht="15.75" x14ac:dyDescent="0.25">
      <c r="A670" s="33" t="s">
        <v>282</v>
      </c>
      <c r="B670" s="21">
        <v>2</v>
      </c>
      <c r="C670" s="23" t="s">
        <v>102</v>
      </c>
      <c r="D670" s="40" t="s">
        <v>31</v>
      </c>
      <c r="E670" s="64">
        <f>E671+E677+E731</f>
        <v>219181</v>
      </c>
      <c r="F670" s="64">
        <f>F671+F677+F731</f>
        <v>53054.67</v>
      </c>
      <c r="G670" s="64">
        <f>G671+G677+G731</f>
        <v>78563.17</v>
      </c>
      <c r="H670" s="64">
        <f>H671+H677+H731</f>
        <v>53580</v>
      </c>
      <c r="I670" s="126">
        <f>I671+I677+I731</f>
        <v>25721.5</v>
      </c>
      <c r="J670" s="50">
        <f>ROUND(I670/F670*100,2)</f>
        <v>48.48</v>
      </c>
      <c r="K670" s="126">
        <f>K671+K677+K731</f>
        <v>-213</v>
      </c>
      <c r="L670" s="55">
        <f t="shared" ref="L670" si="475">ROUND(K670*100/-F670,2)</f>
        <v>0.4</v>
      </c>
      <c r="M670" s="64">
        <v>15213</v>
      </c>
      <c r="N670" s="49">
        <f>ROUND(M670/12*2,2)</f>
        <v>2535.5</v>
      </c>
      <c r="O670" s="64">
        <f t="shared" ref="O670:V670" si="476">O671+O677+O731</f>
        <v>1465</v>
      </c>
      <c r="P670" s="64">
        <f t="shared" si="476"/>
        <v>1003</v>
      </c>
      <c r="Q670" s="126">
        <f t="shared" si="476"/>
        <v>462</v>
      </c>
      <c r="R670" s="64">
        <f t="shared" si="476"/>
        <v>201</v>
      </c>
      <c r="S670" s="64">
        <f t="shared" si="476"/>
        <v>34</v>
      </c>
      <c r="T670" s="136">
        <f t="shared" si="476"/>
        <v>60</v>
      </c>
      <c r="U670" s="136">
        <f t="shared" si="476"/>
        <v>45</v>
      </c>
      <c r="V670" s="64">
        <f t="shared" si="476"/>
        <v>15</v>
      </c>
      <c r="W670" s="64"/>
      <c r="X670" s="6"/>
    </row>
    <row r="671" spans="1:24" s="35" customFormat="1" ht="23.25" customHeight="1" x14ac:dyDescent="0.25">
      <c r="A671" s="33" t="s">
        <v>282</v>
      </c>
      <c r="B671" s="22" t="s">
        <v>333</v>
      </c>
      <c r="C671" s="23" t="s">
        <v>102</v>
      </c>
      <c r="D671" s="32" t="s">
        <v>32</v>
      </c>
      <c r="E671" s="64">
        <f t="shared" ref="E671:K671" si="477">SUM(E672:E676)</f>
        <v>98935</v>
      </c>
      <c r="F671" s="64">
        <f t="shared" si="477"/>
        <v>16344</v>
      </c>
      <c r="G671" s="64">
        <f t="shared" si="477"/>
        <v>25390</v>
      </c>
      <c r="H671" s="64">
        <f t="shared" si="477"/>
        <v>16344</v>
      </c>
      <c r="I671" s="64">
        <f t="shared" si="477"/>
        <v>9046</v>
      </c>
      <c r="J671" s="50">
        <f>ROUND(I671/F671*100,2)</f>
        <v>55.35</v>
      </c>
      <c r="K671" s="64">
        <f t="shared" si="477"/>
        <v>0</v>
      </c>
      <c r="L671" s="55">
        <f t="shared" ref="L671" si="478">ROUND(K671*100/-F671,2)</f>
        <v>0</v>
      </c>
      <c r="M671" s="64"/>
      <c r="N671" s="64"/>
      <c r="O671" s="64">
        <f t="shared" ref="O671:V671" si="479">SUM(O672:O676)</f>
        <v>170</v>
      </c>
      <c r="P671" s="64">
        <f t="shared" si="479"/>
        <v>170</v>
      </c>
      <c r="Q671" s="64">
        <f t="shared" si="479"/>
        <v>0</v>
      </c>
      <c r="R671" s="64">
        <f t="shared" si="479"/>
        <v>113</v>
      </c>
      <c r="S671" s="64">
        <f t="shared" si="479"/>
        <v>19</v>
      </c>
      <c r="T671" s="64">
        <f t="shared" si="479"/>
        <v>29</v>
      </c>
      <c r="U671" s="64">
        <f t="shared" si="479"/>
        <v>29</v>
      </c>
      <c r="V671" s="64">
        <f t="shared" si="479"/>
        <v>0</v>
      </c>
      <c r="W671" s="64"/>
      <c r="X671" s="6"/>
    </row>
    <row r="672" spans="1:24" s="35" customFormat="1" ht="15.75" x14ac:dyDescent="0.25">
      <c r="A672" s="33" t="s">
        <v>282</v>
      </c>
      <c r="B672" s="33" t="s">
        <v>333</v>
      </c>
      <c r="C672" s="23" t="s">
        <v>109</v>
      </c>
      <c r="D672" s="34" t="s">
        <v>106</v>
      </c>
      <c r="E672" s="53">
        <v>98935</v>
      </c>
      <c r="F672" s="99">
        <f>8172*2</f>
        <v>16344</v>
      </c>
      <c r="G672" s="99">
        <v>25390</v>
      </c>
      <c r="H672" s="99">
        <f>8172*2</f>
        <v>16344</v>
      </c>
      <c r="I672" s="119">
        <f t="shared" ref="I672" si="480">G672-F672</f>
        <v>9046</v>
      </c>
      <c r="J672" s="55">
        <f t="shared" ref="J672" si="481">ROUND(I672/F672*100,2)</f>
        <v>55.35</v>
      </c>
      <c r="K672" s="54"/>
      <c r="L672" s="55"/>
      <c r="M672" s="59"/>
      <c r="N672" s="59"/>
      <c r="O672" s="53">
        <v>170</v>
      </c>
      <c r="P672" s="53">
        <v>170</v>
      </c>
      <c r="Q672" s="59">
        <f>O672-P672</f>
        <v>0</v>
      </c>
      <c r="R672" s="74">
        <v>113</v>
      </c>
      <c r="S672" s="53">
        <f>ROUND(R672/12*2,0)</f>
        <v>19</v>
      </c>
      <c r="T672" s="58">
        <v>29</v>
      </c>
      <c r="U672" s="58">
        <v>29</v>
      </c>
      <c r="V672" s="53">
        <f>T672-U672</f>
        <v>0</v>
      </c>
      <c r="W672" s="59"/>
      <c r="X672" s="6"/>
    </row>
    <row r="673" spans="1:24" s="35" customFormat="1" ht="31.5" x14ac:dyDescent="0.25">
      <c r="A673" s="33" t="s">
        <v>282</v>
      </c>
      <c r="B673" s="33" t="s">
        <v>333</v>
      </c>
      <c r="C673" s="23" t="s">
        <v>110</v>
      </c>
      <c r="D673" s="34" t="s">
        <v>114</v>
      </c>
      <c r="E673" s="53"/>
      <c r="F673" s="53"/>
      <c r="G673" s="53"/>
      <c r="H673" s="53"/>
      <c r="I673" s="54"/>
      <c r="J673" s="50"/>
      <c r="K673" s="54"/>
      <c r="L673" s="55"/>
      <c r="M673" s="59"/>
      <c r="N673" s="59"/>
      <c r="O673" s="53"/>
      <c r="P673" s="53"/>
      <c r="Q673" s="57">
        <f>O673-P673</f>
        <v>0</v>
      </c>
      <c r="R673" s="53"/>
      <c r="S673" s="53">
        <f>ROUND(R673/12*3,0)</f>
        <v>0</v>
      </c>
      <c r="T673" s="58"/>
      <c r="U673" s="58"/>
      <c r="V673" s="53">
        <f>T673-U673</f>
        <v>0</v>
      </c>
      <c r="W673" s="59"/>
      <c r="X673" s="6"/>
    </row>
    <row r="674" spans="1:24" s="35" customFormat="1" ht="15.75" x14ac:dyDescent="0.25">
      <c r="A674" s="33" t="s">
        <v>282</v>
      </c>
      <c r="B674" s="33" t="s">
        <v>333</v>
      </c>
      <c r="C674" s="23" t="s">
        <v>111</v>
      </c>
      <c r="D674" s="34" t="s">
        <v>115</v>
      </c>
      <c r="E674" s="53"/>
      <c r="F674" s="53"/>
      <c r="G674" s="53"/>
      <c r="H674" s="53"/>
      <c r="I674" s="54"/>
      <c r="J674" s="50"/>
      <c r="K674" s="54"/>
      <c r="L674" s="55"/>
      <c r="M674" s="59"/>
      <c r="N674" s="59"/>
      <c r="O674" s="53"/>
      <c r="P674" s="53"/>
      <c r="Q674" s="57">
        <f>O674-P674</f>
        <v>0</v>
      </c>
      <c r="R674" s="53"/>
      <c r="S674" s="53">
        <f>ROUND(R674/12*3,0)</f>
        <v>0</v>
      </c>
      <c r="T674" s="58"/>
      <c r="U674" s="58"/>
      <c r="V674" s="53">
        <f>T674-U674</f>
        <v>0</v>
      </c>
      <c r="W674" s="59"/>
      <c r="X674" s="6"/>
    </row>
    <row r="675" spans="1:24" s="35" customFormat="1" ht="31.5" x14ac:dyDescent="0.25">
      <c r="A675" s="33" t="s">
        <v>282</v>
      </c>
      <c r="B675" s="33" t="s">
        <v>333</v>
      </c>
      <c r="C675" s="23" t="s">
        <v>113</v>
      </c>
      <c r="D675" s="34" t="s">
        <v>116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>
        <f>O675-P675</f>
        <v>0</v>
      </c>
      <c r="R675" s="53"/>
      <c r="S675" s="53">
        <f>ROUND(R675/12*3,0)</f>
        <v>0</v>
      </c>
      <c r="T675" s="58"/>
      <c r="U675" s="58"/>
      <c r="V675" s="53">
        <f>T675-U675</f>
        <v>0</v>
      </c>
      <c r="W675" s="59"/>
      <c r="X675" s="6"/>
    </row>
    <row r="676" spans="1:24" s="35" customFormat="1" ht="15.75" x14ac:dyDescent="0.25">
      <c r="A676" s="33" t="s">
        <v>282</v>
      </c>
      <c r="B676" s="33" t="s">
        <v>333</v>
      </c>
      <c r="C676" s="23" t="s">
        <v>112</v>
      </c>
      <c r="D676" s="34" t="s">
        <v>117</v>
      </c>
      <c r="E676" s="53"/>
      <c r="F676" s="99"/>
      <c r="G676" s="53"/>
      <c r="H676" s="53"/>
      <c r="I676" s="54"/>
      <c r="J676" s="50"/>
      <c r="K676" s="54"/>
      <c r="L676" s="55"/>
      <c r="M676" s="59"/>
      <c r="N676" s="59"/>
      <c r="O676" s="53"/>
      <c r="P676" s="53"/>
      <c r="Q676" s="57">
        <f>O676-P676</f>
        <v>0</v>
      </c>
      <c r="R676" s="53"/>
      <c r="S676" s="53">
        <f>ROUND(R676/12*3,0)</f>
        <v>0</v>
      </c>
      <c r="T676" s="58"/>
      <c r="U676" s="58"/>
      <c r="V676" s="53">
        <f>T676-U676</f>
        <v>0</v>
      </c>
      <c r="W676" s="59"/>
      <c r="X676" s="6"/>
    </row>
    <row r="677" spans="1:24" s="35" customFormat="1" ht="15.75" x14ac:dyDescent="0.25">
      <c r="A677" s="33" t="s">
        <v>282</v>
      </c>
      <c r="B677" s="22" t="s">
        <v>334</v>
      </c>
      <c r="C677" s="23" t="s">
        <v>102</v>
      </c>
      <c r="D677" s="41" t="s">
        <v>33</v>
      </c>
      <c r="E677" s="64">
        <f>SUM(E678:E730)</f>
        <v>87130</v>
      </c>
      <c r="F677" s="64">
        <f>SUM(F678:F730)</f>
        <v>14521.67</v>
      </c>
      <c r="G677" s="64">
        <f>SUM(G678:G730)</f>
        <v>23501</v>
      </c>
      <c r="H677" s="64">
        <f>SUM(H678:H730)</f>
        <v>13761</v>
      </c>
      <c r="I677" s="126">
        <f>SUM(I678:I730)</f>
        <v>8979.33</v>
      </c>
      <c r="J677" s="50">
        <f>ROUND(I677/F677*100,2)</f>
        <v>61.83</v>
      </c>
      <c r="K677" s="126">
        <f>SUM(K678:K730)</f>
        <v>0</v>
      </c>
      <c r="L677" s="55">
        <f>ROUND(K677*100/-F677,2)</f>
        <v>0</v>
      </c>
      <c r="M677" s="64"/>
      <c r="N677" s="64"/>
      <c r="O677" s="64">
        <f t="shared" ref="O677:V677" si="482">SUM(O678:O730)</f>
        <v>1295</v>
      </c>
      <c r="P677" s="64">
        <f t="shared" si="482"/>
        <v>833</v>
      </c>
      <c r="Q677" s="126">
        <f t="shared" si="482"/>
        <v>462</v>
      </c>
      <c r="R677" s="64">
        <f t="shared" si="482"/>
        <v>88</v>
      </c>
      <c r="S677" s="64">
        <f t="shared" si="482"/>
        <v>15</v>
      </c>
      <c r="T677" s="136">
        <f t="shared" si="482"/>
        <v>31</v>
      </c>
      <c r="U677" s="136">
        <f t="shared" si="482"/>
        <v>16</v>
      </c>
      <c r="V677" s="64">
        <f t="shared" si="482"/>
        <v>15</v>
      </c>
      <c r="W677" s="64"/>
      <c r="X677" s="6"/>
    </row>
    <row r="678" spans="1:24" s="35" customFormat="1" ht="31.5" x14ac:dyDescent="0.25">
      <c r="A678" s="33" t="s">
        <v>282</v>
      </c>
      <c r="B678" s="33" t="s">
        <v>334</v>
      </c>
      <c r="C678" s="42" t="s">
        <v>139</v>
      </c>
      <c r="D678" s="43" t="s">
        <v>119</v>
      </c>
      <c r="E678" s="53">
        <v>29221</v>
      </c>
      <c r="F678" s="53">
        <f t="shared" ref="F678:F679" si="483">ROUND(E678/12*2,2)</f>
        <v>4870.17</v>
      </c>
      <c r="G678" s="53">
        <v>9740</v>
      </c>
      <c r="H678" s="53">
        <v>4495</v>
      </c>
      <c r="I678" s="119">
        <f t="shared" ref="I678:I679" si="484">G678-F678</f>
        <v>4869.83</v>
      </c>
      <c r="J678" s="55">
        <f t="shared" ref="J678:J679" si="485">ROUND(I678/F678*100,2)</f>
        <v>99.99</v>
      </c>
      <c r="K678" s="54"/>
      <c r="L678" s="55"/>
      <c r="M678" s="59"/>
      <c r="N678" s="59"/>
      <c r="O678" s="53">
        <v>413</v>
      </c>
      <c r="P678" s="53">
        <v>161</v>
      </c>
      <c r="Q678" s="59">
        <f t="shared" ref="Q678:Q730" si="486">O678-P678</f>
        <v>252</v>
      </c>
      <c r="R678" s="74">
        <v>39</v>
      </c>
      <c r="S678" s="53">
        <f t="shared" ref="S678:S679" si="487">ROUND(R678/12*2,0)</f>
        <v>7</v>
      </c>
      <c r="T678" s="58">
        <v>13</v>
      </c>
      <c r="U678" s="58">
        <v>6</v>
      </c>
      <c r="V678" s="53">
        <f t="shared" ref="V678:V730" si="488">T678-U678</f>
        <v>7</v>
      </c>
      <c r="W678" s="59"/>
      <c r="X678" s="6"/>
    </row>
    <row r="679" spans="1:24" s="35" customFormat="1" ht="47.25" x14ac:dyDescent="0.25">
      <c r="A679" s="33" t="s">
        <v>282</v>
      </c>
      <c r="B679" s="33" t="s">
        <v>334</v>
      </c>
      <c r="C679" s="42" t="s">
        <v>140</v>
      </c>
      <c r="D679" s="43" t="s">
        <v>120</v>
      </c>
      <c r="E679" s="53">
        <v>57909</v>
      </c>
      <c r="F679" s="53">
        <f t="shared" si="483"/>
        <v>9651.5</v>
      </c>
      <c r="G679" s="53">
        <v>13761</v>
      </c>
      <c r="H679" s="53">
        <v>9266</v>
      </c>
      <c r="I679" s="119">
        <f t="shared" si="484"/>
        <v>4109.5</v>
      </c>
      <c r="J679" s="55">
        <f t="shared" si="485"/>
        <v>42.58</v>
      </c>
      <c r="K679" s="54"/>
      <c r="L679" s="55"/>
      <c r="M679" s="59"/>
      <c r="N679" s="59"/>
      <c r="O679" s="53">
        <v>882</v>
      </c>
      <c r="P679" s="53">
        <v>672</v>
      </c>
      <c r="Q679" s="57">
        <f t="shared" si="486"/>
        <v>210</v>
      </c>
      <c r="R679" s="74">
        <v>49</v>
      </c>
      <c r="S679" s="53">
        <f t="shared" si="487"/>
        <v>8</v>
      </c>
      <c r="T679" s="58">
        <v>18</v>
      </c>
      <c r="U679" s="58">
        <v>10</v>
      </c>
      <c r="V679" s="53">
        <f t="shared" si="488"/>
        <v>8</v>
      </c>
      <c r="W679" s="59"/>
      <c r="X679" s="6"/>
    </row>
    <row r="680" spans="1:24" s="35" customFormat="1" ht="31.5" x14ac:dyDescent="0.25">
      <c r="A680" s="33" t="s">
        <v>282</v>
      </c>
      <c r="B680" s="33" t="s">
        <v>334</v>
      </c>
      <c r="C680" s="42" t="s">
        <v>141</v>
      </c>
      <c r="D680" s="43" t="s">
        <v>142</v>
      </c>
      <c r="E680" s="53"/>
      <c r="F680" s="53"/>
      <c r="G680" s="53"/>
      <c r="H680" s="53"/>
      <c r="I680" s="54"/>
      <c r="J680" s="50"/>
      <c r="K680" s="54"/>
      <c r="L680" s="55"/>
      <c r="M680" s="59"/>
      <c r="N680" s="59"/>
      <c r="O680" s="53"/>
      <c r="P680" s="53"/>
      <c r="Q680" s="57">
        <f t="shared" si="486"/>
        <v>0</v>
      </c>
      <c r="R680" s="53"/>
      <c r="S680" s="53">
        <f t="shared" ref="S680:S730" si="489">ROUND(R680/12*3,0)</f>
        <v>0</v>
      </c>
      <c r="T680" s="58"/>
      <c r="U680" s="58"/>
      <c r="V680" s="53">
        <f t="shared" si="488"/>
        <v>0</v>
      </c>
      <c r="W680" s="59"/>
      <c r="X680" s="6"/>
    </row>
    <row r="681" spans="1:24" s="35" customFormat="1" ht="31.5" x14ac:dyDescent="0.25">
      <c r="A681" s="33" t="s">
        <v>282</v>
      </c>
      <c r="B681" s="33" t="s">
        <v>334</v>
      </c>
      <c r="C681" s="42" t="s">
        <v>143</v>
      </c>
      <c r="D681" s="43" t="s">
        <v>144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 t="shared" si="486"/>
        <v>0</v>
      </c>
      <c r="R681" s="53"/>
      <c r="S681" s="53">
        <f t="shared" si="489"/>
        <v>0</v>
      </c>
      <c r="T681" s="58"/>
      <c r="U681" s="58"/>
      <c r="V681" s="53">
        <f t="shared" si="488"/>
        <v>0</v>
      </c>
      <c r="W681" s="59"/>
      <c r="X681" s="6"/>
    </row>
    <row r="682" spans="1:24" s="35" customFormat="1" ht="15.75" x14ac:dyDescent="0.25">
      <c r="A682" s="33" t="s">
        <v>282</v>
      </c>
      <c r="B682" s="33" t="s">
        <v>334</v>
      </c>
      <c r="C682" s="42" t="s">
        <v>145</v>
      </c>
      <c r="D682" s="43" t="s">
        <v>146</v>
      </c>
      <c r="E682" s="53"/>
      <c r="F682" s="53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 t="shared" si="486"/>
        <v>0</v>
      </c>
      <c r="R682" s="53"/>
      <c r="S682" s="53">
        <f t="shared" si="489"/>
        <v>0</v>
      </c>
      <c r="T682" s="58"/>
      <c r="U682" s="58"/>
      <c r="V682" s="53">
        <f t="shared" si="488"/>
        <v>0</v>
      </c>
      <c r="W682" s="59"/>
      <c r="X682" s="6"/>
    </row>
    <row r="683" spans="1:24" s="35" customFormat="1" ht="15.75" x14ac:dyDescent="0.25">
      <c r="A683" s="33" t="s">
        <v>282</v>
      </c>
      <c r="B683" s="33" t="s">
        <v>334</v>
      </c>
      <c r="C683" s="42" t="s">
        <v>147</v>
      </c>
      <c r="D683" s="43" t="s">
        <v>148</v>
      </c>
      <c r="E683" s="53"/>
      <c r="F683" s="53"/>
      <c r="G683" s="53"/>
      <c r="H683" s="53"/>
      <c r="I683" s="54"/>
      <c r="J683" s="50"/>
      <c r="K683" s="54"/>
      <c r="L683" s="55"/>
      <c r="M683" s="59"/>
      <c r="N683" s="59"/>
      <c r="O683" s="53"/>
      <c r="P683" s="53"/>
      <c r="Q683" s="57">
        <f t="shared" si="486"/>
        <v>0</v>
      </c>
      <c r="R683" s="53"/>
      <c r="S683" s="53">
        <f t="shared" si="489"/>
        <v>0</v>
      </c>
      <c r="T683" s="58"/>
      <c r="U683" s="58"/>
      <c r="V683" s="53">
        <f t="shared" si="488"/>
        <v>0</v>
      </c>
      <c r="W683" s="59"/>
      <c r="X683" s="6"/>
    </row>
    <row r="684" spans="1:24" s="35" customFormat="1" ht="78.75" x14ac:dyDescent="0.25">
      <c r="A684" s="33" t="s">
        <v>282</v>
      </c>
      <c r="B684" s="33" t="s">
        <v>334</v>
      </c>
      <c r="C684" s="42" t="s">
        <v>149</v>
      </c>
      <c r="D684" s="43" t="s">
        <v>150</v>
      </c>
      <c r="E684" s="53"/>
      <c r="F684" s="53"/>
      <c r="G684" s="53"/>
      <c r="H684" s="53"/>
      <c r="I684" s="54"/>
      <c r="J684" s="50"/>
      <c r="K684" s="54"/>
      <c r="L684" s="55"/>
      <c r="M684" s="59"/>
      <c r="N684" s="59"/>
      <c r="O684" s="53"/>
      <c r="P684" s="53"/>
      <c r="Q684" s="57">
        <f t="shared" si="486"/>
        <v>0</v>
      </c>
      <c r="R684" s="53"/>
      <c r="S684" s="53">
        <f t="shared" si="489"/>
        <v>0</v>
      </c>
      <c r="T684" s="58"/>
      <c r="U684" s="58"/>
      <c r="V684" s="53">
        <f t="shared" si="488"/>
        <v>0</v>
      </c>
      <c r="W684" s="59"/>
      <c r="X684" s="6"/>
    </row>
    <row r="685" spans="1:24" s="35" customFormat="1" ht="31.5" x14ac:dyDescent="0.25">
      <c r="A685" s="33" t="s">
        <v>282</v>
      </c>
      <c r="B685" s="33" t="s">
        <v>334</v>
      </c>
      <c r="C685" s="42" t="s">
        <v>130</v>
      </c>
      <c r="D685" s="43" t="s">
        <v>151</v>
      </c>
      <c r="E685" s="53"/>
      <c r="F685" s="53"/>
      <c r="G685" s="53"/>
      <c r="H685" s="53"/>
      <c r="I685" s="54"/>
      <c r="J685" s="50"/>
      <c r="K685" s="54"/>
      <c r="L685" s="55"/>
      <c r="M685" s="59"/>
      <c r="N685" s="59"/>
      <c r="O685" s="53"/>
      <c r="P685" s="53"/>
      <c r="Q685" s="57">
        <f t="shared" si="486"/>
        <v>0</v>
      </c>
      <c r="R685" s="53"/>
      <c r="S685" s="53">
        <f t="shared" si="489"/>
        <v>0</v>
      </c>
      <c r="T685" s="58"/>
      <c r="U685" s="58"/>
      <c r="V685" s="53">
        <f t="shared" si="488"/>
        <v>0</v>
      </c>
      <c r="W685" s="59"/>
      <c r="X685" s="6"/>
    </row>
    <row r="686" spans="1:24" s="35" customFormat="1" ht="47.25" x14ac:dyDescent="0.25">
      <c r="A686" s="33" t="s">
        <v>282</v>
      </c>
      <c r="B686" s="33" t="s">
        <v>334</v>
      </c>
      <c r="C686" s="42" t="s">
        <v>174</v>
      </c>
      <c r="D686" s="43" t="s">
        <v>175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486"/>
        <v>0</v>
      </c>
      <c r="R686" s="53"/>
      <c r="S686" s="53">
        <f t="shared" si="489"/>
        <v>0</v>
      </c>
      <c r="T686" s="58"/>
      <c r="U686" s="58"/>
      <c r="V686" s="53">
        <f t="shared" si="488"/>
        <v>0</v>
      </c>
      <c r="W686" s="59"/>
      <c r="X686" s="6"/>
    </row>
    <row r="687" spans="1:24" s="35" customFormat="1" ht="31.5" x14ac:dyDescent="0.25">
      <c r="A687" s="33" t="s">
        <v>282</v>
      </c>
      <c r="B687" s="33" t="s">
        <v>334</v>
      </c>
      <c r="C687" s="42" t="s">
        <v>129</v>
      </c>
      <c r="D687" s="43" t="s">
        <v>152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486"/>
        <v>0</v>
      </c>
      <c r="R687" s="53"/>
      <c r="S687" s="53">
        <f t="shared" si="489"/>
        <v>0</v>
      </c>
      <c r="T687" s="58"/>
      <c r="U687" s="58"/>
      <c r="V687" s="53">
        <f t="shared" si="488"/>
        <v>0</v>
      </c>
      <c r="W687" s="59"/>
      <c r="X687" s="6"/>
    </row>
    <row r="688" spans="1:24" s="35" customFormat="1" ht="31.5" x14ac:dyDescent="0.25">
      <c r="A688" s="33" t="s">
        <v>282</v>
      </c>
      <c r="B688" s="33" t="s">
        <v>334</v>
      </c>
      <c r="C688" s="42" t="s">
        <v>176</v>
      </c>
      <c r="D688" s="43" t="s">
        <v>177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486"/>
        <v>0</v>
      </c>
      <c r="R688" s="53"/>
      <c r="S688" s="53">
        <f t="shared" si="489"/>
        <v>0</v>
      </c>
      <c r="T688" s="58"/>
      <c r="U688" s="58"/>
      <c r="V688" s="53">
        <f t="shared" si="488"/>
        <v>0</v>
      </c>
      <c r="W688" s="59"/>
      <c r="X688" s="6"/>
    </row>
    <row r="689" spans="1:24" s="35" customFormat="1" ht="15.75" x14ac:dyDescent="0.25">
      <c r="A689" s="33" t="s">
        <v>282</v>
      </c>
      <c r="B689" s="33" t="s">
        <v>334</v>
      </c>
      <c r="C689" s="42" t="s">
        <v>131</v>
      </c>
      <c r="D689" s="43" t="s">
        <v>153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486"/>
        <v>0</v>
      </c>
      <c r="R689" s="53"/>
      <c r="S689" s="53">
        <f t="shared" si="489"/>
        <v>0</v>
      </c>
      <c r="T689" s="58"/>
      <c r="U689" s="58"/>
      <c r="V689" s="53">
        <f t="shared" si="488"/>
        <v>0</v>
      </c>
      <c r="W689" s="59"/>
      <c r="X689" s="6"/>
    </row>
    <row r="690" spans="1:24" s="35" customFormat="1" ht="31.5" x14ac:dyDescent="0.25">
      <c r="A690" s="33" t="s">
        <v>282</v>
      </c>
      <c r="B690" s="33" t="s">
        <v>334</v>
      </c>
      <c r="C690" s="42" t="s">
        <v>178</v>
      </c>
      <c r="D690" s="43" t="s">
        <v>179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486"/>
        <v>0</v>
      </c>
      <c r="R690" s="53"/>
      <c r="S690" s="53">
        <f t="shared" si="489"/>
        <v>0</v>
      </c>
      <c r="T690" s="58"/>
      <c r="U690" s="58"/>
      <c r="V690" s="53">
        <f t="shared" si="488"/>
        <v>0</v>
      </c>
      <c r="W690" s="59"/>
      <c r="X690" s="6"/>
    </row>
    <row r="691" spans="1:24" s="35" customFormat="1" ht="31.5" x14ac:dyDescent="0.25">
      <c r="A691" s="33" t="s">
        <v>282</v>
      </c>
      <c r="B691" s="33" t="s">
        <v>334</v>
      </c>
      <c r="C691" s="42" t="s">
        <v>132</v>
      </c>
      <c r="D691" s="43" t="s">
        <v>154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486"/>
        <v>0</v>
      </c>
      <c r="R691" s="53"/>
      <c r="S691" s="53">
        <f t="shared" si="489"/>
        <v>0</v>
      </c>
      <c r="T691" s="58"/>
      <c r="U691" s="58"/>
      <c r="V691" s="53">
        <f t="shared" si="488"/>
        <v>0</v>
      </c>
      <c r="W691" s="59"/>
      <c r="X691" s="6"/>
    </row>
    <row r="692" spans="1:24" s="35" customFormat="1" ht="15.75" x14ac:dyDescent="0.25">
      <c r="A692" s="33" t="s">
        <v>282</v>
      </c>
      <c r="B692" s="33" t="s">
        <v>334</v>
      </c>
      <c r="C692" s="42" t="s">
        <v>133</v>
      </c>
      <c r="D692" s="43" t="s">
        <v>155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486"/>
        <v>0</v>
      </c>
      <c r="R692" s="53"/>
      <c r="S692" s="53">
        <f t="shared" si="489"/>
        <v>0</v>
      </c>
      <c r="T692" s="58"/>
      <c r="U692" s="58"/>
      <c r="V692" s="53">
        <f t="shared" si="488"/>
        <v>0</v>
      </c>
      <c r="W692" s="59"/>
      <c r="X692" s="6"/>
    </row>
    <row r="693" spans="1:24" s="35" customFormat="1" ht="15.75" x14ac:dyDescent="0.25">
      <c r="A693" s="33" t="s">
        <v>282</v>
      </c>
      <c r="B693" s="33" t="s">
        <v>334</v>
      </c>
      <c r="C693" s="42" t="s">
        <v>135</v>
      </c>
      <c r="D693" s="43" t="s">
        <v>156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486"/>
        <v>0</v>
      </c>
      <c r="R693" s="53"/>
      <c r="S693" s="53">
        <f t="shared" si="489"/>
        <v>0</v>
      </c>
      <c r="T693" s="58"/>
      <c r="U693" s="58"/>
      <c r="V693" s="53">
        <f t="shared" si="488"/>
        <v>0</v>
      </c>
      <c r="W693" s="59"/>
      <c r="X693" s="6"/>
    </row>
    <row r="694" spans="1:24" s="35" customFormat="1" ht="31.5" x14ac:dyDescent="0.25">
      <c r="A694" s="33" t="s">
        <v>282</v>
      </c>
      <c r="B694" s="33" t="s">
        <v>334</v>
      </c>
      <c r="C694" s="42" t="s">
        <v>136</v>
      </c>
      <c r="D694" s="43" t="s">
        <v>157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486"/>
        <v>0</v>
      </c>
      <c r="R694" s="53"/>
      <c r="S694" s="53">
        <f t="shared" si="489"/>
        <v>0</v>
      </c>
      <c r="T694" s="58"/>
      <c r="U694" s="58"/>
      <c r="V694" s="53">
        <f t="shared" si="488"/>
        <v>0</v>
      </c>
      <c r="W694" s="59"/>
      <c r="X694" s="6"/>
    </row>
    <row r="695" spans="1:24" s="35" customFormat="1" ht="47.25" x14ac:dyDescent="0.25">
      <c r="A695" s="33" t="s">
        <v>282</v>
      </c>
      <c r="B695" s="33" t="s">
        <v>334</v>
      </c>
      <c r="C695" s="42" t="s">
        <v>134</v>
      </c>
      <c r="D695" s="43" t="s">
        <v>158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486"/>
        <v>0</v>
      </c>
      <c r="R695" s="53"/>
      <c r="S695" s="53">
        <f t="shared" si="489"/>
        <v>0</v>
      </c>
      <c r="T695" s="58"/>
      <c r="U695" s="58"/>
      <c r="V695" s="53">
        <f t="shared" si="488"/>
        <v>0</v>
      </c>
      <c r="W695" s="59"/>
      <c r="X695" s="6"/>
    </row>
    <row r="696" spans="1:24" s="35" customFormat="1" ht="15.75" x14ac:dyDescent="0.25">
      <c r="A696" s="33" t="s">
        <v>282</v>
      </c>
      <c r="B696" s="33" t="s">
        <v>334</v>
      </c>
      <c r="C696" s="42" t="s">
        <v>138</v>
      </c>
      <c r="D696" s="43" t="s">
        <v>159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486"/>
        <v>0</v>
      </c>
      <c r="R696" s="53"/>
      <c r="S696" s="53">
        <f t="shared" si="489"/>
        <v>0</v>
      </c>
      <c r="T696" s="58"/>
      <c r="U696" s="58"/>
      <c r="V696" s="53">
        <f t="shared" si="488"/>
        <v>0</v>
      </c>
      <c r="W696" s="59"/>
      <c r="X696" s="6"/>
    </row>
    <row r="697" spans="1:24" s="35" customFormat="1" ht="15.75" x14ac:dyDescent="0.25">
      <c r="A697" s="33" t="s">
        <v>282</v>
      </c>
      <c r="B697" s="33" t="s">
        <v>334</v>
      </c>
      <c r="C697" s="42" t="s">
        <v>180</v>
      </c>
      <c r="D697" s="43" t="s">
        <v>181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486"/>
        <v>0</v>
      </c>
      <c r="R697" s="53"/>
      <c r="S697" s="53">
        <f t="shared" si="489"/>
        <v>0</v>
      </c>
      <c r="T697" s="58"/>
      <c r="U697" s="58"/>
      <c r="V697" s="53">
        <f t="shared" si="488"/>
        <v>0</v>
      </c>
      <c r="W697" s="59"/>
      <c r="X697" s="6"/>
    </row>
    <row r="698" spans="1:24" s="35" customFormat="1" ht="31.5" x14ac:dyDescent="0.25">
      <c r="A698" s="33" t="s">
        <v>282</v>
      </c>
      <c r="B698" s="33" t="s">
        <v>334</v>
      </c>
      <c r="C698" s="42" t="s">
        <v>137</v>
      </c>
      <c r="D698" s="43" t="s">
        <v>160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486"/>
        <v>0</v>
      </c>
      <c r="R698" s="53"/>
      <c r="S698" s="53">
        <f t="shared" si="489"/>
        <v>0</v>
      </c>
      <c r="T698" s="58"/>
      <c r="U698" s="58"/>
      <c r="V698" s="53">
        <f t="shared" si="488"/>
        <v>0</v>
      </c>
      <c r="W698" s="59"/>
      <c r="X698" s="6"/>
    </row>
    <row r="699" spans="1:24" s="35" customFormat="1" ht="15.75" x14ac:dyDescent="0.25">
      <c r="A699" s="33" t="s">
        <v>282</v>
      </c>
      <c r="B699" s="33" t="s">
        <v>334</v>
      </c>
      <c r="C699" s="42" t="s">
        <v>127</v>
      </c>
      <c r="D699" s="43" t="s">
        <v>161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486"/>
        <v>0</v>
      </c>
      <c r="R699" s="53"/>
      <c r="S699" s="53">
        <f t="shared" si="489"/>
        <v>0</v>
      </c>
      <c r="T699" s="58"/>
      <c r="U699" s="58"/>
      <c r="V699" s="53">
        <f t="shared" si="488"/>
        <v>0</v>
      </c>
      <c r="W699" s="59"/>
      <c r="X699" s="6"/>
    </row>
    <row r="700" spans="1:24" s="35" customFormat="1" ht="31.5" x14ac:dyDescent="0.25">
      <c r="A700" s="33" t="s">
        <v>282</v>
      </c>
      <c r="B700" s="33" t="s">
        <v>334</v>
      </c>
      <c r="C700" s="42" t="s">
        <v>126</v>
      </c>
      <c r="D700" s="43" t="s">
        <v>162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486"/>
        <v>0</v>
      </c>
      <c r="R700" s="53"/>
      <c r="S700" s="53">
        <f t="shared" si="489"/>
        <v>0</v>
      </c>
      <c r="T700" s="58"/>
      <c r="U700" s="58"/>
      <c r="V700" s="53">
        <f t="shared" si="488"/>
        <v>0</v>
      </c>
      <c r="W700" s="59"/>
      <c r="X700" s="6"/>
    </row>
    <row r="701" spans="1:24" s="35" customFormat="1" ht="15.75" x14ac:dyDescent="0.25">
      <c r="A701" s="33" t="s">
        <v>282</v>
      </c>
      <c r="B701" s="33" t="s">
        <v>334</v>
      </c>
      <c r="C701" s="42" t="s">
        <v>122</v>
      </c>
      <c r="D701" s="43" t="s">
        <v>163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486"/>
        <v>0</v>
      </c>
      <c r="R701" s="53"/>
      <c r="S701" s="53">
        <f t="shared" si="489"/>
        <v>0</v>
      </c>
      <c r="T701" s="58"/>
      <c r="U701" s="58"/>
      <c r="V701" s="53">
        <f t="shared" si="488"/>
        <v>0</v>
      </c>
      <c r="W701" s="59"/>
      <c r="X701" s="6"/>
    </row>
    <row r="702" spans="1:24" s="35" customFormat="1" ht="15.75" x14ac:dyDescent="0.25">
      <c r="A702" s="33" t="s">
        <v>282</v>
      </c>
      <c r="B702" s="33" t="s">
        <v>334</v>
      </c>
      <c r="C702" s="42" t="s">
        <v>123</v>
      </c>
      <c r="D702" s="43" t="s">
        <v>164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486"/>
        <v>0</v>
      </c>
      <c r="R702" s="53"/>
      <c r="S702" s="53">
        <f t="shared" si="489"/>
        <v>0</v>
      </c>
      <c r="T702" s="58"/>
      <c r="U702" s="58"/>
      <c r="V702" s="53">
        <f t="shared" si="488"/>
        <v>0</v>
      </c>
      <c r="W702" s="59"/>
      <c r="X702" s="6"/>
    </row>
    <row r="703" spans="1:24" s="35" customFormat="1" ht="15.75" x14ac:dyDescent="0.25">
      <c r="A703" s="33" t="s">
        <v>282</v>
      </c>
      <c r="B703" s="33" t="s">
        <v>334</v>
      </c>
      <c r="C703" s="42" t="s">
        <v>182</v>
      </c>
      <c r="D703" s="43" t="s">
        <v>183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486"/>
        <v>0</v>
      </c>
      <c r="R703" s="53"/>
      <c r="S703" s="53">
        <f t="shared" si="489"/>
        <v>0</v>
      </c>
      <c r="T703" s="58"/>
      <c r="U703" s="58"/>
      <c r="V703" s="53">
        <f t="shared" si="488"/>
        <v>0</v>
      </c>
      <c r="W703" s="59"/>
      <c r="X703" s="6"/>
    </row>
    <row r="704" spans="1:24" s="35" customFormat="1" ht="15.75" x14ac:dyDescent="0.25">
      <c r="A704" s="33" t="s">
        <v>282</v>
      </c>
      <c r="B704" s="33" t="s">
        <v>334</v>
      </c>
      <c r="C704" s="42" t="s">
        <v>184</v>
      </c>
      <c r="D704" s="43" t="s">
        <v>185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486"/>
        <v>0</v>
      </c>
      <c r="R704" s="53"/>
      <c r="S704" s="53">
        <f t="shared" si="489"/>
        <v>0</v>
      </c>
      <c r="T704" s="58"/>
      <c r="U704" s="58"/>
      <c r="V704" s="53">
        <f t="shared" si="488"/>
        <v>0</v>
      </c>
      <c r="W704" s="59"/>
      <c r="X704" s="6"/>
    </row>
    <row r="705" spans="1:24" s="35" customFormat="1" ht="15.75" x14ac:dyDescent="0.25">
      <c r="A705" s="33" t="s">
        <v>282</v>
      </c>
      <c r="B705" s="33" t="s">
        <v>334</v>
      </c>
      <c r="C705" s="42" t="s">
        <v>186</v>
      </c>
      <c r="D705" s="43" t="s">
        <v>187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486"/>
        <v>0</v>
      </c>
      <c r="R705" s="53"/>
      <c r="S705" s="53">
        <f t="shared" si="489"/>
        <v>0</v>
      </c>
      <c r="T705" s="58"/>
      <c r="U705" s="58"/>
      <c r="V705" s="53">
        <f t="shared" si="488"/>
        <v>0</v>
      </c>
      <c r="W705" s="59"/>
      <c r="X705" s="6"/>
    </row>
    <row r="706" spans="1:24" s="35" customFormat="1" ht="31.5" x14ac:dyDescent="0.25">
      <c r="A706" s="33" t="s">
        <v>282</v>
      </c>
      <c r="B706" s="33" t="s">
        <v>334</v>
      </c>
      <c r="C706" s="42" t="s">
        <v>188</v>
      </c>
      <c r="D706" s="43" t="s">
        <v>189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486"/>
        <v>0</v>
      </c>
      <c r="R706" s="53"/>
      <c r="S706" s="53">
        <f t="shared" si="489"/>
        <v>0</v>
      </c>
      <c r="T706" s="58"/>
      <c r="U706" s="58"/>
      <c r="V706" s="53">
        <f t="shared" si="488"/>
        <v>0</v>
      </c>
      <c r="W706" s="59"/>
      <c r="X706" s="6"/>
    </row>
    <row r="707" spans="1:24" s="35" customFormat="1" ht="15.75" x14ac:dyDescent="0.25">
      <c r="A707" s="33" t="s">
        <v>282</v>
      </c>
      <c r="B707" s="33" t="s">
        <v>334</v>
      </c>
      <c r="C707" s="42" t="s">
        <v>124</v>
      </c>
      <c r="D707" s="43" t="s">
        <v>165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486"/>
        <v>0</v>
      </c>
      <c r="R707" s="53"/>
      <c r="S707" s="53">
        <f t="shared" si="489"/>
        <v>0</v>
      </c>
      <c r="T707" s="58"/>
      <c r="U707" s="58"/>
      <c r="V707" s="53">
        <f t="shared" si="488"/>
        <v>0</v>
      </c>
      <c r="W707" s="59"/>
      <c r="X707" s="6"/>
    </row>
    <row r="708" spans="1:24" s="35" customFormat="1" ht="15.75" x14ac:dyDescent="0.25">
      <c r="A708" s="33" t="s">
        <v>282</v>
      </c>
      <c r="B708" s="33" t="s">
        <v>334</v>
      </c>
      <c r="C708" s="42" t="s">
        <v>125</v>
      </c>
      <c r="D708" s="43" t="s">
        <v>166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486"/>
        <v>0</v>
      </c>
      <c r="R708" s="53"/>
      <c r="S708" s="53">
        <f t="shared" si="489"/>
        <v>0</v>
      </c>
      <c r="T708" s="58"/>
      <c r="U708" s="58"/>
      <c r="V708" s="53">
        <f t="shared" si="488"/>
        <v>0</v>
      </c>
      <c r="W708" s="59"/>
      <c r="X708" s="6"/>
    </row>
    <row r="709" spans="1:24" s="35" customFormat="1" ht="47.25" x14ac:dyDescent="0.25">
      <c r="A709" s="33" t="s">
        <v>282</v>
      </c>
      <c r="B709" s="33" t="s">
        <v>334</v>
      </c>
      <c r="C709" s="42" t="s">
        <v>34</v>
      </c>
      <c r="D709" s="43" t="s">
        <v>167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486"/>
        <v>0</v>
      </c>
      <c r="R709" s="53"/>
      <c r="S709" s="53">
        <f t="shared" si="489"/>
        <v>0</v>
      </c>
      <c r="T709" s="58"/>
      <c r="U709" s="58"/>
      <c r="V709" s="53">
        <f t="shared" si="488"/>
        <v>0</v>
      </c>
      <c r="W709" s="59"/>
      <c r="X709" s="6"/>
    </row>
    <row r="710" spans="1:24" s="35" customFormat="1" ht="15.75" x14ac:dyDescent="0.25">
      <c r="A710" s="33" t="s">
        <v>282</v>
      </c>
      <c r="B710" s="33" t="s">
        <v>334</v>
      </c>
      <c r="C710" s="42" t="s">
        <v>35</v>
      </c>
      <c r="D710" s="43" t="s">
        <v>168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486"/>
        <v>0</v>
      </c>
      <c r="R710" s="53"/>
      <c r="S710" s="53">
        <f t="shared" si="489"/>
        <v>0</v>
      </c>
      <c r="T710" s="58"/>
      <c r="U710" s="58"/>
      <c r="V710" s="53">
        <f t="shared" si="488"/>
        <v>0</v>
      </c>
      <c r="W710" s="59"/>
      <c r="X710" s="6"/>
    </row>
    <row r="711" spans="1:24" s="35" customFormat="1" ht="31.5" x14ac:dyDescent="0.25">
      <c r="A711" s="33" t="s">
        <v>282</v>
      </c>
      <c r="B711" s="33" t="s">
        <v>334</v>
      </c>
      <c r="C711" s="42" t="s">
        <v>36</v>
      </c>
      <c r="D711" s="43" t="s">
        <v>190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486"/>
        <v>0</v>
      </c>
      <c r="R711" s="53"/>
      <c r="S711" s="53">
        <f t="shared" si="489"/>
        <v>0</v>
      </c>
      <c r="T711" s="58"/>
      <c r="U711" s="58"/>
      <c r="V711" s="53">
        <f t="shared" si="488"/>
        <v>0</v>
      </c>
      <c r="W711" s="59"/>
      <c r="X711" s="6"/>
    </row>
    <row r="712" spans="1:24" s="35" customFormat="1" ht="31.5" x14ac:dyDescent="0.25">
      <c r="A712" s="33" t="s">
        <v>282</v>
      </c>
      <c r="B712" s="33" t="s">
        <v>334</v>
      </c>
      <c r="C712" s="42" t="s">
        <v>37</v>
      </c>
      <c r="D712" s="43" t="s">
        <v>191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486"/>
        <v>0</v>
      </c>
      <c r="R712" s="53"/>
      <c r="S712" s="53">
        <f t="shared" si="489"/>
        <v>0</v>
      </c>
      <c r="T712" s="58"/>
      <c r="U712" s="58"/>
      <c r="V712" s="53">
        <f t="shared" si="488"/>
        <v>0</v>
      </c>
      <c r="W712" s="59"/>
      <c r="X712" s="6"/>
    </row>
    <row r="713" spans="1:24" s="35" customFormat="1" ht="31.5" x14ac:dyDescent="0.25">
      <c r="A713" s="33" t="s">
        <v>282</v>
      </c>
      <c r="B713" s="33" t="s">
        <v>334</v>
      </c>
      <c r="C713" s="42" t="s">
        <v>38</v>
      </c>
      <c r="D713" s="43" t="s">
        <v>169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486"/>
        <v>0</v>
      </c>
      <c r="R713" s="53"/>
      <c r="S713" s="53">
        <f t="shared" si="489"/>
        <v>0</v>
      </c>
      <c r="T713" s="58"/>
      <c r="U713" s="58"/>
      <c r="V713" s="53">
        <f t="shared" si="488"/>
        <v>0</v>
      </c>
      <c r="W713" s="59"/>
      <c r="X713" s="6"/>
    </row>
    <row r="714" spans="1:24" s="35" customFormat="1" ht="15.75" x14ac:dyDescent="0.25">
      <c r="A714" s="33" t="s">
        <v>282</v>
      </c>
      <c r="B714" s="33" t="s">
        <v>334</v>
      </c>
      <c r="C714" s="42" t="s">
        <v>39</v>
      </c>
      <c r="D714" s="43" t="s">
        <v>170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486"/>
        <v>0</v>
      </c>
      <c r="R714" s="53"/>
      <c r="S714" s="53">
        <f t="shared" si="489"/>
        <v>0</v>
      </c>
      <c r="T714" s="58"/>
      <c r="U714" s="58"/>
      <c r="V714" s="53">
        <f t="shared" si="488"/>
        <v>0</v>
      </c>
      <c r="W714" s="59"/>
      <c r="X714" s="6"/>
    </row>
    <row r="715" spans="1:24" s="35" customFormat="1" ht="47.25" x14ac:dyDescent="0.25">
      <c r="A715" s="33" t="s">
        <v>282</v>
      </c>
      <c r="B715" s="33" t="s">
        <v>334</v>
      </c>
      <c r="C715" s="42" t="s">
        <v>40</v>
      </c>
      <c r="D715" s="43" t="s">
        <v>172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486"/>
        <v>0</v>
      </c>
      <c r="R715" s="53"/>
      <c r="S715" s="53">
        <f t="shared" si="489"/>
        <v>0</v>
      </c>
      <c r="T715" s="58"/>
      <c r="U715" s="58"/>
      <c r="V715" s="53">
        <f t="shared" si="488"/>
        <v>0</v>
      </c>
      <c r="W715" s="59"/>
      <c r="X715" s="6"/>
    </row>
    <row r="716" spans="1:24" s="35" customFormat="1" ht="15.75" x14ac:dyDescent="0.25">
      <c r="A716" s="33" t="s">
        <v>282</v>
      </c>
      <c r="B716" s="33" t="s">
        <v>334</v>
      </c>
      <c r="C716" s="42" t="s">
        <v>41</v>
      </c>
      <c r="D716" s="43" t="s">
        <v>171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486"/>
        <v>0</v>
      </c>
      <c r="R716" s="53"/>
      <c r="S716" s="53">
        <f t="shared" si="489"/>
        <v>0</v>
      </c>
      <c r="T716" s="58"/>
      <c r="U716" s="58"/>
      <c r="V716" s="53">
        <f t="shared" si="488"/>
        <v>0</v>
      </c>
      <c r="W716" s="59"/>
      <c r="X716" s="6"/>
    </row>
    <row r="717" spans="1:24" s="35" customFormat="1" ht="15.75" x14ac:dyDescent="0.25">
      <c r="A717" s="33" t="s">
        <v>282</v>
      </c>
      <c r="B717" s="33" t="s">
        <v>334</v>
      </c>
      <c r="C717" s="42" t="s">
        <v>42</v>
      </c>
      <c r="D717" s="43" t="s">
        <v>192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486"/>
        <v>0</v>
      </c>
      <c r="R717" s="53"/>
      <c r="S717" s="53">
        <f t="shared" si="489"/>
        <v>0</v>
      </c>
      <c r="T717" s="58"/>
      <c r="U717" s="58"/>
      <c r="V717" s="53">
        <f t="shared" si="488"/>
        <v>0</v>
      </c>
      <c r="W717" s="59"/>
      <c r="X717" s="6"/>
    </row>
    <row r="718" spans="1:24" s="35" customFormat="1" ht="15.75" x14ac:dyDescent="0.25">
      <c r="A718" s="33" t="s">
        <v>282</v>
      </c>
      <c r="B718" s="33" t="s">
        <v>334</v>
      </c>
      <c r="C718" s="42" t="s">
        <v>43</v>
      </c>
      <c r="D718" s="43" t="s">
        <v>193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486"/>
        <v>0</v>
      </c>
      <c r="R718" s="53"/>
      <c r="S718" s="53">
        <f t="shared" si="489"/>
        <v>0</v>
      </c>
      <c r="T718" s="58"/>
      <c r="U718" s="58"/>
      <c r="V718" s="53">
        <f t="shared" si="488"/>
        <v>0</v>
      </c>
      <c r="W718" s="59"/>
      <c r="X718" s="6"/>
    </row>
    <row r="719" spans="1:24" s="35" customFormat="1" ht="15.75" x14ac:dyDescent="0.25">
      <c r="A719" s="33" t="s">
        <v>282</v>
      </c>
      <c r="B719" s="33" t="s">
        <v>334</v>
      </c>
      <c r="C719" s="42" t="s">
        <v>44</v>
      </c>
      <c r="D719" s="43" t="s">
        <v>173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486"/>
        <v>0</v>
      </c>
      <c r="R719" s="53"/>
      <c r="S719" s="53">
        <f t="shared" si="489"/>
        <v>0</v>
      </c>
      <c r="T719" s="58"/>
      <c r="U719" s="58"/>
      <c r="V719" s="53">
        <f t="shared" si="488"/>
        <v>0</v>
      </c>
      <c r="W719" s="59"/>
      <c r="X719" s="6"/>
    </row>
    <row r="720" spans="1:24" s="35" customFormat="1" ht="15.75" x14ac:dyDescent="0.25">
      <c r="A720" s="33" t="s">
        <v>282</v>
      </c>
      <c r="B720" s="33" t="s">
        <v>334</v>
      </c>
      <c r="C720" s="42" t="s">
        <v>45</v>
      </c>
      <c r="D720" s="43" t="s">
        <v>187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486"/>
        <v>0</v>
      </c>
      <c r="R720" s="53"/>
      <c r="S720" s="53">
        <f t="shared" si="489"/>
        <v>0</v>
      </c>
      <c r="T720" s="58"/>
      <c r="U720" s="58"/>
      <c r="V720" s="53">
        <f t="shared" si="488"/>
        <v>0</v>
      </c>
      <c r="W720" s="59"/>
      <c r="X720" s="6"/>
    </row>
    <row r="721" spans="1:24" s="35" customFormat="1" ht="15.75" x14ac:dyDescent="0.25">
      <c r="A721" s="33" t="s">
        <v>282</v>
      </c>
      <c r="B721" s="33" t="s">
        <v>334</v>
      </c>
      <c r="C721" s="42" t="s">
        <v>46</v>
      </c>
      <c r="D721" s="43" t="s">
        <v>194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486"/>
        <v>0</v>
      </c>
      <c r="R721" s="53"/>
      <c r="S721" s="53">
        <f t="shared" si="489"/>
        <v>0</v>
      </c>
      <c r="T721" s="58"/>
      <c r="U721" s="58"/>
      <c r="V721" s="53">
        <f t="shared" si="488"/>
        <v>0</v>
      </c>
      <c r="W721" s="59"/>
      <c r="X721" s="6"/>
    </row>
    <row r="722" spans="1:24" s="35" customFormat="1" ht="15.75" x14ac:dyDescent="0.25">
      <c r="A722" s="33" t="s">
        <v>282</v>
      </c>
      <c r="B722" s="33" t="s">
        <v>334</v>
      </c>
      <c r="C722" s="42" t="s">
        <v>47</v>
      </c>
      <c r="D722" s="43" t="s">
        <v>121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486"/>
        <v>0</v>
      </c>
      <c r="R722" s="53"/>
      <c r="S722" s="53">
        <f t="shared" si="489"/>
        <v>0</v>
      </c>
      <c r="T722" s="58"/>
      <c r="U722" s="58"/>
      <c r="V722" s="53">
        <f t="shared" si="488"/>
        <v>0</v>
      </c>
      <c r="W722" s="59"/>
      <c r="X722" s="6"/>
    </row>
    <row r="723" spans="1:24" s="35" customFormat="1" ht="15.75" x14ac:dyDescent="0.25">
      <c r="A723" s="33" t="s">
        <v>282</v>
      </c>
      <c r="B723" s="33" t="s">
        <v>334</v>
      </c>
      <c r="C723" s="42" t="s">
        <v>48</v>
      </c>
      <c r="D723" s="43" t="s">
        <v>195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486"/>
        <v>0</v>
      </c>
      <c r="R723" s="53"/>
      <c r="S723" s="53">
        <f t="shared" si="489"/>
        <v>0</v>
      </c>
      <c r="T723" s="58"/>
      <c r="U723" s="58"/>
      <c r="V723" s="53">
        <f t="shared" si="488"/>
        <v>0</v>
      </c>
      <c r="W723" s="59"/>
      <c r="X723" s="6"/>
    </row>
    <row r="724" spans="1:24" s="35" customFormat="1" ht="31.5" x14ac:dyDescent="0.25">
      <c r="A724" s="33" t="s">
        <v>282</v>
      </c>
      <c r="B724" s="33" t="s">
        <v>334</v>
      </c>
      <c r="C724" s="42" t="s">
        <v>128</v>
      </c>
      <c r="D724" s="43" t="s">
        <v>118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486"/>
        <v>0</v>
      </c>
      <c r="R724" s="53"/>
      <c r="S724" s="53">
        <f t="shared" si="489"/>
        <v>0</v>
      </c>
      <c r="T724" s="58"/>
      <c r="U724" s="58"/>
      <c r="V724" s="53">
        <f t="shared" si="488"/>
        <v>0</v>
      </c>
      <c r="W724" s="59"/>
      <c r="X724" s="6"/>
    </row>
    <row r="725" spans="1:24" s="35" customFormat="1" ht="15.75" x14ac:dyDescent="0.25">
      <c r="A725" s="33" t="s">
        <v>282</v>
      </c>
      <c r="B725" s="33" t="s">
        <v>334</v>
      </c>
      <c r="C725" s="42" t="s">
        <v>47</v>
      </c>
      <c r="D725" s="43" t="s">
        <v>121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486"/>
        <v>0</v>
      </c>
      <c r="R725" s="53"/>
      <c r="S725" s="53">
        <f t="shared" si="489"/>
        <v>0</v>
      </c>
      <c r="T725" s="58"/>
      <c r="U725" s="58"/>
      <c r="V725" s="53">
        <f t="shared" si="488"/>
        <v>0</v>
      </c>
      <c r="W725" s="59"/>
      <c r="X725" s="6"/>
    </row>
    <row r="726" spans="1:24" s="35" customFormat="1" ht="31.5" x14ac:dyDescent="0.25">
      <c r="A726" s="33" t="s">
        <v>282</v>
      </c>
      <c r="B726" s="33" t="s">
        <v>334</v>
      </c>
      <c r="C726" s="42" t="s">
        <v>49</v>
      </c>
      <c r="D726" s="43" t="s">
        <v>196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486"/>
        <v>0</v>
      </c>
      <c r="R726" s="53"/>
      <c r="S726" s="53">
        <f t="shared" si="489"/>
        <v>0</v>
      </c>
      <c r="T726" s="58"/>
      <c r="U726" s="58"/>
      <c r="V726" s="53">
        <f t="shared" si="488"/>
        <v>0</v>
      </c>
      <c r="W726" s="59"/>
      <c r="X726" s="6"/>
    </row>
    <row r="727" spans="1:24" s="35" customFormat="1" ht="31.5" x14ac:dyDescent="0.25">
      <c r="A727" s="33" t="s">
        <v>282</v>
      </c>
      <c r="B727" s="33" t="s">
        <v>334</v>
      </c>
      <c r="C727" s="42" t="s">
        <v>197</v>
      </c>
      <c r="D727" s="43" t="s">
        <v>198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486"/>
        <v>0</v>
      </c>
      <c r="R727" s="53"/>
      <c r="S727" s="53">
        <f t="shared" si="489"/>
        <v>0</v>
      </c>
      <c r="T727" s="58"/>
      <c r="U727" s="58"/>
      <c r="V727" s="53">
        <f t="shared" si="488"/>
        <v>0</v>
      </c>
      <c r="W727" s="59"/>
      <c r="X727" s="6"/>
    </row>
    <row r="728" spans="1:24" s="35" customFormat="1" ht="47.25" x14ac:dyDescent="0.25">
      <c r="A728" s="33" t="s">
        <v>282</v>
      </c>
      <c r="B728" s="33" t="s">
        <v>334</v>
      </c>
      <c r="C728" s="42" t="s">
        <v>199</v>
      </c>
      <c r="D728" s="43" t="s">
        <v>200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486"/>
        <v>0</v>
      </c>
      <c r="R728" s="53"/>
      <c r="S728" s="53">
        <f t="shared" si="489"/>
        <v>0</v>
      </c>
      <c r="T728" s="58"/>
      <c r="U728" s="58"/>
      <c r="V728" s="53">
        <f t="shared" si="488"/>
        <v>0</v>
      </c>
      <c r="W728" s="59"/>
      <c r="X728" s="6"/>
    </row>
    <row r="729" spans="1:24" s="35" customFormat="1" ht="31.5" x14ac:dyDescent="0.25">
      <c r="A729" s="33" t="s">
        <v>282</v>
      </c>
      <c r="B729" s="33" t="s">
        <v>334</v>
      </c>
      <c r="C729" s="42" t="s">
        <v>201</v>
      </c>
      <c r="D729" s="43" t="s">
        <v>202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486"/>
        <v>0</v>
      </c>
      <c r="R729" s="53"/>
      <c r="S729" s="53">
        <f t="shared" si="489"/>
        <v>0</v>
      </c>
      <c r="T729" s="58"/>
      <c r="U729" s="58"/>
      <c r="V729" s="53">
        <f t="shared" si="488"/>
        <v>0</v>
      </c>
      <c r="W729" s="59"/>
      <c r="X729" s="6"/>
    </row>
    <row r="730" spans="1:24" s="35" customFormat="1" ht="47.25" x14ac:dyDescent="0.25">
      <c r="A730" s="33" t="s">
        <v>282</v>
      </c>
      <c r="B730" s="33" t="s">
        <v>334</v>
      </c>
      <c r="C730" s="42" t="s">
        <v>203</v>
      </c>
      <c r="D730" s="43" t="s">
        <v>204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486"/>
        <v>0</v>
      </c>
      <c r="R730" s="53"/>
      <c r="S730" s="53">
        <f t="shared" si="489"/>
        <v>0</v>
      </c>
      <c r="T730" s="58"/>
      <c r="U730" s="58"/>
      <c r="V730" s="53">
        <f t="shared" si="488"/>
        <v>0</v>
      </c>
      <c r="W730" s="59"/>
      <c r="X730" s="6"/>
    </row>
    <row r="731" spans="1:24" s="35" customFormat="1" ht="31.5" x14ac:dyDescent="0.25">
      <c r="A731" s="33" t="s">
        <v>282</v>
      </c>
      <c r="B731" s="22" t="s">
        <v>335</v>
      </c>
      <c r="C731" s="23" t="s">
        <v>102</v>
      </c>
      <c r="D731" s="32" t="s">
        <v>50</v>
      </c>
      <c r="E731" s="64">
        <f>SUM(E732:E778)</f>
        <v>33116</v>
      </c>
      <c r="F731" s="64">
        <f>SUM(F732:F778)</f>
        <v>22189</v>
      </c>
      <c r="G731" s="64">
        <f>SUM(G732:G778)</f>
        <v>29672.17</v>
      </c>
      <c r="H731" s="64">
        <f>SUM(H732:H778)</f>
        <v>23475</v>
      </c>
      <c r="I731" s="64">
        <f>SUM(I732:I778)</f>
        <v>7696.17</v>
      </c>
      <c r="J731" s="50">
        <f>ROUND(I731/F731*100,2)</f>
        <v>34.68</v>
      </c>
      <c r="K731" s="64">
        <f>SUM(K732:K778)</f>
        <v>-213</v>
      </c>
      <c r="L731" s="55">
        <f t="shared" ref="L731" si="490">ROUND(K731*100/-F731,2)</f>
        <v>0.96</v>
      </c>
      <c r="M731" s="64"/>
      <c r="N731" s="64"/>
      <c r="O731" s="64">
        <f t="shared" ref="O731:V731" si="491">SUM(O732:O775)</f>
        <v>0</v>
      </c>
      <c r="P731" s="64">
        <f t="shared" si="491"/>
        <v>0</v>
      </c>
      <c r="Q731" s="126">
        <f t="shared" si="491"/>
        <v>0</v>
      </c>
      <c r="R731" s="64">
        <f t="shared" si="491"/>
        <v>0</v>
      </c>
      <c r="S731" s="64">
        <f t="shared" si="491"/>
        <v>0</v>
      </c>
      <c r="T731" s="136">
        <f t="shared" si="491"/>
        <v>0</v>
      </c>
      <c r="U731" s="136">
        <f t="shared" si="491"/>
        <v>0</v>
      </c>
      <c r="V731" s="64">
        <f t="shared" si="491"/>
        <v>0</v>
      </c>
      <c r="W731" s="64"/>
      <c r="X731" s="6"/>
    </row>
    <row r="732" spans="1:24" s="35" customFormat="1" ht="63" x14ac:dyDescent="0.25">
      <c r="A732" s="33" t="s">
        <v>282</v>
      </c>
      <c r="B732" s="44" t="s">
        <v>335</v>
      </c>
      <c r="C732" s="23" t="s">
        <v>102</v>
      </c>
      <c r="D732" s="43" t="s">
        <v>205</v>
      </c>
      <c r="E732" s="53"/>
      <c r="F732" s="53"/>
      <c r="G732" s="53"/>
      <c r="H732" s="53"/>
      <c r="I732" s="119"/>
      <c r="J732" s="55"/>
      <c r="K732" s="119"/>
      <c r="L732" s="55"/>
      <c r="M732" s="59"/>
      <c r="N732" s="59"/>
      <c r="O732" s="53"/>
      <c r="P732" s="53"/>
      <c r="Q732" s="59">
        <f>O732-P732</f>
        <v>0</v>
      </c>
      <c r="R732" s="53"/>
      <c r="S732" s="53">
        <f>ROUND(R732/12*3,0)</f>
        <v>0</v>
      </c>
      <c r="T732" s="53"/>
      <c r="U732" s="53"/>
      <c r="V732" s="53">
        <f>T732-U732</f>
        <v>0</v>
      </c>
      <c r="W732" s="59"/>
      <c r="X732" s="6"/>
    </row>
    <row r="733" spans="1:24" s="35" customFormat="1" ht="15.75" x14ac:dyDescent="0.25">
      <c r="A733" s="33" t="s">
        <v>282</v>
      </c>
      <c r="B733" s="44" t="s">
        <v>335</v>
      </c>
      <c r="C733" s="23" t="s">
        <v>367</v>
      </c>
      <c r="D733" s="43" t="s">
        <v>370</v>
      </c>
      <c r="E733" s="53"/>
      <c r="F733" s="53"/>
      <c r="G733" s="53"/>
      <c r="H733" s="53"/>
      <c r="I733" s="119"/>
      <c r="J733" s="55"/>
      <c r="K733" s="54"/>
      <c r="L733" s="55"/>
      <c r="M733" s="59"/>
      <c r="N733" s="59"/>
      <c r="O733" s="53"/>
      <c r="P733" s="53"/>
      <c r="Q733" s="57"/>
      <c r="R733" s="53"/>
      <c r="S733" s="53"/>
      <c r="T733" s="58"/>
      <c r="U733" s="58"/>
      <c r="V733" s="53"/>
      <c r="W733" s="59"/>
      <c r="X733" s="6"/>
    </row>
    <row r="734" spans="1:24" s="35" customFormat="1" ht="15.75" x14ac:dyDescent="0.25">
      <c r="A734" s="33" t="s">
        <v>282</v>
      </c>
      <c r="B734" s="44" t="s">
        <v>335</v>
      </c>
      <c r="C734" s="23" t="s">
        <v>368</v>
      </c>
      <c r="D734" s="43" t="s">
        <v>371</v>
      </c>
      <c r="E734" s="53"/>
      <c r="F734" s="53"/>
      <c r="G734" s="53"/>
      <c r="H734" s="53"/>
      <c r="I734" s="119"/>
      <c r="J734" s="55"/>
      <c r="K734" s="54"/>
      <c r="L734" s="55"/>
      <c r="M734" s="59"/>
      <c r="N734" s="59"/>
      <c r="O734" s="53"/>
      <c r="P734" s="53"/>
      <c r="Q734" s="57"/>
      <c r="R734" s="53"/>
      <c r="S734" s="53"/>
      <c r="T734" s="58"/>
      <c r="U734" s="58"/>
      <c r="V734" s="53"/>
      <c r="W734" s="59"/>
      <c r="X734" s="6"/>
    </row>
    <row r="735" spans="1:24" s="35" customFormat="1" ht="31.5" x14ac:dyDescent="0.25">
      <c r="A735" s="33" t="s">
        <v>282</v>
      </c>
      <c r="B735" s="44" t="s">
        <v>335</v>
      </c>
      <c r="C735" s="23" t="s">
        <v>369</v>
      </c>
      <c r="D735" s="43" t="s">
        <v>372</v>
      </c>
      <c r="E735" s="53"/>
      <c r="F735" s="53"/>
      <c r="G735" s="53"/>
      <c r="H735" s="53"/>
      <c r="I735" s="54"/>
      <c r="J735" s="50"/>
      <c r="K735" s="54"/>
      <c r="L735" s="55"/>
      <c r="M735" s="59"/>
      <c r="N735" s="59"/>
      <c r="O735" s="53"/>
      <c r="P735" s="53"/>
      <c r="Q735" s="57"/>
      <c r="R735" s="53"/>
      <c r="S735" s="53"/>
      <c r="T735" s="58"/>
      <c r="U735" s="58"/>
      <c r="V735" s="53"/>
      <c r="W735" s="59"/>
      <c r="X735" s="6"/>
    </row>
    <row r="736" spans="1:24" s="35" customFormat="1" ht="31.5" x14ac:dyDescent="0.25">
      <c r="A736" s="33" t="s">
        <v>282</v>
      </c>
      <c r="B736" s="44" t="s">
        <v>335</v>
      </c>
      <c r="C736" s="37" t="s">
        <v>206</v>
      </c>
      <c r="D736" s="43" t="s">
        <v>207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>
        <f t="shared" ref="Q736:Q773" si="492">O736-P736</f>
        <v>0</v>
      </c>
      <c r="R736" s="53"/>
      <c r="S736" s="53">
        <f t="shared" ref="S736:S773" si="493">ROUND(R736/12*3,0)</f>
        <v>0</v>
      </c>
      <c r="T736" s="58"/>
      <c r="U736" s="58"/>
      <c r="V736" s="53">
        <f t="shared" ref="V736:V773" si="494">T736-U736</f>
        <v>0</v>
      </c>
      <c r="W736" s="59"/>
      <c r="X736" s="6"/>
    </row>
    <row r="737" spans="1:24" s="35" customFormat="1" ht="31.5" x14ac:dyDescent="0.25">
      <c r="A737" s="33" t="s">
        <v>282</v>
      </c>
      <c r="B737" s="44" t="s">
        <v>335</v>
      </c>
      <c r="C737" s="37" t="s">
        <v>208</v>
      </c>
      <c r="D737" s="43" t="s">
        <v>209</v>
      </c>
      <c r="E737" s="53">
        <v>267</v>
      </c>
      <c r="F737" s="53">
        <f>ROUND(E737/12*2,0)</f>
        <v>45</v>
      </c>
      <c r="G737" s="53">
        <v>0</v>
      </c>
      <c r="H737" s="53">
        <v>0</v>
      </c>
      <c r="I737" s="119"/>
      <c r="J737" s="55"/>
      <c r="K737" s="54">
        <f>G737-F737</f>
        <v>-45</v>
      </c>
      <c r="L737" s="55">
        <f>ROUND(K737*100/-F737,2)</f>
        <v>100</v>
      </c>
      <c r="M737" s="59"/>
      <c r="N737" s="59"/>
      <c r="O737" s="53"/>
      <c r="P737" s="53"/>
      <c r="Q737" s="57">
        <f t="shared" si="492"/>
        <v>0</v>
      </c>
      <c r="R737" s="53"/>
      <c r="S737" s="53">
        <f t="shared" si="493"/>
        <v>0</v>
      </c>
      <c r="T737" s="58"/>
      <c r="U737" s="58"/>
      <c r="V737" s="53">
        <f t="shared" si="494"/>
        <v>0</v>
      </c>
      <c r="W737" s="59"/>
      <c r="X737" s="6"/>
    </row>
    <row r="738" spans="1:24" s="35" customFormat="1" ht="15.75" x14ac:dyDescent="0.25">
      <c r="A738" s="33" t="s">
        <v>282</v>
      </c>
      <c r="B738" s="44" t="s">
        <v>335</v>
      </c>
      <c r="C738" s="37" t="s">
        <v>210</v>
      </c>
      <c r="D738" s="43" t="s">
        <v>223</v>
      </c>
      <c r="E738" s="53"/>
      <c r="F738" s="53"/>
      <c r="G738" s="53"/>
      <c r="H738" s="53"/>
      <c r="I738" s="54"/>
      <c r="J738" s="50"/>
      <c r="K738" s="54"/>
      <c r="L738" s="55"/>
      <c r="M738" s="59"/>
      <c r="N738" s="59"/>
      <c r="O738" s="53"/>
      <c r="P738" s="53"/>
      <c r="Q738" s="57">
        <f t="shared" si="492"/>
        <v>0</v>
      </c>
      <c r="R738" s="53"/>
      <c r="S738" s="53">
        <f t="shared" si="493"/>
        <v>0</v>
      </c>
      <c r="T738" s="58"/>
      <c r="U738" s="58"/>
      <c r="V738" s="53">
        <f t="shared" si="494"/>
        <v>0</v>
      </c>
      <c r="W738" s="59"/>
      <c r="X738" s="6"/>
    </row>
    <row r="739" spans="1:24" s="35" customFormat="1" ht="31.5" x14ac:dyDescent="0.25">
      <c r="A739" s="33" t="s">
        <v>282</v>
      </c>
      <c r="B739" s="44" t="s">
        <v>335</v>
      </c>
      <c r="C739" s="37" t="s">
        <v>211</v>
      </c>
      <c r="D739" s="43" t="s">
        <v>212</v>
      </c>
      <c r="E739" s="53"/>
      <c r="F739" s="53"/>
      <c r="G739" s="53"/>
      <c r="H739" s="53"/>
      <c r="I739" s="54"/>
      <c r="J739" s="50"/>
      <c r="K739" s="54"/>
      <c r="L739" s="55"/>
      <c r="M739" s="59"/>
      <c r="N739" s="59"/>
      <c r="O739" s="53"/>
      <c r="P739" s="53"/>
      <c r="Q739" s="57">
        <f t="shared" si="492"/>
        <v>0</v>
      </c>
      <c r="R739" s="53"/>
      <c r="S739" s="53">
        <f t="shared" si="493"/>
        <v>0</v>
      </c>
      <c r="T739" s="58"/>
      <c r="U739" s="58"/>
      <c r="V739" s="53">
        <f t="shared" si="494"/>
        <v>0</v>
      </c>
      <c r="W739" s="59"/>
      <c r="X739" s="6"/>
    </row>
    <row r="740" spans="1:24" s="35" customFormat="1" ht="15.75" x14ac:dyDescent="0.25">
      <c r="A740" s="33" t="s">
        <v>282</v>
      </c>
      <c r="B740" s="44" t="s">
        <v>335</v>
      </c>
      <c r="C740" s="37" t="s">
        <v>213</v>
      </c>
      <c r="D740" s="43" t="s">
        <v>214</v>
      </c>
      <c r="E740" s="53"/>
      <c r="F740" s="53"/>
      <c r="G740" s="53"/>
      <c r="H740" s="53"/>
      <c r="I740" s="54"/>
      <c r="J740" s="50"/>
      <c r="K740" s="54"/>
      <c r="L740" s="55"/>
      <c r="M740" s="59"/>
      <c r="N740" s="59"/>
      <c r="O740" s="53"/>
      <c r="P740" s="53"/>
      <c r="Q740" s="57">
        <f t="shared" si="492"/>
        <v>0</v>
      </c>
      <c r="R740" s="53"/>
      <c r="S740" s="53">
        <f t="shared" si="493"/>
        <v>0</v>
      </c>
      <c r="T740" s="58"/>
      <c r="U740" s="58"/>
      <c r="V740" s="53">
        <f t="shared" si="494"/>
        <v>0</v>
      </c>
      <c r="W740" s="59"/>
      <c r="X740" s="6"/>
    </row>
    <row r="741" spans="1:24" s="35" customFormat="1" ht="31.5" x14ac:dyDescent="0.25">
      <c r="A741" s="33" t="s">
        <v>282</v>
      </c>
      <c r="B741" s="44" t="s">
        <v>335</v>
      </c>
      <c r="C741" s="37" t="s">
        <v>215</v>
      </c>
      <c r="D741" s="43" t="s">
        <v>216</v>
      </c>
      <c r="E741" s="53">
        <v>11839</v>
      </c>
      <c r="F741" s="53">
        <f>ROUND(E741/12*2,0)</f>
        <v>1973</v>
      </c>
      <c r="G741" s="99">
        <v>4110.3900000000003</v>
      </c>
      <c r="H741" s="53">
        <v>2093</v>
      </c>
      <c r="I741" s="119">
        <f t="shared" ref="I741" si="495">G741-F741</f>
        <v>2137.3900000000003</v>
      </c>
      <c r="J741" s="55">
        <f t="shared" ref="J741" si="496">ROUND(I741/F741*100,2)</f>
        <v>108.33</v>
      </c>
      <c r="K741" s="54"/>
      <c r="L741" s="55"/>
      <c r="M741" s="59"/>
      <c r="N741" s="59"/>
      <c r="O741" s="53"/>
      <c r="P741" s="53"/>
      <c r="Q741" s="57">
        <f t="shared" si="492"/>
        <v>0</v>
      </c>
      <c r="R741" s="53"/>
      <c r="S741" s="53">
        <f t="shared" si="493"/>
        <v>0</v>
      </c>
      <c r="T741" s="58"/>
      <c r="U741" s="58"/>
      <c r="V741" s="53">
        <f t="shared" si="494"/>
        <v>0</v>
      </c>
      <c r="W741" s="59"/>
      <c r="X741" s="6"/>
    </row>
    <row r="742" spans="1:24" s="35" customFormat="1" ht="31.5" x14ac:dyDescent="0.25">
      <c r="A742" s="33" t="s">
        <v>282</v>
      </c>
      <c r="B742" s="44" t="s">
        <v>335</v>
      </c>
      <c r="C742" s="37" t="s">
        <v>217</v>
      </c>
      <c r="D742" s="43" t="s">
        <v>218</v>
      </c>
      <c r="E742" s="53"/>
      <c r="F742" s="53">
        <f t="shared" ref="F742:F772" si="497">E742/12*1</f>
        <v>0</v>
      </c>
      <c r="G742" s="53"/>
      <c r="H742" s="53"/>
      <c r="I742" s="54"/>
      <c r="J742" s="50"/>
      <c r="K742" s="54"/>
      <c r="L742" s="55"/>
      <c r="M742" s="59"/>
      <c r="N742" s="59"/>
      <c r="O742" s="53"/>
      <c r="P742" s="53"/>
      <c r="Q742" s="57">
        <f t="shared" si="492"/>
        <v>0</v>
      </c>
      <c r="R742" s="53"/>
      <c r="S742" s="53">
        <f t="shared" si="493"/>
        <v>0</v>
      </c>
      <c r="T742" s="58"/>
      <c r="U742" s="58"/>
      <c r="V742" s="53">
        <f t="shared" si="494"/>
        <v>0</v>
      </c>
      <c r="W742" s="59"/>
      <c r="X742" s="6"/>
    </row>
    <row r="743" spans="1:24" s="35" customFormat="1" ht="31.5" x14ac:dyDescent="0.25">
      <c r="A743" s="33" t="s">
        <v>282</v>
      </c>
      <c r="B743" s="44" t="s">
        <v>335</v>
      </c>
      <c r="C743" s="37" t="s">
        <v>219</v>
      </c>
      <c r="D743" s="43" t="s">
        <v>220</v>
      </c>
      <c r="E743" s="53"/>
      <c r="F743" s="53">
        <f t="shared" si="497"/>
        <v>0</v>
      </c>
      <c r="G743" s="53"/>
      <c r="H743" s="53"/>
      <c r="I743" s="54"/>
      <c r="J743" s="50"/>
      <c r="K743" s="54"/>
      <c r="L743" s="55"/>
      <c r="M743" s="59"/>
      <c r="N743" s="59"/>
      <c r="O743" s="53"/>
      <c r="P743" s="53"/>
      <c r="Q743" s="57">
        <f t="shared" si="492"/>
        <v>0</v>
      </c>
      <c r="R743" s="53"/>
      <c r="S743" s="53">
        <f t="shared" si="493"/>
        <v>0</v>
      </c>
      <c r="T743" s="58"/>
      <c r="U743" s="58"/>
      <c r="V743" s="53">
        <f t="shared" si="494"/>
        <v>0</v>
      </c>
      <c r="W743" s="59"/>
      <c r="X743" s="6"/>
    </row>
    <row r="744" spans="1:24" s="35" customFormat="1" ht="31.5" x14ac:dyDescent="0.25">
      <c r="A744" s="33" t="s">
        <v>282</v>
      </c>
      <c r="B744" s="44" t="s">
        <v>335</v>
      </c>
      <c r="C744" s="37" t="s">
        <v>221</v>
      </c>
      <c r="D744" s="43" t="s">
        <v>224</v>
      </c>
      <c r="E744" s="53"/>
      <c r="F744" s="53">
        <f t="shared" si="497"/>
        <v>0</v>
      </c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492"/>
        <v>0</v>
      </c>
      <c r="R744" s="53"/>
      <c r="S744" s="53">
        <f t="shared" si="493"/>
        <v>0</v>
      </c>
      <c r="T744" s="58"/>
      <c r="U744" s="58"/>
      <c r="V744" s="53">
        <f t="shared" si="494"/>
        <v>0</v>
      </c>
      <c r="W744" s="59"/>
      <c r="X744" s="6"/>
    </row>
    <row r="745" spans="1:24" s="35" customFormat="1" ht="31.5" x14ac:dyDescent="0.25">
      <c r="A745" s="33" t="s">
        <v>282</v>
      </c>
      <c r="B745" s="44" t="s">
        <v>335</v>
      </c>
      <c r="C745" s="37" t="s">
        <v>222</v>
      </c>
      <c r="D745" s="43" t="s">
        <v>225</v>
      </c>
      <c r="E745" s="53"/>
      <c r="F745" s="53">
        <f t="shared" si="497"/>
        <v>0</v>
      </c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492"/>
        <v>0</v>
      </c>
      <c r="R745" s="53"/>
      <c r="S745" s="53">
        <f t="shared" si="493"/>
        <v>0</v>
      </c>
      <c r="T745" s="58"/>
      <c r="U745" s="58"/>
      <c r="V745" s="53">
        <f t="shared" si="494"/>
        <v>0</v>
      </c>
      <c r="W745" s="59"/>
      <c r="X745" s="6"/>
    </row>
    <row r="746" spans="1:24" s="35" customFormat="1" ht="31.5" x14ac:dyDescent="0.25">
      <c r="A746" s="33" t="s">
        <v>282</v>
      </c>
      <c r="B746" s="44" t="s">
        <v>335</v>
      </c>
      <c r="C746" s="37" t="s">
        <v>277</v>
      </c>
      <c r="D746" s="43" t="s">
        <v>278</v>
      </c>
      <c r="E746" s="53"/>
      <c r="F746" s="53">
        <f t="shared" si="497"/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492"/>
        <v>0</v>
      </c>
      <c r="R746" s="53"/>
      <c r="S746" s="53">
        <f t="shared" si="493"/>
        <v>0</v>
      </c>
      <c r="T746" s="58"/>
      <c r="U746" s="58"/>
      <c r="V746" s="53">
        <f t="shared" si="494"/>
        <v>0</v>
      </c>
      <c r="W746" s="59"/>
      <c r="X746" s="6"/>
    </row>
    <row r="747" spans="1:24" s="35" customFormat="1" ht="15.75" x14ac:dyDescent="0.25">
      <c r="A747" s="33" t="s">
        <v>282</v>
      </c>
      <c r="B747" s="44" t="s">
        <v>335</v>
      </c>
      <c r="C747" s="37" t="s">
        <v>226</v>
      </c>
      <c r="D747" s="38" t="s">
        <v>408</v>
      </c>
      <c r="E747" s="53"/>
      <c r="F747" s="53"/>
      <c r="G747" s="53">
        <v>2624.46</v>
      </c>
      <c r="H747" s="53">
        <v>1379</v>
      </c>
      <c r="I747" s="119">
        <f>G747-F747</f>
        <v>2624.46</v>
      </c>
      <c r="J747" s="55"/>
      <c r="K747" s="54"/>
      <c r="L747" s="55"/>
      <c r="M747" s="59"/>
      <c r="N747" s="59"/>
      <c r="O747" s="53"/>
      <c r="P747" s="53"/>
      <c r="Q747" s="57">
        <f t="shared" si="492"/>
        <v>0</v>
      </c>
      <c r="R747" s="53"/>
      <c r="S747" s="53">
        <f t="shared" si="493"/>
        <v>0</v>
      </c>
      <c r="T747" s="58"/>
      <c r="U747" s="58"/>
      <c r="V747" s="53">
        <f t="shared" si="494"/>
        <v>0</v>
      </c>
      <c r="W747" s="59"/>
      <c r="X747" s="6"/>
    </row>
    <row r="748" spans="1:24" s="35" customFormat="1" ht="31.5" x14ac:dyDescent="0.25">
      <c r="A748" s="33" t="s">
        <v>282</v>
      </c>
      <c r="B748" s="44" t="s">
        <v>335</v>
      </c>
      <c r="C748" s="37" t="s">
        <v>227</v>
      </c>
      <c r="D748" s="43" t="s">
        <v>228</v>
      </c>
      <c r="E748" s="53"/>
      <c r="F748" s="53">
        <f t="shared" si="497"/>
        <v>0</v>
      </c>
      <c r="G748" s="53"/>
      <c r="H748" s="53"/>
      <c r="I748" s="54"/>
      <c r="J748" s="50"/>
      <c r="K748" s="54"/>
      <c r="L748" s="55"/>
      <c r="M748" s="59"/>
      <c r="N748" s="59"/>
      <c r="O748" s="53"/>
      <c r="P748" s="53"/>
      <c r="Q748" s="57">
        <f t="shared" si="492"/>
        <v>0</v>
      </c>
      <c r="R748" s="53"/>
      <c r="S748" s="53">
        <f t="shared" si="493"/>
        <v>0</v>
      </c>
      <c r="T748" s="58"/>
      <c r="U748" s="58"/>
      <c r="V748" s="53">
        <f t="shared" si="494"/>
        <v>0</v>
      </c>
      <c r="W748" s="59"/>
      <c r="X748" s="6"/>
    </row>
    <row r="749" spans="1:24" s="35" customFormat="1" ht="15.75" x14ac:dyDescent="0.25">
      <c r="A749" s="33" t="s">
        <v>282</v>
      </c>
      <c r="B749" s="44" t="s">
        <v>335</v>
      </c>
      <c r="C749" s="37" t="s">
        <v>229</v>
      </c>
      <c r="D749" s="43" t="s">
        <v>230</v>
      </c>
      <c r="E749" s="53"/>
      <c r="F749" s="53">
        <f t="shared" si="497"/>
        <v>0</v>
      </c>
      <c r="G749" s="53"/>
      <c r="H749" s="53"/>
      <c r="I749" s="54"/>
      <c r="J749" s="50"/>
      <c r="K749" s="54"/>
      <c r="L749" s="55"/>
      <c r="M749" s="59"/>
      <c r="N749" s="59"/>
      <c r="O749" s="53"/>
      <c r="P749" s="53"/>
      <c r="Q749" s="57">
        <f t="shared" si="492"/>
        <v>0</v>
      </c>
      <c r="R749" s="53"/>
      <c r="S749" s="53">
        <f t="shared" si="493"/>
        <v>0</v>
      </c>
      <c r="T749" s="58"/>
      <c r="U749" s="58"/>
      <c r="V749" s="53">
        <f t="shared" si="494"/>
        <v>0</v>
      </c>
      <c r="W749" s="59"/>
      <c r="X749" s="6"/>
    </row>
    <row r="750" spans="1:24" s="35" customFormat="1" ht="15.75" x14ac:dyDescent="0.25">
      <c r="A750" s="33" t="s">
        <v>282</v>
      </c>
      <c r="B750" s="44" t="s">
        <v>335</v>
      </c>
      <c r="C750" s="37" t="s">
        <v>377</v>
      </c>
      <c r="D750" s="43" t="s">
        <v>359</v>
      </c>
      <c r="E750" s="53">
        <v>1007</v>
      </c>
      <c r="F750" s="53">
        <f>ROUND(E750/12*2,0)</f>
        <v>168</v>
      </c>
      <c r="G750" s="53">
        <v>0</v>
      </c>
      <c r="H750" s="53">
        <v>0</v>
      </c>
      <c r="I750" s="119"/>
      <c r="J750" s="55"/>
      <c r="K750" s="54">
        <f>G750-F750</f>
        <v>-168</v>
      </c>
      <c r="L750" s="55">
        <f>ROUND(K750*100/-F750,2)</f>
        <v>100</v>
      </c>
      <c r="M750" s="59"/>
      <c r="N750" s="59"/>
      <c r="O750" s="53"/>
      <c r="P750" s="53"/>
      <c r="Q750" s="57">
        <f t="shared" si="492"/>
        <v>0</v>
      </c>
      <c r="R750" s="53"/>
      <c r="S750" s="53">
        <f t="shared" si="493"/>
        <v>0</v>
      </c>
      <c r="T750" s="58"/>
      <c r="U750" s="58"/>
      <c r="V750" s="53">
        <f t="shared" si="494"/>
        <v>0</v>
      </c>
      <c r="W750" s="59"/>
      <c r="X750" s="6"/>
    </row>
    <row r="751" spans="1:24" s="35" customFormat="1" ht="15.75" x14ac:dyDescent="0.25">
      <c r="A751" s="33" t="s">
        <v>282</v>
      </c>
      <c r="B751" s="44" t="s">
        <v>335</v>
      </c>
      <c r="C751" s="37" t="s">
        <v>231</v>
      </c>
      <c r="D751" s="43" t="s">
        <v>232</v>
      </c>
      <c r="E751" s="53"/>
      <c r="F751" s="53">
        <f t="shared" si="497"/>
        <v>0</v>
      </c>
      <c r="G751" s="53"/>
      <c r="H751" s="53"/>
      <c r="I751" s="54"/>
      <c r="J751" s="50"/>
      <c r="K751" s="54"/>
      <c r="L751" s="55"/>
      <c r="M751" s="59"/>
      <c r="N751" s="59"/>
      <c r="O751" s="53"/>
      <c r="P751" s="53"/>
      <c r="Q751" s="57">
        <f t="shared" si="492"/>
        <v>0</v>
      </c>
      <c r="R751" s="53"/>
      <c r="S751" s="53">
        <f t="shared" si="493"/>
        <v>0</v>
      </c>
      <c r="T751" s="58"/>
      <c r="U751" s="58"/>
      <c r="V751" s="53">
        <f t="shared" si="494"/>
        <v>0</v>
      </c>
      <c r="W751" s="59"/>
      <c r="X751" s="6"/>
    </row>
    <row r="752" spans="1:24" s="35" customFormat="1" ht="15.75" x14ac:dyDescent="0.25">
      <c r="A752" s="33" t="s">
        <v>282</v>
      </c>
      <c r="B752" s="44" t="s">
        <v>335</v>
      </c>
      <c r="C752" s="37" t="s">
        <v>233</v>
      </c>
      <c r="D752" s="43" t="s">
        <v>234</v>
      </c>
      <c r="E752" s="53"/>
      <c r="F752" s="53"/>
      <c r="G752" s="53"/>
      <c r="H752" s="53"/>
      <c r="I752" s="119"/>
      <c r="J752" s="55"/>
      <c r="K752" s="54"/>
      <c r="L752" s="55"/>
      <c r="M752" s="59"/>
      <c r="N752" s="59"/>
      <c r="O752" s="53"/>
      <c r="P752" s="53"/>
      <c r="Q752" s="57">
        <f t="shared" si="492"/>
        <v>0</v>
      </c>
      <c r="R752" s="53"/>
      <c r="S752" s="53">
        <f t="shared" si="493"/>
        <v>0</v>
      </c>
      <c r="T752" s="58"/>
      <c r="U752" s="58"/>
      <c r="V752" s="53">
        <f t="shared" si="494"/>
        <v>0</v>
      </c>
      <c r="W752" s="59"/>
      <c r="X752" s="6"/>
    </row>
    <row r="753" spans="1:24" s="35" customFormat="1" ht="31.5" x14ac:dyDescent="0.25">
      <c r="A753" s="33" t="s">
        <v>282</v>
      </c>
      <c r="B753" s="44" t="s">
        <v>335</v>
      </c>
      <c r="C753" s="37" t="s">
        <v>235</v>
      </c>
      <c r="D753" s="43" t="s">
        <v>236</v>
      </c>
      <c r="E753" s="53"/>
      <c r="F753" s="53">
        <f t="shared" si="497"/>
        <v>0</v>
      </c>
      <c r="G753" s="53"/>
      <c r="H753" s="53"/>
      <c r="I753" s="54"/>
      <c r="J753" s="50"/>
      <c r="K753" s="54"/>
      <c r="L753" s="55"/>
      <c r="M753" s="59"/>
      <c r="N753" s="59"/>
      <c r="O753" s="53"/>
      <c r="P753" s="53"/>
      <c r="Q753" s="57">
        <f t="shared" si="492"/>
        <v>0</v>
      </c>
      <c r="R753" s="53"/>
      <c r="S753" s="53">
        <f t="shared" si="493"/>
        <v>0</v>
      </c>
      <c r="T753" s="58"/>
      <c r="U753" s="58"/>
      <c r="V753" s="53">
        <f t="shared" si="494"/>
        <v>0</v>
      </c>
      <c r="W753" s="59"/>
      <c r="X753" s="6"/>
    </row>
    <row r="754" spans="1:24" s="35" customFormat="1" ht="31.5" x14ac:dyDescent="0.25">
      <c r="A754" s="33" t="s">
        <v>282</v>
      </c>
      <c r="B754" s="44" t="s">
        <v>335</v>
      </c>
      <c r="C754" s="37" t="s">
        <v>237</v>
      </c>
      <c r="D754" s="43" t="s">
        <v>238</v>
      </c>
      <c r="E754" s="53"/>
      <c r="F754" s="53">
        <f t="shared" si="497"/>
        <v>0</v>
      </c>
      <c r="G754" s="53"/>
      <c r="H754" s="53"/>
      <c r="I754" s="54"/>
      <c r="J754" s="50"/>
      <c r="K754" s="54"/>
      <c r="L754" s="55"/>
      <c r="M754" s="59"/>
      <c r="N754" s="59"/>
      <c r="O754" s="53"/>
      <c r="P754" s="53"/>
      <c r="Q754" s="57">
        <f t="shared" si="492"/>
        <v>0</v>
      </c>
      <c r="R754" s="53"/>
      <c r="S754" s="53">
        <f t="shared" si="493"/>
        <v>0</v>
      </c>
      <c r="T754" s="58"/>
      <c r="U754" s="58"/>
      <c r="V754" s="53">
        <f t="shared" si="494"/>
        <v>0</v>
      </c>
      <c r="W754" s="59"/>
      <c r="X754" s="6"/>
    </row>
    <row r="755" spans="1:24" s="35" customFormat="1" ht="15.75" x14ac:dyDescent="0.25">
      <c r="A755" s="33" t="s">
        <v>282</v>
      </c>
      <c r="B755" s="44" t="s">
        <v>335</v>
      </c>
      <c r="C755" s="37" t="s">
        <v>239</v>
      </c>
      <c r="D755" s="43" t="s">
        <v>243</v>
      </c>
      <c r="E755" s="53"/>
      <c r="F755" s="53">
        <f t="shared" si="497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492"/>
        <v>0</v>
      </c>
      <c r="R755" s="53"/>
      <c r="S755" s="53">
        <f t="shared" si="493"/>
        <v>0</v>
      </c>
      <c r="T755" s="58"/>
      <c r="U755" s="58"/>
      <c r="V755" s="53">
        <f t="shared" si="494"/>
        <v>0</v>
      </c>
      <c r="W755" s="59"/>
      <c r="X755" s="6"/>
    </row>
    <row r="756" spans="1:24" s="35" customFormat="1" ht="15.75" x14ac:dyDescent="0.25">
      <c r="A756" s="33" t="s">
        <v>282</v>
      </c>
      <c r="B756" s="44" t="s">
        <v>335</v>
      </c>
      <c r="C756" s="37" t="s">
        <v>240</v>
      </c>
      <c r="D756" s="43" t="s">
        <v>244</v>
      </c>
      <c r="E756" s="53"/>
      <c r="F756" s="53"/>
      <c r="G756" s="53"/>
      <c r="H756" s="53"/>
      <c r="I756" s="119"/>
      <c r="J756" s="55"/>
      <c r="K756" s="54"/>
      <c r="L756" s="55"/>
      <c r="M756" s="59"/>
      <c r="N756" s="59"/>
      <c r="O756" s="53"/>
      <c r="P756" s="53"/>
      <c r="Q756" s="57">
        <f t="shared" si="492"/>
        <v>0</v>
      </c>
      <c r="R756" s="53"/>
      <c r="S756" s="53">
        <f t="shared" si="493"/>
        <v>0</v>
      </c>
      <c r="T756" s="58"/>
      <c r="U756" s="58"/>
      <c r="V756" s="53">
        <f t="shared" si="494"/>
        <v>0</v>
      </c>
      <c r="W756" s="59"/>
      <c r="X756" s="6"/>
    </row>
    <row r="757" spans="1:24" s="35" customFormat="1" ht="15.75" x14ac:dyDescent="0.25">
      <c r="A757" s="33" t="s">
        <v>282</v>
      </c>
      <c r="B757" s="44" t="s">
        <v>335</v>
      </c>
      <c r="C757" s="37" t="s">
        <v>241</v>
      </c>
      <c r="D757" s="43" t="s">
        <v>242</v>
      </c>
      <c r="E757" s="53"/>
      <c r="F757" s="53">
        <f t="shared" si="497"/>
        <v>0</v>
      </c>
      <c r="G757" s="53"/>
      <c r="H757" s="53"/>
      <c r="I757" s="54"/>
      <c r="J757" s="50"/>
      <c r="K757" s="54"/>
      <c r="L757" s="55"/>
      <c r="M757" s="59"/>
      <c r="N757" s="59"/>
      <c r="O757" s="53"/>
      <c r="P757" s="53"/>
      <c r="Q757" s="57">
        <f t="shared" si="492"/>
        <v>0</v>
      </c>
      <c r="R757" s="53"/>
      <c r="S757" s="53">
        <f t="shared" si="493"/>
        <v>0</v>
      </c>
      <c r="T757" s="58"/>
      <c r="U757" s="58"/>
      <c r="V757" s="53">
        <f t="shared" si="494"/>
        <v>0</v>
      </c>
      <c r="W757" s="59"/>
      <c r="X757" s="6"/>
    </row>
    <row r="758" spans="1:24" s="35" customFormat="1" ht="31.5" x14ac:dyDescent="0.25">
      <c r="A758" s="33" t="s">
        <v>282</v>
      </c>
      <c r="B758" s="44" t="s">
        <v>335</v>
      </c>
      <c r="C758" s="37" t="s">
        <v>245</v>
      </c>
      <c r="D758" s="43" t="s">
        <v>246</v>
      </c>
      <c r="E758" s="53"/>
      <c r="F758" s="53">
        <f t="shared" si="497"/>
        <v>0</v>
      </c>
      <c r="G758" s="53"/>
      <c r="H758" s="53"/>
      <c r="I758" s="54"/>
      <c r="J758" s="50"/>
      <c r="K758" s="54"/>
      <c r="L758" s="55"/>
      <c r="M758" s="59"/>
      <c r="N758" s="59"/>
      <c r="O758" s="53"/>
      <c r="P758" s="53"/>
      <c r="Q758" s="57">
        <f t="shared" si="492"/>
        <v>0</v>
      </c>
      <c r="R758" s="53"/>
      <c r="S758" s="53">
        <f t="shared" si="493"/>
        <v>0</v>
      </c>
      <c r="T758" s="58"/>
      <c r="U758" s="58"/>
      <c r="V758" s="53">
        <f t="shared" si="494"/>
        <v>0</v>
      </c>
      <c r="W758" s="59"/>
      <c r="X758" s="6"/>
    </row>
    <row r="759" spans="1:24" s="35" customFormat="1" ht="15.75" x14ac:dyDescent="0.25">
      <c r="A759" s="33" t="s">
        <v>282</v>
      </c>
      <c r="B759" s="44" t="s">
        <v>335</v>
      </c>
      <c r="C759" s="37" t="s">
        <v>247</v>
      </c>
      <c r="D759" s="43" t="s">
        <v>248</v>
      </c>
      <c r="E759" s="53"/>
      <c r="F759" s="53">
        <f t="shared" si="497"/>
        <v>0</v>
      </c>
      <c r="G759" s="53"/>
      <c r="H759" s="53"/>
      <c r="I759" s="54"/>
      <c r="J759" s="50"/>
      <c r="K759" s="54"/>
      <c r="L759" s="55"/>
      <c r="M759" s="59"/>
      <c r="N759" s="59"/>
      <c r="O759" s="53"/>
      <c r="P759" s="53"/>
      <c r="Q759" s="57">
        <f t="shared" si="492"/>
        <v>0</v>
      </c>
      <c r="R759" s="53"/>
      <c r="S759" s="53">
        <f t="shared" si="493"/>
        <v>0</v>
      </c>
      <c r="T759" s="58"/>
      <c r="U759" s="58"/>
      <c r="V759" s="53">
        <f t="shared" si="494"/>
        <v>0</v>
      </c>
      <c r="W759" s="59"/>
      <c r="X759" s="6"/>
    </row>
    <row r="760" spans="1:24" s="35" customFormat="1" ht="31.5" x14ac:dyDescent="0.25">
      <c r="A760" s="33" t="s">
        <v>282</v>
      </c>
      <c r="B760" s="44" t="s">
        <v>335</v>
      </c>
      <c r="C760" s="37" t="s">
        <v>249</v>
      </c>
      <c r="D760" s="43" t="s">
        <v>250</v>
      </c>
      <c r="E760" s="53"/>
      <c r="F760" s="53">
        <f t="shared" si="497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492"/>
        <v>0</v>
      </c>
      <c r="R760" s="53"/>
      <c r="S760" s="53">
        <f t="shared" si="493"/>
        <v>0</v>
      </c>
      <c r="T760" s="58"/>
      <c r="U760" s="58"/>
      <c r="V760" s="53">
        <f t="shared" si="494"/>
        <v>0</v>
      </c>
      <c r="W760" s="59"/>
      <c r="X760" s="6"/>
    </row>
    <row r="761" spans="1:24" s="35" customFormat="1" ht="15.75" x14ac:dyDescent="0.25">
      <c r="A761" s="33" t="s">
        <v>282</v>
      </c>
      <c r="B761" s="44" t="s">
        <v>335</v>
      </c>
      <c r="C761" s="37" t="s">
        <v>251</v>
      </c>
      <c r="D761" s="43" t="s">
        <v>260</v>
      </c>
      <c r="E761" s="53"/>
      <c r="F761" s="53">
        <f t="shared" si="497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492"/>
        <v>0</v>
      </c>
      <c r="R761" s="53"/>
      <c r="S761" s="53">
        <f t="shared" si="493"/>
        <v>0</v>
      </c>
      <c r="T761" s="58"/>
      <c r="U761" s="58"/>
      <c r="V761" s="53">
        <f t="shared" si="494"/>
        <v>0</v>
      </c>
      <c r="W761" s="59"/>
      <c r="X761" s="6"/>
    </row>
    <row r="762" spans="1:24" s="35" customFormat="1" ht="15.75" x14ac:dyDescent="0.25">
      <c r="A762" s="33" t="s">
        <v>282</v>
      </c>
      <c r="B762" s="44" t="s">
        <v>335</v>
      </c>
      <c r="C762" s="37" t="s">
        <v>252</v>
      </c>
      <c r="D762" s="43" t="s">
        <v>253</v>
      </c>
      <c r="E762" s="53"/>
      <c r="F762" s="53">
        <f t="shared" si="497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492"/>
        <v>0</v>
      </c>
      <c r="R762" s="53"/>
      <c r="S762" s="53">
        <f t="shared" si="493"/>
        <v>0</v>
      </c>
      <c r="T762" s="58"/>
      <c r="U762" s="58"/>
      <c r="V762" s="53">
        <f t="shared" si="494"/>
        <v>0</v>
      </c>
      <c r="W762" s="59"/>
      <c r="X762" s="6"/>
    </row>
    <row r="763" spans="1:24" s="35" customFormat="1" ht="15.75" x14ac:dyDescent="0.25">
      <c r="A763" s="33" t="s">
        <v>282</v>
      </c>
      <c r="B763" s="44" t="s">
        <v>335</v>
      </c>
      <c r="C763" s="37" t="s">
        <v>254</v>
      </c>
      <c r="D763" s="43" t="s">
        <v>255</v>
      </c>
      <c r="E763" s="53"/>
      <c r="F763" s="53">
        <f t="shared" si="497"/>
        <v>0</v>
      </c>
      <c r="G763" s="53"/>
      <c r="H763" s="53"/>
      <c r="I763" s="54"/>
      <c r="J763" s="50"/>
      <c r="K763" s="54"/>
      <c r="L763" s="55"/>
      <c r="M763" s="59"/>
      <c r="N763" s="59"/>
      <c r="O763" s="53"/>
      <c r="P763" s="53"/>
      <c r="Q763" s="57">
        <f t="shared" si="492"/>
        <v>0</v>
      </c>
      <c r="R763" s="53"/>
      <c r="S763" s="53">
        <f t="shared" si="493"/>
        <v>0</v>
      </c>
      <c r="T763" s="58"/>
      <c r="U763" s="58"/>
      <c r="V763" s="53">
        <f t="shared" si="494"/>
        <v>0</v>
      </c>
      <c r="W763" s="59"/>
      <c r="X763" s="6"/>
    </row>
    <row r="764" spans="1:24" s="35" customFormat="1" ht="15.75" x14ac:dyDescent="0.25">
      <c r="A764" s="33" t="s">
        <v>282</v>
      </c>
      <c r="B764" s="44" t="s">
        <v>335</v>
      </c>
      <c r="C764" s="37" t="s">
        <v>256</v>
      </c>
      <c r="D764" s="43" t="s">
        <v>257</v>
      </c>
      <c r="E764" s="53"/>
      <c r="F764" s="53">
        <f t="shared" si="497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492"/>
        <v>0</v>
      </c>
      <c r="R764" s="53"/>
      <c r="S764" s="53">
        <f t="shared" si="493"/>
        <v>0</v>
      </c>
      <c r="T764" s="58"/>
      <c r="U764" s="58"/>
      <c r="V764" s="53">
        <f t="shared" si="494"/>
        <v>0</v>
      </c>
      <c r="W764" s="59"/>
      <c r="X764" s="6"/>
    </row>
    <row r="765" spans="1:24" s="35" customFormat="1" ht="31.5" x14ac:dyDescent="0.25">
      <c r="A765" s="33" t="s">
        <v>282</v>
      </c>
      <c r="B765" s="44" t="s">
        <v>335</v>
      </c>
      <c r="C765" s="37" t="s">
        <v>258</v>
      </c>
      <c r="D765" s="43" t="s">
        <v>259</v>
      </c>
      <c r="E765" s="53"/>
      <c r="F765" s="53"/>
      <c r="G765" s="53"/>
      <c r="H765" s="53"/>
      <c r="I765" s="119"/>
      <c r="J765" s="55"/>
      <c r="K765" s="54"/>
      <c r="L765" s="55"/>
      <c r="M765" s="59"/>
      <c r="N765" s="59"/>
      <c r="O765" s="53"/>
      <c r="P765" s="53"/>
      <c r="Q765" s="57">
        <f t="shared" si="492"/>
        <v>0</v>
      </c>
      <c r="R765" s="53"/>
      <c r="S765" s="53">
        <f t="shared" si="493"/>
        <v>0</v>
      </c>
      <c r="T765" s="58"/>
      <c r="U765" s="58"/>
      <c r="V765" s="53">
        <f t="shared" si="494"/>
        <v>0</v>
      </c>
      <c r="W765" s="59"/>
      <c r="X765" s="6"/>
    </row>
    <row r="766" spans="1:24" s="35" customFormat="1" ht="15.75" x14ac:dyDescent="0.25">
      <c r="A766" s="33" t="s">
        <v>282</v>
      </c>
      <c r="B766" s="44" t="s">
        <v>335</v>
      </c>
      <c r="C766" s="37" t="s">
        <v>261</v>
      </c>
      <c r="D766" s="43" t="s">
        <v>262</v>
      </c>
      <c r="E766" s="53"/>
      <c r="F766" s="53">
        <f t="shared" si="497"/>
        <v>0</v>
      </c>
      <c r="G766" s="53"/>
      <c r="H766" s="53"/>
      <c r="I766" s="54"/>
      <c r="J766" s="50"/>
      <c r="K766" s="54"/>
      <c r="L766" s="55"/>
      <c r="M766" s="59"/>
      <c r="N766" s="59"/>
      <c r="O766" s="53"/>
      <c r="P766" s="53"/>
      <c r="Q766" s="57">
        <f t="shared" si="492"/>
        <v>0</v>
      </c>
      <c r="R766" s="53"/>
      <c r="S766" s="53">
        <f t="shared" si="493"/>
        <v>0</v>
      </c>
      <c r="T766" s="58"/>
      <c r="U766" s="58"/>
      <c r="V766" s="53">
        <f t="shared" si="494"/>
        <v>0</v>
      </c>
      <c r="W766" s="59"/>
      <c r="X766" s="6"/>
    </row>
    <row r="767" spans="1:24" s="35" customFormat="1" ht="47.25" x14ac:dyDescent="0.25">
      <c r="A767" s="33" t="s">
        <v>282</v>
      </c>
      <c r="B767" s="44" t="s">
        <v>335</v>
      </c>
      <c r="C767" s="37" t="s">
        <v>263</v>
      </c>
      <c r="D767" s="43" t="s">
        <v>264</v>
      </c>
      <c r="E767" s="53"/>
      <c r="F767" s="53">
        <f t="shared" si="497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492"/>
        <v>0</v>
      </c>
      <c r="R767" s="53"/>
      <c r="S767" s="53">
        <f t="shared" si="493"/>
        <v>0</v>
      </c>
      <c r="T767" s="58"/>
      <c r="U767" s="58"/>
      <c r="V767" s="53">
        <f t="shared" si="494"/>
        <v>0</v>
      </c>
      <c r="W767" s="59"/>
      <c r="X767" s="6"/>
    </row>
    <row r="768" spans="1:24" s="35" customFormat="1" ht="15.75" x14ac:dyDescent="0.25">
      <c r="A768" s="33" t="s">
        <v>282</v>
      </c>
      <c r="B768" s="44" t="s">
        <v>335</v>
      </c>
      <c r="C768" s="37" t="s">
        <v>265</v>
      </c>
      <c r="D768" s="43" t="s">
        <v>266</v>
      </c>
      <c r="E768" s="53"/>
      <c r="F768" s="53">
        <f t="shared" si="497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492"/>
        <v>0</v>
      </c>
      <c r="R768" s="53"/>
      <c r="S768" s="53">
        <f t="shared" si="493"/>
        <v>0</v>
      </c>
      <c r="T768" s="58"/>
      <c r="U768" s="58"/>
      <c r="V768" s="53">
        <f t="shared" si="494"/>
        <v>0</v>
      </c>
      <c r="W768" s="59"/>
      <c r="X768" s="6"/>
    </row>
    <row r="769" spans="1:24" s="35" customFormat="1" ht="31.5" x14ac:dyDescent="0.25">
      <c r="A769" s="33" t="s">
        <v>282</v>
      </c>
      <c r="B769" s="44" t="s">
        <v>335</v>
      </c>
      <c r="C769" s="37" t="s">
        <v>267</v>
      </c>
      <c r="D769" s="43" t="s">
        <v>268</v>
      </c>
      <c r="E769" s="53"/>
      <c r="F769" s="53">
        <f t="shared" si="497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492"/>
        <v>0</v>
      </c>
      <c r="R769" s="53"/>
      <c r="S769" s="53">
        <f t="shared" si="493"/>
        <v>0</v>
      </c>
      <c r="T769" s="58"/>
      <c r="U769" s="58"/>
      <c r="V769" s="53">
        <f t="shared" si="494"/>
        <v>0</v>
      </c>
      <c r="W769" s="59"/>
      <c r="X769" s="6"/>
    </row>
    <row r="770" spans="1:24" s="35" customFormat="1" ht="15.75" x14ac:dyDescent="0.25">
      <c r="A770" s="33" t="s">
        <v>282</v>
      </c>
      <c r="B770" s="44" t="s">
        <v>335</v>
      </c>
      <c r="C770" s="37" t="s">
        <v>269</v>
      </c>
      <c r="D770" s="43" t="s">
        <v>270</v>
      </c>
      <c r="E770" s="53"/>
      <c r="F770" s="53">
        <f t="shared" si="497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492"/>
        <v>0</v>
      </c>
      <c r="R770" s="53"/>
      <c r="S770" s="53">
        <f t="shared" si="493"/>
        <v>0</v>
      </c>
      <c r="T770" s="58"/>
      <c r="U770" s="58"/>
      <c r="V770" s="53">
        <f t="shared" si="494"/>
        <v>0</v>
      </c>
      <c r="W770" s="59"/>
      <c r="X770" s="6"/>
    </row>
    <row r="771" spans="1:24" s="35" customFormat="1" ht="31.5" x14ac:dyDescent="0.25">
      <c r="A771" s="33" t="s">
        <v>282</v>
      </c>
      <c r="B771" s="44" t="s">
        <v>335</v>
      </c>
      <c r="C771" s="37" t="s">
        <v>271</v>
      </c>
      <c r="D771" s="43" t="s">
        <v>272</v>
      </c>
      <c r="E771" s="53"/>
      <c r="F771" s="53">
        <f t="shared" si="497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492"/>
        <v>0</v>
      </c>
      <c r="R771" s="53"/>
      <c r="S771" s="53">
        <f t="shared" si="493"/>
        <v>0</v>
      </c>
      <c r="T771" s="58"/>
      <c r="U771" s="58"/>
      <c r="V771" s="53">
        <f t="shared" si="494"/>
        <v>0</v>
      </c>
      <c r="W771" s="59"/>
      <c r="X771" s="6"/>
    </row>
    <row r="772" spans="1:24" s="35" customFormat="1" ht="15.75" x14ac:dyDescent="0.25">
      <c r="A772" s="33" t="s">
        <v>282</v>
      </c>
      <c r="B772" s="44" t="s">
        <v>335</v>
      </c>
      <c r="C772" s="37" t="s">
        <v>273</v>
      </c>
      <c r="D772" s="43" t="s">
        <v>274</v>
      </c>
      <c r="E772" s="53"/>
      <c r="F772" s="53">
        <f t="shared" si="497"/>
        <v>0</v>
      </c>
      <c r="G772" s="53"/>
      <c r="H772" s="53"/>
      <c r="I772" s="54"/>
      <c r="J772" s="50"/>
      <c r="K772" s="54"/>
      <c r="L772" s="55"/>
      <c r="M772" s="59"/>
      <c r="N772" s="59"/>
      <c r="O772" s="53"/>
      <c r="P772" s="53"/>
      <c r="Q772" s="57">
        <f t="shared" si="492"/>
        <v>0</v>
      </c>
      <c r="R772" s="53"/>
      <c r="S772" s="53">
        <f t="shared" si="493"/>
        <v>0</v>
      </c>
      <c r="T772" s="58"/>
      <c r="U772" s="58"/>
      <c r="V772" s="53">
        <f t="shared" si="494"/>
        <v>0</v>
      </c>
      <c r="W772" s="59"/>
      <c r="X772" s="6"/>
    </row>
    <row r="773" spans="1:24" s="35" customFormat="1" ht="31.5" x14ac:dyDescent="0.25">
      <c r="A773" s="33" t="s">
        <v>282</v>
      </c>
      <c r="B773" s="44" t="s">
        <v>335</v>
      </c>
      <c r="C773" s="37" t="s">
        <v>275</v>
      </c>
      <c r="D773" s="43" t="s">
        <v>276</v>
      </c>
      <c r="E773" s="53"/>
      <c r="F773" s="53"/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492"/>
        <v>0</v>
      </c>
      <c r="R773" s="53"/>
      <c r="S773" s="53">
        <f t="shared" si="493"/>
        <v>0</v>
      </c>
      <c r="T773" s="58"/>
      <c r="U773" s="58"/>
      <c r="V773" s="53">
        <f t="shared" si="494"/>
        <v>0</v>
      </c>
      <c r="W773" s="59"/>
      <c r="X773" s="6"/>
    </row>
    <row r="774" spans="1:24" s="35" customFormat="1" ht="15.75" x14ac:dyDescent="0.25">
      <c r="A774" s="33" t="s">
        <v>282</v>
      </c>
      <c r="B774" s="44" t="s">
        <v>335</v>
      </c>
      <c r="C774" s="37" t="s">
        <v>353</v>
      </c>
      <c r="D774" s="43" t="s">
        <v>351</v>
      </c>
      <c r="E774" s="53"/>
      <c r="F774" s="53"/>
      <c r="G774" s="53">
        <v>2934.32</v>
      </c>
      <c r="H774" s="53"/>
      <c r="I774" s="119">
        <f t="shared" ref="I774" si="498">G774-F774</f>
        <v>2934.32</v>
      </c>
      <c r="J774" s="55"/>
      <c r="K774" s="54"/>
      <c r="L774" s="55"/>
      <c r="M774" s="59"/>
      <c r="N774" s="59"/>
      <c r="O774" s="53"/>
      <c r="P774" s="53"/>
      <c r="Q774" s="57"/>
      <c r="R774" s="53"/>
      <c r="S774" s="53"/>
      <c r="T774" s="58"/>
      <c r="U774" s="58"/>
      <c r="V774" s="53"/>
      <c r="W774" s="59"/>
      <c r="X774" s="6"/>
    </row>
    <row r="775" spans="1:24" s="35" customFormat="1" ht="15.75" x14ac:dyDescent="0.25">
      <c r="A775" s="33" t="s">
        <v>282</v>
      </c>
      <c r="B775" s="44" t="s">
        <v>335</v>
      </c>
      <c r="C775" s="37" t="s">
        <v>354</v>
      </c>
      <c r="D775" s="38" t="s">
        <v>355</v>
      </c>
      <c r="E775" s="53"/>
      <c r="F775" s="99">
        <f>E775/12*1</f>
        <v>0</v>
      </c>
      <c r="G775" s="53"/>
      <c r="H775" s="53"/>
      <c r="I775" s="54"/>
      <c r="J775" s="50"/>
      <c r="K775" s="54"/>
      <c r="L775" s="55"/>
      <c r="M775" s="59"/>
      <c r="N775" s="59"/>
      <c r="O775" s="53"/>
      <c r="P775" s="53"/>
      <c r="Q775" s="57">
        <f>O775-P775</f>
        <v>0</v>
      </c>
      <c r="R775" s="53"/>
      <c r="S775" s="53">
        <f>ROUND(R775/12*3,0)</f>
        <v>0</v>
      </c>
      <c r="T775" s="58"/>
      <c r="U775" s="58"/>
      <c r="V775" s="53">
        <f>T775-U775</f>
        <v>0</v>
      </c>
      <c r="W775" s="59"/>
      <c r="X775" s="6"/>
    </row>
    <row r="776" spans="1:24" s="35" customFormat="1" ht="15.75" x14ac:dyDescent="0.25">
      <c r="A776" s="33" t="s">
        <v>282</v>
      </c>
      <c r="B776" s="44" t="s">
        <v>335</v>
      </c>
      <c r="C776" s="37" t="s">
        <v>360</v>
      </c>
      <c r="D776" s="43" t="s">
        <v>319</v>
      </c>
      <c r="E776" s="53"/>
      <c r="F776" s="99">
        <f>E776/12*1</f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/>
      <c r="R776" s="53"/>
      <c r="S776" s="53"/>
      <c r="T776" s="53"/>
      <c r="U776" s="53"/>
      <c r="V776" s="53"/>
      <c r="W776" s="59"/>
      <c r="X776" s="6"/>
    </row>
    <row r="777" spans="1:24" s="35" customFormat="1" ht="15.75" x14ac:dyDescent="0.25">
      <c r="A777" s="33" t="s">
        <v>282</v>
      </c>
      <c r="B777" s="44" t="s">
        <v>335</v>
      </c>
      <c r="C777" s="37" t="s">
        <v>380</v>
      </c>
      <c r="D777" s="39" t="s">
        <v>361</v>
      </c>
      <c r="E777" s="53"/>
      <c r="F777" s="99">
        <f>E777/12*1</f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/>
      <c r="R777" s="53"/>
      <c r="S777" s="53"/>
      <c r="T777" s="53"/>
      <c r="U777" s="53"/>
      <c r="V777" s="53"/>
      <c r="W777" s="59"/>
      <c r="X777" s="6"/>
    </row>
    <row r="778" spans="1:24" s="35" customFormat="1" ht="15.75" x14ac:dyDescent="0.25">
      <c r="A778" s="33" t="s">
        <v>282</v>
      </c>
      <c r="B778" s="44" t="s">
        <v>335</v>
      </c>
      <c r="C778" s="98" t="s">
        <v>387</v>
      </c>
      <c r="D778" s="117" t="s">
        <v>388</v>
      </c>
      <c r="E778" s="53">
        <v>20003</v>
      </c>
      <c r="F778" s="53">
        <f>E778</f>
        <v>20003</v>
      </c>
      <c r="G778" s="53">
        <f t="shared" ref="G778:H778" si="499">F778</f>
        <v>20003</v>
      </c>
      <c r="H778" s="53">
        <f t="shared" si="499"/>
        <v>20003</v>
      </c>
      <c r="I778" s="119"/>
      <c r="J778" s="55"/>
      <c r="K778" s="54"/>
      <c r="L778" s="55"/>
      <c r="M778" s="59"/>
      <c r="N778" s="59"/>
      <c r="O778" s="53"/>
      <c r="P778" s="53"/>
      <c r="Q778" s="57"/>
      <c r="R778" s="53"/>
      <c r="S778" s="53"/>
      <c r="T778" s="53"/>
      <c r="U778" s="53"/>
      <c r="V778" s="53"/>
      <c r="W778" s="59"/>
      <c r="X778" s="6"/>
    </row>
    <row r="779" spans="1:24" s="81" customFormat="1" ht="29.25" customHeight="1" x14ac:dyDescent="0.25">
      <c r="A779" s="100" t="s">
        <v>283</v>
      </c>
      <c r="B779" s="100" t="s">
        <v>336</v>
      </c>
      <c r="C779" s="101" t="s">
        <v>102</v>
      </c>
      <c r="D779" s="102" t="s">
        <v>21</v>
      </c>
      <c r="E779" s="103">
        <f>E780+E819</f>
        <v>8951980</v>
      </c>
      <c r="F779" s="103">
        <f>F780+F819</f>
        <v>1512270.33</v>
      </c>
      <c r="G779" s="103">
        <f>G780+G819</f>
        <v>1557419.62</v>
      </c>
      <c r="H779" s="103">
        <f>H780+H819</f>
        <v>1450356</v>
      </c>
      <c r="I779" s="103">
        <f>I780+I819</f>
        <v>80231.22</v>
      </c>
      <c r="J779" s="104">
        <f>ROUND(I779/F779*100,2)</f>
        <v>5.31</v>
      </c>
      <c r="K779" s="103">
        <f>K780+K819</f>
        <v>-37851.93</v>
      </c>
      <c r="L779" s="106">
        <f>ROUND(K779*100/-F779,2)</f>
        <v>2.5</v>
      </c>
      <c r="M779" s="103">
        <f t="shared" ref="M779:V779" si="500">M780+M819</f>
        <v>124573</v>
      </c>
      <c r="N779" s="103">
        <f t="shared" si="500"/>
        <v>20762.169999999998</v>
      </c>
      <c r="O779" s="103">
        <f t="shared" si="500"/>
        <v>25170</v>
      </c>
      <c r="P779" s="103">
        <f t="shared" si="500"/>
        <v>24759</v>
      </c>
      <c r="Q779" s="103">
        <f t="shared" si="500"/>
        <v>411</v>
      </c>
      <c r="R779" s="103">
        <f t="shared" si="500"/>
        <v>5423</v>
      </c>
      <c r="S779" s="103">
        <f t="shared" si="500"/>
        <v>905</v>
      </c>
      <c r="T779" s="103">
        <f t="shared" si="500"/>
        <v>981</v>
      </c>
      <c r="U779" s="103">
        <f t="shared" si="500"/>
        <v>981</v>
      </c>
      <c r="V779" s="103">
        <f t="shared" si="500"/>
        <v>0</v>
      </c>
      <c r="W779" s="107">
        <v>31016</v>
      </c>
      <c r="X779" s="47"/>
    </row>
    <row r="780" spans="1:24" s="81" customFormat="1" ht="26.25" customHeight="1" x14ac:dyDescent="0.25">
      <c r="A780" s="33" t="s">
        <v>283</v>
      </c>
      <c r="B780" s="21">
        <v>1</v>
      </c>
      <c r="C780" s="23" t="s">
        <v>102</v>
      </c>
      <c r="D780" s="27" t="s">
        <v>22</v>
      </c>
      <c r="E780" s="52">
        <f>E781+E787+E801</f>
        <v>8872500</v>
      </c>
      <c r="F780" s="52">
        <f>F781+F787+F801</f>
        <v>1478585</v>
      </c>
      <c r="G780" s="52">
        <f>G781+G787+G801</f>
        <v>1516209.56</v>
      </c>
      <c r="H780" s="52">
        <f>H781+H787+H801</f>
        <v>1418340</v>
      </c>
      <c r="I780" s="52">
        <f>I781+I787+I801</f>
        <v>72424.160000000003</v>
      </c>
      <c r="J780" s="50">
        <f>ROUND(I780/F780*100,2)</f>
        <v>4.9000000000000004</v>
      </c>
      <c r="K780" s="52">
        <f>K781+K787+K801</f>
        <v>-37569.599999999999</v>
      </c>
      <c r="L780" s="55">
        <f>ROUND(K780*100/-F780,2)</f>
        <v>2.54</v>
      </c>
      <c r="M780" s="49">
        <v>123241</v>
      </c>
      <c r="N780" s="49">
        <f>ROUND(M780/12*2,2)</f>
        <v>20540.169999999998</v>
      </c>
      <c r="O780" s="52">
        <f t="shared" ref="O780:V780" si="501">O781+O787+O801</f>
        <v>25037</v>
      </c>
      <c r="P780" s="52">
        <f t="shared" si="501"/>
        <v>24626</v>
      </c>
      <c r="Q780" s="52">
        <f t="shared" si="501"/>
        <v>411</v>
      </c>
      <c r="R780" s="52">
        <f t="shared" si="501"/>
        <v>5385</v>
      </c>
      <c r="S780" s="52">
        <f t="shared" si="501"/>
        <v>898</v>
      </c>
      <c r="T780" s="59">
        <f t="shared" si="501"/>
        <v>970</v>
      </c>
      <c r="U780" s="59">
        <f t="shared" si="501"/>
        <v>970</v>
      </c>
      <c r="V780" s="59">
        <f t="shared" si="501"/>
        <v>0</v>
      </c>
      <c r="W780" s="59"/>
      <c r="X780" s="25"/>
    </row>
    <row r="781" spans="1:24" s="81" customFormat="1" ht="22.5" customHeight="1" x14ac:dyDescent="0.25">
      <c r="A781" s="33" t="s">
        <v>283</v>
      </c>
      <c r="B781" s="33" t="s">
        <v>330</v>
      </c>
      <c r="C781" s="23" t="s">
        <v>102</v>
      </c>
      <c r="D781" s="32" t="s">
        <v>23</v>
      </c>
      <c r="E781" s="49">
        <f t="shared" ref="E781:L781" si="502">SUM(E782:E786)</f>
        <v>8368384</v>
      </c>
      <c r="F781" s="49">
        <f t="shared" si="502"/>
        <v>1394566</v>
      </c>
      <c r="G781" s="49">
        <f t="shared" si="502"/>
        <v>1463024</v>
      </c>
      <c r="H781" s="49">
        <f t="shared" si="502"/>
        <v>1394566</v>
      </c>
      <c r="I781" s="49">
        <f t="shared" si="502"/>
        <v>68458</v>
      </c>
      <c r="J781" s="50">
        <f>ROUND(I781/F781*100,2)</f>
        <v>4.91</v>
      </c>
      <c r="K781" s="49">
        <f t="shared" si="502"/>
        <v>0</v>
      </c>
      <c r="L781" s="49">
        <f t="shared" si="502"/>
        <v>0</v>
      </c>
      <c r="M781" s="49"/>
      <c r="N781" s="49"/>
      <c r="O781" s="52">
        <f t="shared" ref="O781:V781" si="503">SUM(O782:O786)</f>
        <v>24861</v>
      </c>
      <c r="P781" s="52">
        <f t="shared" si="503"/>
        <v>24450</v>
      </c>
      <c r="Q781" s="52">
        <f t="shared" si="503"/>
        <v>411</v>
      </c>
      <c r="R781" s="52">
        <f t="shared" si="503"/>
        <v>5385</v>
      </c>
      <c r="S781" s="52">
        <f t="shared" si="503"/>
        <v>898</v>
      </c>
      <c r="T781" s="52">
        <f t="shared" si="503"/>
        <v>967</v>
      </c>
      <c r="U781" s="49">
        <f t="shared" si="503"/>
        <v>967</v>
      </c>
      <c r="V781" s="49">
        <f t="shared" si="503"/>
        <v>0</v>
      </c>
      <c r="W781" s="49"/>
      <c r="X781" s="25"/>
    </row>
    <row r="782" spans="1:24" s="77" customFormat="1" ht="15.75" x14ac:dyDescent="0.25">
      <c r="A782" s="162" t="s">
        <v>283</v>
      </c>
      <c r="B782" s="33" t="s">
        <v>330</v>
      </c>
      <c r="C782" s="23" t="s">
        <v>73</v>
      </c>
      <c r="D782" s="34" t="s">
        <v>106</v>
      </c>
      <c r="E782" s="53">
        <v>5291466</v>
      </c>
      <c r="F782" s="53">
        <f>440873*2</f>
        <v>881746</v>
      </c>
      <c r="G782" s="99">
        <v>950204</v>
      </c>
      <c r="H782" s="99">
        <v>881746</v>
      </c>
      <c r="I782" s="54">
        <f>G782-F782</f>
        <v>68458</v>
      </c>
      <c r="J782" s="50">
        <f>ROUND(I782/F782*100,2)</f>
        <v>7.76</v>
      </c>
      <c r="K782" s="54"/>
      <c r="L782" s="55"/>
      <c r="M782" s="53"/>
      <c r="N782" s="53"/>
      <c r="O782" s="53">
        <v>24861</v>
      </c>
      <c r="P782" s="53">
        <v>24450</v>
      </c>
      <c r="Q782" s="57">
        <f>O782-P782</f>
        <v>411</v>
      </c>
      <c r="R782" s="74">
        <v>5385</v>
      </c>
      <c r="S782" s="53">
        <f>ROUND(R782/12*2,0)</f>
        <v>898</v>
      </c>
      <c r="T782" s="58">
        <v>967</v>
      </c>
      <c r="U782" s="58">
        <v>967</v>
      </c>
      <c r="V782" s="53">
        <f>T782-U782</f>
        <v>0</v>
      </c>
      <c r="W782" s="53"/>
      <c r="X782" s="6"/>
    </row>
    <row r="783" spans="1:24" s="77" customFormat="1" ht="15.75" x14ac:dyDescent="0.25">
      <c r="A783" s="33" t="s">
        <v>283</v>
      </c>
      <c r="B783" s="33" t="s">
        <v>330</v>
      </c>
      <c r="C783" s="23" t="s">
        <v>74</v>
      </c>
      <c r="D783" s="116" t="s">
        <v>104</v>
      </c>
      <c r="E783" s="53">
        <v>2471616</v>
      </c>
      <c r="F783" s="53">
        <f>205968*2</f>
        <v>411936</v>
      </c>
      <c r="G783" s="53">
        <v>411936</v>
      </c>
      <c r="H783" s="53">
        <v>411936</v>
      </c>
      <c r="I783" s="54"/>
      <c r="J783" s="50"/>
      <c r="K783" s="54"/>
      <c r="L783" s="55"/>
      <c r="M783" s="59"/>
      <c r="N783" s="59"/>
      <c r="O783" s="53"/>
      <c r="P783" s="53"/>
      <c r="Q783" s="57">
        <f>O783-P783</f>
        <v>0</v>
      </c>
      <c r="R783" s="53"/>
      <c r="S783" s="53">
        <f>ROUND(R783/12*3,0)</f>
        <v>0</v>
      </c>
      <c r="T783" s="58"/>
      <c r="U783" s="58"/>
      <c r="V783" s="53">
        <f>T783-U783</f>
        <v>0</v>
      </c>
      <c r="W783" s="59"/>
      <c r="X783" s="6"/>
    </row>
    <row r="784" spans="1:24" s="77" customFormat="1" ht="15.75" x14ac:dyDescent="0.25">
      <c r="A784" s="33" t="s">
        <v>283</v>
      </c>
      <c r="B784" s="33" t="s">
        <v>330</v>
      </c>
      <c r="C784" s="23" t="s">
        <v>74</v>
      </c>
      <c r="D784" s="116" t="s">
        <v>105</v>
      </c>
      <c r="E784" s="53">
        <v>605302</v>
      </c>
      <c r="F784" s="53">
        <f>50442*2</f>
        <v>100884</v>
      </c>
      <c r="G784" s="53">
        <v>100884</v>
      </c>
      <c r="H784" s="53">
        <v>100884</v>
      </c>
      <c r="I784" s="54"/>
      <c r="J784" s="50"/>
      <c r="K784" s="54"/>
      <c r="L784" s="55"/>
      <c r="M784" s="59"/>
      <c r="N784" s="59"/>
      <c r="O784" s="53"/>
      <c r="P784" s="53"/>
      <c r="Q784" s="57">
        <f>O784-P784</f>
        <v>0</v>
      </c>
      <c r="R784" s="53"/>
      <c r="S784" s="53">
        <f>ROUND(R784/12*3,0)</f>
        <v>0</v>
      </c>
      <c r="T784" s="58"/>
      <c r="U784" s="58"/>
      <c r="V784" s="53">
        <f>T784-U784</f>
        <v>0</v>
      </c>
      <c r="W784" s="59"/>
      <c r="X784" s="6"/>
    </row>
    <row r="785" spans="1:24" s="77" customFormat="1" ht="15.75" x14ac:dyDescent="0.25">
      <c r="A785" s="33" t="s">
        <v>283</v>
      </c>
      <c r="B785" s="33" t="s">
        <v>330</v>
      </c>
      <c r="C785" s="23" t="s">
        <v>75</v>
      </c>
      <c r="D785" s="34" t="s">
        <v>107</v>
      </c>
      <c r="E785" s="53"/>
      <c r="F785" s="53"/>
      <c r="G785" s="53"/>
      <c r="H785" s="53"/>
      <c r="I785" s="54"/>
      <c r="J785" s="50"/>
      <c r="K785" s="54"/>
      <c r="L785" s="55"/>
      <c r="M785" s="59"/>
      <c r="N785" s="59"/>
      <c r="O785" s="53"/>
      <c r="P785" s="53"/>
      <c r="Q785" s="57">
        <f>O785-P785</f>
        <v>0</v>
      </c>
      <c r="R785" s="53"/>
      <c r="S785" s="53">
        <f>ROUND(R785/12*3,0)</f>
        <v>0</v>
      </c>
      <c r="T785" s="58"/>
      <c r="U785" s="58"/>
      <c r="V785" s="53">
        <f>T785-U785</f>
        <v>0</v>
      </c>
      <c r="W785" s="59"/>
      <c r="X785" s="6"/>
    </row>
    <row r="786" spans="1:24" s="77" customFormat="1" ht="31.5" x14ac:dyDescent="0.25">
      <c r="A786" s="33" t="s">
        <v>283</v>
      </c>
      <c r="B786" s="33" t="s">
        <v>330</v>
      </c>
      <c r="C786" s="23" t="s">
        <v>76</v>
      </c>
      <c r="D786" s="34" t="s">
        <v>108</v>
      </c>
      <c r="E786" s="53"/>
      <c r="F786" s="53"/>
      <c r="G786" s="53"/>
      <c r="H786" s="53"/>
      <c r="I786" s="54"/>
      <c r="J786" s="50"/>
      <c r="K786" s="54"/>
      <c r="L786" s="55"/>
      <c r="M786" s="59"/>
      <c r="N786" s="59"/>
      <c r="O786" s="53"/>
      <c r="P786" s="53"/>
      <c r="Q786" s="57">
        <f>O786-P786</f>
        <v>0</v>
      </c>
      <c r="R786" s="53"/>
      <c r="S786" s="53">
        <f>ROUND(R786/12*3,0)</f>
        <v>0</v>
      </c>
      <c r="T786" s="58"/>
      <c r="U786" s="58"/>
      <c r="V786" s="53">
        <f>T786-U786</f>
        <v>0</v>
      </c>
      <c r="W786" s="59"/>
      <c r="X786" s="6"/>
    </row>
    <row r="787" spans="1:24" s="77" customFormat="1" ht="15.75" x14ac:dyDescent="0.25">
      <c r="A787" s="33" t="s">
        <v>283</v>
      </c>
      <c r="B787" s="22" t="s">
        <v>331</v>
      </c>
      <c r="C787" s="36"/>
      <c r="D787" s="32" t="s">
        <v>24</v>
      </c>
      <c r="E787" s="61">
        <f t="shared" ref="E787:L787" si="504">SUM(E788:E800)</f>
        <v>0</v>
      </c>
      <c r="F787" s="61">
        <f t="shared" si="504"/>
        <v>0</v>
      </c>
      <c r="G787" s="61">
        <f t="shared" si="504"/>
        <v>0</v>
      </c>
      <c r="H787" s="61">
        <f t="shared" si="504"/>
        <v>0</v>
      </c>
      <c r="I787" s="61">
        <f t="shared" si="504"/>
        <v>0</v>
      </c>
      <c r="J787" s="50"/>
      <c r="K787" s="61">
        <f t="shared" si="504"/>
        <v>0</v>
      </c>
      <c r="L787" s="61">
        <f t="shared" si="504"/>
        <v>0</v>
      </c>
      <c r="M787" s="61"/>
      <c r="N787" s="61"/>
      <c r="O787" s="61">
        <f t="shared" ref="O787:V787" si="505">SUM(O788:O800)</f>
        <v>0</v>
      </c>
      <c r="P787" s="61">
        <f t="shared" si="505"/>
        <v>0</v>
      </c>
      <c r="Q787" s="61">
        <f t="shared" si="505"/>
        <v>0</v>
      </c>
      <c r="R787" s="61">
        <f t="shared" si="505"/>
        <v>0</v>
      </c>
      <c r="S787" s="61">
        <f t="shared" si="505"/>
        <v>0</v>
      </c>
      <c r="T787" s="61">
        <f t="shared" si="505"/>
        <v>0</v>
      </c>
      <c r="U787" s="61">
        <f t="shared" si="505"/>
        <v>0</v>
      </c>
      <c r="V787" s="61">
        <f t="shared" si="505"/>
        <v>0</v>
      </c>
      <c r="W787" s="68"/>
      <c r="X787" s="6"/>
    </row>
    <row r="788" spans="1:24" s="77" customFormat="1" ht="15.75" x14ac:dyDescent="0.25">
      <c r="A788" s="33" t="s">
        <v>283</v>
      </c>
      <c r="B788" s="33" t="s">
        <v>331</v>
      </c>
      <c r="C788" s="37" t="s">
        <v>25</v>
      </c>
      <c r="D788" s="34" t="s">
        <v>54</v>
      </c>
      <c r="E788" s="53"/>
      <c r="F788" s="53"/>
      <c r="G788" s="53"/>
      <c r="H788" s="53"/>
      <c r="I788" s="54"/>
      <c r="J788" s="50"/>
      <c r="K788" s="54"/>
      <c r="L788" s="55"/>
      <c r="M788" s="59"/>
      <c r="N788" s="59"/>
      <c r="O788" s="53"/>
      <c r="P788" s="53"/>
      <c r="Q788" s="57">
        <f t="shared" ref="Q788:Q800" si="506">O788-P788</f>
        <v>0</v>
      </c>
      <c r="R788" s="53"/>
      <c r="S788" s="53">
        <f t="shared" ref="S788:S800" si="507">ROUND(R788/12*3,0)</f>
        <v>0</v>
      </c>
      <c r="T788" s="58"/>
      <c r="U788" s="58"/>
      <c r="V788" s="53">
        <f t="shared" ref="V788:V800" si="508">T788-U788</f>
        <v>0</v>
      </c>
      <c r="W788" s="59"/>
      <c r="X788" s="6"/>
    </row>
    <row r="789" spans="1:24" s="77" customFormat="1" ht="15.75" x14ac:dyDescent="0.25">
      <c r="A789" s="33" t="s">
        <v>283</v>
      </c>
      <c r="B789" s="33" t="s">
        <v>331</v>
      </c>
      <c r="C789" s="37" t="s">
        <v>26</v>
      </c>
      <c r="D789" s="34" t="s">
        <v>27</v>
      </c>
      <c r="E789" s="53"/>
      <c r="F789" s="53"/>
      <c r="G789" s="53"/>
      <c r="H789" s="53"/>
      <c r="I789" s="54"/>
      <c r="J789" s="50"/>
      <c r="K789" s="54"/>
      <c r="L789" s="55"/>
      <c r="M789" s="59"/>
      <c r="N789" s="59"/>
      <c r="O789" s="53"/>
      <c r="P789" s="53"/>
      <c r="Q789" s="57">
        <f t="shared" si="506"/>
        <v>0</v>
      </c>
      <c r="R789" s="53"/>
      <c r="S789" s="53">
        <f t="shared" si="507"/>
        <v>0</v>
      </c>
      <c r="T789" s="58"/>
      <c r="U789" s="58"/>
      <c r="V789" s="53">
        <f t="shared" si="508"/>
        <v>0</v>
      </c>
      <c r="W789" s="59"/>
      <c r="X789" s="6"/>
    </row>
    <row r="790" spans="1:24" s="77" customFormat="1" ht="31.5" x14ac:dyDescent="0.25">
      <c r="A790" s="33" t="s">
        <v>283</v>
      </c>
      <c r="B790" s="33" t="s">
        <v>331</v>
      </c>
      <c r="C790" s="37" t="s">
        <v>28</v>
      </c>
      <c r="D790" s="34" t="s">
        <v>29</v>
      </c>
      <c r="E790" s="53"/>
      <c r="F790" s="53"/>
      <c r="G790" s="53"/>
      <c r="H790" s="53"/>
      <c r="I790" s="54"/>
      <c r="J790" s="50"/>
      <c r="K790" s="54"/>
      <c r="L790" s="55"/>
      <c r="M790" s="59"/>
      <c r="N790" s="59"/>
      <c r="O790" s="53"/>
      <c r="P790" s="53"/>
      <c r="Q790" s="57">
        <f t="shared" si="506"/>
        <v>0</v>
      </c>
      <c r="R790" s="53"/>
      <c r="S790" s="53">
        <f t="shared" si="507"/>
        <v>0</v>
      </c>
      <c r="T790" s="58"/>
      <c r="U790" s="58"/>
      <c r="V790" s="53">
        <f t="shared" si="508"/>
        <v>0</v>
      </c>
      <c r="W790" s="59"/>
      <c r="X790" s="6"/>
    </row>
    <row r="791" spans="1:24" s="77" customFormat="1" ht="15.75" x14ac:dyDescent="0.25">
      <c r="A791" s="33" t="s">
        <v>283</v>
      </c>
      <c r="B791" s="33" t="s">
        <v>331</v>
      </c>
      <c r="C791" s="37" t="s">
        <v>56</v>
      </c>
      <c r="D791" s="34" t="s">
        <v>53</v>
      </c>
      <c r="E791" s="53"/>
      <c r="F791" s="53"/>
      <c r="G791" s="53"/>
      <c r="H791" s="53"/>
      <c r="I791" s="54"/>
      <c r="J791" s="50"/>
      <c r="K791" s="54"/>
      <c r="L791" s="55"/>
      <c r="M791" s="59"/>
      <c r="N791" s="59"/>
      <c r="O791" s="53"/>
      <c r="P791" s="53"/>
      <c r="Q791" s="57">
        <f t="shared" si="506"/>
        <v>0</v>
      </c>
      <c r="R791" s="53"/>
      <c r="S791" s="53">
        <f t="shared" si="507"/>
        <v>0</v>
      </c>
      <c r="T791" s="58"/>
      <c r="U791" s="58"/>
      <c r="V791" s="53">
        <f t="shared" si="508"/>
        <v>0</v>
      </c>
      <c r="W791" s="59"/>
      <c r="X791" s="6"/>
    </row>
    <row r="792" spans="1:24" s="77" customFormat="1" ht="15.75" x14ac:dyDescent="0.25">
      <c r="A792" s="33" t="s">
        <v>283</v>
      </c>
      <c r="B792" s="33" t="s">
        <v>331</v>
      </c>
      <c r="C792" s="37" t="s">
        <v>57</v>
      </c>
      <c r="D792" s="34" t="s">
        <v>68</v>
      </c>
      <c r="E792" s="53"/>
      <c r="F792" s="53"/>
      <c r="G792" s="53"/>
      <c r="H792" s="53"/>
      <c r="I792" s="54"/>
      <c r="J792" s="50"/>
      <c r="K792" s="54"/>
      <c r="L792" s="55"/>
      <c r="M792" s="59"/>
      <c r="N792" s="59"/>
      <c r="O792" s="53"/>
      <c r="P792" s="53"/>
      <c r="Q792" s="57">
        <f t="shared" si="506"/>
        <v>0</v>
      </c>
      <c r="R792" s="53"/>
      <c r="S792" s="53">
        <f t="shared" si="507"/>
        <v>0</v>
      </c>
      <c r="T792" s="58"/>
      <c r="U792" s="58"/>
      <c r="V792" s="53">
        <f t="shared" si="508"/>
        <v>0</v>
      </c>
      <c r="W792" s="59"/>
      <c r="X792" s="6"/>
    </row>
    <row r="793" spans="1:24" s="77" customFormat="1" ht="15.75" x14ac:dyDescent="0.25">
      <c r="A793" s="33" t="s">
        <v>283</v>
      </c>
      <c r="B793" s="33" t="s">
        <v>331</v>
      </c>
      <c r="C793" s="37" t="s">
        <v>58</v>
      </c>
      <c r="D793" s="34" t="s">
        <v>70</v>
      </c>
      <c r="E793" s="53"/>
      <c r="F793" s="53"/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 t="shared" si="506"/>
        <v>0</v>
      </c>
      <c r="R793" s="53"/>
      <c r="S793" s="53">
        <f t="shared" si="507"/>
        <v>0</v>
      </c>
      <c r="T793" s="58"/>
      <c r="U793" s="58"/>
      <c r="V793" s="53">
        <f t="shared" si="508"/>
        <v>0</v>
      </c>
      <c r="W793" s="59"/>
      <c r="X793" s="6"/>
    </row>
    <row r="794" spans="1:24" s="77" customFormat="1" ht="31.5" x14ac:dyDescent="0.25">
      <c r="A794" s="33" t="s">
        <v>283</v>
      </c>
      <c r="B794" s="33" t="s">
        <v>331</v>
      </c>
      <c r="C794" s="37" t="s">
        <v>59</v>
      </c>
      <c r="D794" s="34" t="s">
        <v>69</v>
      </c>
      <c r="E794" s="53"/>
      <c r="F794" s="53"/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 t="shared" si="506"/>
        <v>0</v>
      </c>
      <c r="R794" s="53"/>
      <c r="S794" s="53">
        <f t="shared" si="507"/>
        <v>0</v>
      </c>
      <c r="T794" s="58"/>
      <c r="U794" s="58"/>
      <c r="V794" s="53">
        <f t="shared" si="508"/>
        <v>0</v>
      </c>
      <c r="W794" s="59"/>
      <c r="X794" s="6"/>
    </row>
    <row r="795" spans="1:24" s="77" customFormat="1" ht="15.75" x14ac:dyDescent="0.25">
      <c r="A795" s="33" t="s">
        <v>283</v>
      </c>
      <c r="B795" s="33" t="s">
        <v>331</v>
      </c>
      <c r="C795" s="37" t="s">
        <v>60</v>
      </c>
      <c r="D795" s="34" t="s">
        <v>72</v>
      </c>
      <c r="E795" s="53"/>
      <c r="F795" s="53"/>
      <c r="G795" s="53"/>
      <c r="H795" s="53"/>
      <c r="I795" s="54"/>
      <c r="J795" s="50"/>
      <c r="K795" s="54"/>
      <c r="L795" s="55"/>
      <c r="M795" s="59"/>
      <c r="N795" s="59"/>
      <c r="O795" s="53"/>
      <c r="P795" s="53"/>
      <c r="Q795" s="57">
        <f t="shared" si="506"/>
        <v>0</v>
      </c>
      <c r="R795" s="53"/>
      <c r="S795" s="53">
        <f t="shared" si="507"/>
        <v>0</v>
      </c>
      <c r="T795" s="58"/>
      <c r="U795" s="58"/>
      <c r="V795" s="53">
        <f t="shared" si="508"/>
        <v>0</v>
      </c>
      <c r="W795" s="59"/>
      <c r="X795" s="6"/>
    </row>
    <row r="796" spans="1:24" s="77" customFormat="1" ht="15.75" x14ac:dyDescent="0.25">
      <c r="A796" s="33" t="s">
        <v>283</v>
      </c>
      <c r="B796" s="33" t="s">
        <v>331</v>
      </c>
      <c r="C796" s="37" t="s">
        <v>61</v>
      </c>
      <c r="D796" s="34" t="s">
        <v>67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si="506"/>
        <v>0</v>
      </c>
      <c r="R796" s="53"/>
      <c r="S796" s="53">
        <f t="shared" si="507"/>
        <v>0</v>
      </c>
      <c r="T796" s="58"/>
      <c r="U796" s="58"/>
      <c r="V796" s="53">
        <f t="shared" si="508"/>
        <v>0</v>
      </c>
      <c r="W796" s="59"/>
      <c r="X796" s="6"/>
    </row>
    <row r="797" spans="1:24" s="77" customFormat="1" ht="15.75" x14ac:dyDescent="0.25">
      <c r="A797" s="33" t="s">
        <v>283</v>
      </c>
      <c r="B797" s="33" t="s">
        <v>331</v>
      </c>
      <c r="C797" s="37" t="s">
        <v>62</v>
      </c>
      <c r="D797" s="34" t="s">
        <v>66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506"/>
        <v>0</v>
      </c>
      <c r="R797" s="53"/>
      <c r="S797" s="53">
        <f t="shared" si="507"/>
        <v>0</v>
      </c>
      <c r="T797" s="58"/>
      <c r="U797" s="58"/>
      <c r="V797" s="53">
        <f t="shared" si="508"/>
        <v>0</v>
      </c>
      <c r="W797" s="59"/>
      <c r="X797" s="6"/>
    </row>
    <row r="798" spans="1:24" s="77" customFormat="1" ht="15.75" x14ac:dyDescent="0.25">
      <c r="A798" s="33" t="s">
        <v>283</v>
      </c>
      <c r="B798" s="33" t="s">
        <v>331</v>
      </c>
      <c r="C798" s="37" t="s">
        <v>63</v>
      </c>
      <c r="D798" s="34" t="s">
        <v>52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506"/>
        <v>0</v>
      </c>
      <c r="R798" s="53"/>
      <c r="S798" s="53">
        <f t="shared" si="507"/>
        <v>0</v>
      </c>
      <c r="T798" s="58"/>
      <c r="U798" s="58"/>
      <c r="V798" s="53">
        <f t="shared" si="508"/>
        <v>0</v>
      </c>
      <c r="W798" s="59"/>
      <c r="X798" s="6"/>
    </row>
    <row r="799" spans="1:24" s="77" customFormat="1" ht="15.75" x14ac:dyDescent="0.25">
      <c r="A799" s="33" t="s">
        <v>283</v>
      </c>
      <c r="B799" s="33" t="s">
        <v>331</v>
      </c>
      <c r="C799" s="37" t="s">
        <v>64</v>
      </c>
      <c r="D799" s="34" t="s">
        <v>55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506"/>
        <v>0</v>
      </c>
      <c r="R799" s="53"/>
      <c r="S799" s="53">
        <f t="shared" si="507"/>
        <v>0</v>
      </c>
      <c r="T799" s="58"/>
      <c r="U799" s="58"/>
      <c r="V799" s="53">
        <f t="shared" si="508"/>
        <v>0</v>
      </c>
      <c r="W799" s="59"/>
      <c r="X799" s="6"/>
    </row>
    <row r="800" spans="1:24" s="77" customFormat="1" ht="15.75" x14ac:dyDescent="0.25">
      <c r="A800" s="33" t="s">
        <v>283</v>
      </c>
      <c r="B800" s="33" t="s">
        <v>331</v>
      </c>
      <c r="C800" s="37" t="s">
        <v>65</v>
      </c>
      <c r="D800" s="34" t="s">
        <v>71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506"/>
        <v>0</v>
      </c>
      <c r="R800" s="53"/>
      <c r="S800" s="53">
        <f t="shared" si="507"/>
        <v>0</v>
      </c>
      <c r="T800" s="58"/>
      <c r="U800" s="58"/>
      <c r="V800" s="53">
        <f t="shared" si="508"/>
        <v>0</v>
      </c>
      <c r="W800" s="59"/>
      <c r="X800" s="6"/>
    </row>
    <row r="801" spans="1:24" s="77" customFormat="1" ht="31.5" x14ac:dyDescent="0.25">
      <c r="A801" s="33" t="s">
        <v>283</v>
      </c>
      <c r="B801" s="22" t="s">
        <v>332</v>
      </c>
      <c r="C801" s="23" t="s">
        <v>102</v>
      </c>
      <c r="D801" s="32" t="s">
        <v>30</v>
      </c>
      <c r="E801" s="61">
        <f t="shared" ref="E801:L801" si="509">SUM(E802:E818)</f>
        <v>504116</v>
      </c>
      <c r="F801" s="61">
        <f t="shared" si="509"/>
        <v>84019</v>
      </c>
      <c r="G801" s="61">
        <f t="shared" si="509"/>
        <v>53185.56</v>
      </c>
      <c r="H801" s="61">
        <f t="shared" si="509"/>
        <v>23774</v>
      </c>
      <c r="I801" s="61">
        <f t="shared" si="509"/>
        <v>3966.16</v>
      </c>
      <c r="J801" s="50">
        <f>ROUND(I801/F801*100,2)</f>
        <v>4.72</v>
      </c>
      <c r="K801" s="61">
        <f t="shared" si="509"/>
        <v>-37569.599999999999</v>
      </c>
      <c r="L801" s="61" t="e">
        <f t="shared" si="509"/>
        <v>#DIV/0!</v>
      </c>
      <c r="M801" s="61"/>
      <c r="N801" s="61"/>
      <c r="O801" s="61">
        <f t="shared" ref="O801:V801" si="510">SUM(O802:O816)</f>
        <v>176</v>
      </c>
      <c r="P801" s="61">
        <f t="shared" si="510"/>
        <v>176</v>
      </c>
      <c r="Q801" s="61">
        <f t="shared" si="510"/>
        <v>0</v>
      </c>
      <c r="R801" s="61">
        <f t="shared" si="510"/>
        <v>0</v>
      </c>
      <c r="S801" s="61">
        <f t="shared" si="510"/>
        <v>0</v>
      </c>
      <c r="T801" s="61">
        <f t="shared" si="510"/>
        <v>3</v>
      </c>
      <c r="U801" s="61">
        <f t="shared" si="510"/>
        <v>3</v>
      </c>
      <c r="V801" s="61">
        <f t="shared" si="510"/>
        <v>0</v>
      </c>
      <c r="W801" s="61"/>
      <c r="X801" s="6"/>
    </row>
    <row r="802" spans="1:24" s="77" customFormat="1" ht="15.75" x14ac:dyDescent="0.25">
      <c r="A802" s="33" t="s">
        <v>283</v>
      </c>
      <c r="B802" s="33" t="s">
        <v>332</v>
      </c>
      <c r="C802" s="23" t="s">
        <v>79</v>
      </c>
      <c r="D802" s="43" t="s">
        <v>77</v>
      </c>
      <c r="E802" s="53">
        <v>1328</v>
      </c>
      <c r="F802" s="53">
        <f>ROUND(E802/12*2,0)</f>
        <v>221</v>
      </c>
      <c r="G802" s="53">
        <v>4187.16</v>
      </c>
      <c r="H802" s="53">
        <v>1328</v>
      </c>
      <c r="I802" s="119">
        <f>G802-F802</f>
        <v>3966.16</v>
      </c>
      <c r="J802" s="55">
        <f>ROUND(I802/F802*100,2)</f>
        <v>1794.64</v>
      </c>
      <c r="K802" s="54"/>
      <c r="L802" s="55"/>
      <c r="M802" s="59"/>
      <c r="N802" s="59"/>
      <c r="O802" s="53"/>
      <c r="P802" s="53"/>
      <c r="Q802" s="57">
        <f t="shared" ref="Q802:Q816" si="511">O802-P802</f>
        <v>0</v>
      </c>
      <c r="R802" s="53"/>
      <c r="S802" s="53">
        <f>ROUND(R802/12*3,0)</f>
        <v>0</v>
      </c>
      <c r="T802" s="58"/>
      <c r="U802" s="58"/>
      <c r="V802" s="53">
        <f t="shared" ref="V802:V816" si="512">T802-U802</f>
        <v>0</v>
      </c>
      <c r="W802" s="59"/>
      <c r="X802" s="6"/>
    </row>
    <row r="803" spans="1:24" s="77" customFormat="1" ht="15.75" x14ac:dyDescent="0.25">
      <c r="A803" s="33" t="s">
        <v>283</v>
      </c>
      <c r="B803" s="33" t="s">
        <v>332</v>
      </c>
      <c r="C803" s="23" t="s">
        <v>80</v>
      </c>
      <c r="D803" s="43" t="s">
        <v>78</v>
      </c>
      <c r="E803" s="53"/>
      <c r="F803" s="53"/>
      <c r="G803" s="53"/>
      <c r="H803" s="53"/>
      <c r="I803" s="50"/>
      <c r="J803" s="50"/>
      <c r="K803" s="54"/>
      <c r="L803" s="55"/>
      <c r="M803" s="59"/>
      <c r="N803" s="59"/>
      <c r="O803" s="53"/>
      <c r="P803" s="53"/>
      <c r="Q803" s="57">
        <f t="shared" si="511"/>
        <v>0</v>
      </c>
      <c r="R803" s="53"/>
      <c r="S803" s="53">
        <f>ROUND(R803/12*3,0)</f>
        <v>0</v>
      </c>
      <c r="T803" s="58"/>
      <c r="U803" s="58"/>
      <c r="V803" s="53">
        <f t="shared" si="512"/>
        <v>0</v>
      </c>
      <c r="W803" s="59"/>
      <c r="X803" s="6"/>
    </row>
    <row r="804" spans="1:24" s="77" customFormat="1" ht="15.75" x14ac:dyDescent="0.25">
      <c r="A804" s="33" t="s">
        <v>283</v>
      </c>
      <c r="B804" s="33" t="s">
        <v>332</v>
      </c>
      <c r="C804" s="23" t="s">
        <v>82</v>
      </c>
      <c r="D804" s="34" t="s">
        <v>81</v>
      </c>
      <c r="E804" s="53"/>
      <c r="F804" s="53"/>
      <c r="G804" s="53"/>
      <c r="H804" s="53"/>
      <c r="I804" s="54"/>
      <c r="J804" s="50"/>
      <c r="K804" s="54"/>
      <c r="L804" s="55"/>
      <c r="M804" s="59"/>
      <c r="N804" s="59"/>
      <c r="O804" s="53"/>
      <c r="P804" s="53"/>
      <c r="Q804" s="57">
        <f t="shared" si="511"/>
        <v>0</v>
      </c>
      <c r="R804" s="53"/>
      <c r="S804" s="53">
        <f>ROUND(R804/12*4,0)</f>
        <v>0</v>
      </c>
      <c r="T804" s="58"/>
      <c r="U804" s="58"/>
      <c r="V804" s="53">
        <f t="shared" si="512"/>
        <v>0</v>
      </c>
      <c r="W804" s="59"/>
      <c r="X804" s="6"/>
    </row>
    <row r="805" spans="1:24" s="77" customFormat="1" ht="31.5" x14ac:dyDescent="0.25">
      <c r="A805" s="33" t="s">
        <v>283</v>
      </c>
      <c r="B805" s="33" t="s">
        <v>332</v>
      </c>
      <c r="C805" s="23" t="s">
        <v>84</v>
      </c>
      <c r="D805" s="43" t="s">
        <v>83</v>
      </c>
      <c r="E805" s="122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511"/>
        <v>0</v>
      </c>
      <c r="R805" s="53"/>
      <c r="S805" s="53">
        <f>ROUND(R805/12*3,0)</f>
        <v>0</v>
      </c>
      <c r="T805" s="58"/>
      <c r="U805" s="58"/>
      <c r="V805" s="53">
        <f t="shared" si="512"/>
        <v>0</v>
      </c>
      <c r="W805" s="59"/>
      <c r="X805" s="6"/>
    </row>
    <row r="806" spans="1:24" s="77" customFormat="1" ht="15.75" x14ac:dyDescent="0.25">
      <c r="A806" s="33" t="s">
        <v>283</v>
      </c>
      <c r="B806" s="33" t="s">
        <v>332</v>
      </c>
      <c r="C806" s="23" t="s">
        <v>95</v>
      </c>
      <c r="D806" s="43" t="s">
        <v>96</v>
      </c>
      <c r="E806" s="53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511"/>
        <v>0</v>
      </c>
      <c r="R806" s="53"/>
      <c r="S806" s="53">
        <f>ROUND(R806/12*3,0)</f>
        <v>0</v>
      </c>
      <c r="T806" s="58"/>
      <c r="U806" s="58"/>
      <c r="V806" s="53">
        <f t="shared" si="512"/>
        <v>0</v>
      </c>
      <c r="W806" s="59"/>
      <c r="X806" s="6"/>
    </row>
    <row r="807" spans="1:24" s="77" customFormat="1" ht="31.5" x14ac:dyDescent="0.25">
      <c r="A807" s="33" t="s">
        <v>283</v>
      </c>
      <c r="B807" s="33" t="s">
        <v>332</v>
      </c>
      <c r="C807" s="23" t="s">
        <v>86</v>
      </c>
      <c r="D807" s="43" t="s">
        <v>85</v>
      </c>
      <c r="E807" s="53"/>
      <c r="F807" s="53"/>
      <c r="G807" s="53">
        <v>2770</v>
      </c>
      <c r="H807" s="53">
        <v>2770</v>
      </c>
      <c r="I807" s="55"/>
      <c r="J807" s="55"/>
      <c r="K807" s="54"/>
      <c r="L807" s="55"/>
      <c r="M807" s="59"/>
      <c r="N807" s="59"/>
      <c r="O807" s="53">
        <v>176</v>
      </c>
      <c r="P807" s="53">
        <v>176</v>
      </c>
      <c r="Q807" s="57">
        <f t="shared" si="511"/>
        <v>0</v>
      </c>
      <c r="R807" s="74"/>
      <c r="S807" s="53">
        <f>ROUND(R807/12*2,0)</f>
        <v>0</v>
      </c>
      <c r="T807" s="58">
        <v>3</v>
      </c>
      <c r="U807" s="58">
        <v>3</v>
      </c>
      <c r="V807" s="53">
        <f t="shared" si="512"/>
        <v>0</v>
      </c>
      <c r="W807" s="59"/>
      <c r="X807" s="6"/>
    </row>
    <row r="808" spans="1:24" s="77" customFormat="1" ht="31.5" x14ac:dyDescent="0.25">
      <c r="A808" s="33" t="s">
        <v>283</v>
      </c>
      <c r="B808" s="33" t="s">
        <v>332</v>
      </c>
      <c r="C808" s="23" t="s">
        <v>102</v>
      </c>
      <c r="D808" s="39" t="s">
        <v>352</v>
      </c>
      <c r="E808" s="53"/>
      <c r="F808" s="53"/>
      <c r="G808" s="53"/>
      <c r="H808" s="53"/>
      <c r="I808" s="54"/>
      <c r="J808" s="50"/>
      <c r="K808" s="54"/>
      <c r="L808" s="55"/>
      <c r="M808" s="59"/>
      <c r="N808" s="59"/>
      <c r="O808" s="53"/>
      <c r="P808" s="53"/>
      <c r="Q808" s="57">
        <f t="shared" si="511"/>
        <v>0</v>
      </c>
      <c r="R808" s="74"/>
      <c r="S808" s="53">
        <f t="shared" ref="S808" si="513">R808</f>
        <v>0</v>
      </c>
      <c r="T808" s="58"/>
      <c r="U808" s="58"/>
      <c r="V808" s="53">
        <f t="shared" si="512"/>
        <v>0</v>
      </c>
      <c r="W808" s="59"/>
      <c r="X808" s="6"/>
    </row>
    <row r="809" spans="1:24" s="77" customFormat="1" ht="15.75" x14ac:dyDescent="0.25">
      <c r="A809" s="33" t="s">
        <v>283</v>
      </c>
      <c r="B809" s="33" t="s">
        <v>332</v>
      </c>
      <c r="C809" s="23" t="s">
        <v>89</v>
      </c>
      <c r="D809" s="43" t="s">
        <v>88</v>
      </c>
      <c r="E809" s="53"/>
      <c r="F809" s="53"/>
      <c r="G809" s="53"/>
      <c r="H809" s="53"/>
      <c r="I809" s="55">
        <f t="shared" ref="I809:I811" si="514">G809-F809</f>
        <v>0</v>
      </c>
      <c r="J809" s="55" t="e">
        <f t="shared" ref="J809:J811" si="515">ROUND(I809/F809*100,2)</f>
        <v>#DIV/0!</v>
      </c>
      <c r="K809" s="54">
        <f t="shared" ref="K809:K811" si="516">G809-F809</f>
        <v>0</v>
      </c>
      <c r="L809" s="55" t="e">
        <f t="shared" ref="L809:L811" si="517">ROUND(K809*100/-F809,2)</f>
        <v>#DIV/0!</v>
      </c>
      <c r="M809" s="59"/>
      <c r="N809" s="59"/>
      <c r="O809" s="53"/>
      <c r="P809" s="53"/>
      <c r="Q809" s="57">
        <f t="shared" si="511"/>
        <v>0</v>
      </c>
      <c r="R809" s="53"/>
      <c r="S809" s="53">
        <f t="shared" ref="S809:S816" si="518">ROUND(R809/12*3,0)</f>
        <v>0</v>
      </c>
      <c r="T809" s="58"/>
      <c r="U809" s="58"/>
      <c r="V809" s="53">
        <f t="shared" si="512"/>
        <v>0</v>
      </c>
      <c r="W809" s="59"/>
      <c r="X809" s="6"/>
    </row>
    <row r="810" spans="1:24" s="77" customFormat="1" ht="15.75" x14ac:dyDescent="0.25">
      <c r="A810" s="33" t="s">
        <v>283</v>
      </c>
      <c r="B810" s="33" t="s">
        <v>332</v>
      </c>
      <c r="C810" s="23" t="s">
        <v>91</v>
      </c>
      <c r="D810" s="43" t="s">
        <v>90</v>
      </c>
      <c r="E810" s="53">
        <v>502788</v>
      </c>
      <c r="F810" s="53">
        <f>ROUND(E810/12*2,0)</f>
        <v>83798</v>
      </c>
      <c r="G810" s="53">
        <v>46228.4</v>
      </c>
      <c r="H810" s="53">
        <v>19676</v>
      </c>
      <c r="I810" s="119"/>
      <c r="J810" s="119"/>
      <c r="K810" s="54">
        <f t="shared" si="516"/>
        <v>-37569.599999999999</v>
      </c>
      <c r="L810" s="55">
        <f t="shared" si="517"/>
        <v>44.83</v>
      </c>
      <c r="M810" s="59"/>
      <c r="N810" s="59"/>
      <c r="O810" s="53"/>
      <c r="P810" s="53"/>
      <c r="Q810" s="57">
        <f t="shared" si="511"/>
        <v>0</v>
      </c>
      <c r="R810" s="53"/>
      <c r="S810" s="53">
        <f t="shared" si="518"/>
        <v>0</v>
      </c>
      <c r="T810" s="58"/>
      <c r="U810" s="58"/>
      <c r="V810" s="53">
        <f t="shared" si="512"/>
        <v>0</v>
      </c>
      <c r="W810" s="59"/>
      <c r="X810" s="6"/>
    </row>
    <row r="811" spans="1:24" s="77" customFormat="1" ht="15.75" x14ac:dyDescent="0.25">
      <c r="A811" s="33" t="s">
        <v>283</v>
      </c>
      <c r="B811" s="33" t="s">
        <v>332</v>
      </c>
      <c r="C811" s="23" t="s">
        <v>94</v>
      </c>
      <c r="D811" s="43" t="s">
        <v>97</v>
      </c>
      <c r="E811" s="53"/>
      <c r="F811" s="53"/>
      <c r="G811" s="53"/>
      <c r="H811" s="53"/>
      <c r="I811" s="55">
        <f t="shared" si="514"/>
        <v>0</v>
      </c>
      <c r="J811" s="55" t="e">
        <f t="shared" si="515"/>
        <v>#DIV/0!</v>
      </c>
      <c r="K811" s="54">
        <f t="shared" si="516"/>
        <v>0</v>
      </c>
      <c r="L811" s="55" t="e">
        <f t="shared" si="517"/>
        <v>#DIV/0!</v>
      </c>
      <c r="M811" s="59"/>
      <c r="N811" s="59"/>
      <c r="O811" s="53"/>
      <c r="P811" s="53"/>
      <c r="Q811" s="57">
        <f t="shared" si="511"/>
        <v>0</v>
      </c>
      <c r="R811" s="53"/>
      <c r="S811" s="53">
        <f t="shared" si="518"/>
        <v>0</v>
      </c>
      <c r="T811" s="58"/>
      <c r="U811" s="58"/>
      <c r="V811" s="53">
        <f t="shared" si="512"/>
        <v>0</v>
      </c>
      <c r="W811" s="59"/>
      <c r="X811" s="6"/>
    </row>
    <row r="812" spans="1:24" s="77" customFormat="1" ht="37.5" customHeight="1" x14ac:dyDescent="0.25">
      <c r="A812" s="33" t="s">
        <v>283</v>
      </c>
      <c r="B812" s="33" t="s">
        <v>332</v>
      </c>
      <c r="C812" s="23" t="s">
        <v>93</v>
      </c>
      <c r="D812" s="43" t="s">
        <v>92</v>
      </c>
      <c r="E812" s="122"/>
      <c r="F812" s="53"/>
      <c r="G812" s="53"/>
      <c r="H812" s="53"/>
      <c r="I812" s="54"/>
      <c r="J812" s="50"/>
      <c r="K812" s="54"/>
      <c r="L812" s="55"/>
      <c r="M812" s="59"/>
      <c r="N812" s="59"/>
      <c r="O812" s="53"/>
      <c r="P812" s="53"/>
      <c r="Q812" s="57">
        <f t="shared" si="511"/>
        <v>0</v>
      </c>
      <c r="R812" s="53"/>
      <c r="S812" s="53">
        <f t="shared" si="518"/>
        <v>0</v>
      </c>
      <c r="T812" s="58"/>
      <c r="U812" s="58"/>
      <c r="V812" s="53">
        <f t="shared" si="512"/>
        <v>0</v>
      </c>
      <c r="W812" s="59"/>
      <c r="X812" s="6"/>
    </row>
    <row r="813" spans="1:24" s="77" customFormat="1" ht="31.5" x14ac:dyDescent="0.25">
      <c r="A813" s="33" t="s">
        <v>283</v>
      </c>
      <c r="B813" s="33" t="s">
        <v>332</v>
      </c>
      <c r="C813" s="23" t="s">
        <v>98</v>
      </c>
      <c r="D813" s="34" t="s">
        <v>99</v>
      </c>
      <c r="E813" s="53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511"/>
        <v>0</v>
      </c>
      <c r="R813" s="53"/>
      <c r="S813" s="53">
        <f t="shared" si="518"/>
        <v>0</v>
      </c>
      <c r="T813" s="58"/>
      <c r="U813" s="58"/>
      <c r="V813" s="53">
        <f t="shared" si="512"/>
        <v>0</v>
      </c>
      <c r="W813" s="59"/>
      <c r="X813" s="6"/>
    </row>
    <row r="814" spans="1:24" s="77" customFormat="1" ht="15.75" x14ac:dyDescent="0.25">
      <c r="A814" s="33" t="s">
        <v>283</v>
      </c>
      <c r="B814" s="33" t="s">
        <v>332</v>
      </c>
      <c r="C814" s="23" t="s">
        <v>100</v>
      </c>
      <c r="D814" s="34" t="s">
        <v>101</v>
      </c>
      <c r="E814" s="53"/>
      <c r="F814" s="53"/>
      <c r="G814" s="53"/>
      <c r="H814" s="53"/>
      <c r="I814" s="54"/>
      <c r="J814" s="50"/>
      <c r="K814" s="54"/>
      <c r="L814" s="55"/>
      <c r="M814" s="59"/>
      <c r="N814" s="59"/>
      <c r="O814" s="53"/>
      <c r="P814" s="53"/>
      <c r="Q814" s="57">
        <f t="shared" si="511"/>
        <v>0</v>
      </c>
      <c r="R814" s="53"/>
      <c r="S814" s="53">
        <f t="shared" si="518"/>
        <v>0</v>
      </c>
      <c r="T814" s="58"/>
      <c r="U814" s="58"/>
      <c r="V814" s="53">
        <f t="shared" si="512"/>
        <v>0</v>
      </c>
      <c r="W814" s="59"/>
      <c r="X814" s="6"/>
    </row>
    <row r="815" spans="1:24" s="77" customFormat="1" ht="47.25" x14ac:dyDescent="0.25">
      <c r="A815" s="33" t="s">
        <v>283</v>
      </c>
      <c r="B815" s="33" t="s">
        <v>332</v>
      </c>
      <c r="C815" s="23" t="s">
        <v>102</v>
      </c>
      <c r="D815" s="39" t="s">
        <v>87</v>
      </c>
      <c r="E815" s="53"/>
      <c r="F815" s="53"/>
      <c r="G815" s="53"/>
      <c r="H815" s="53"/>
      <c r="I815" s="54"/>
      <c r="J815" s="50"/>
      <c r="K815" s="54"/>
      <c r="L815" s="55"/>
      <c r="M815" s="59"/>
      <c r="N815" s="59"/>
      <c r="O815" s="53"/>
      <c r="P815" s="53"/>
      <c r="Q815" s="57">
        <f t="shared" si="511"/>
        <v>0</v>
      </c>
      <c r="R815" s="53"/>
      <c r="S815" s="53">
        <f t="shared" si="518"/>
        <v>0</v>
      </c>
      <c r="T815" s="58"/>
      <c r="U815" s="58"/>
      <c r="V815" s="53">
        <f t="shared" si="512"/>
        <v>0</v>
      </c>
      <c r="W815" s="59"/>
      <c r="X815" s="6"/>
    </row>
    <row r="816" spans="1:24" s="77" customFormat="1" ht="63" x14ac:dyDescent="0.25">
      <c r="A816" s="33" t="s">
        <v>283</v>
      </c>
      <c r="B816" s="33" t="s">
        <v>332</v>
      </c>
      <c r="C816" s="23" t="s">
        <v>102</v>
      </c>
      <c r="D816" s="39" t="s">
        <v>103</v>
      </c>
      <c r="E816" s="53"/>
      <c r="F816" s="53"/>
      <c r="G816" s="53"/>
      <c r="H816" s="53"/>
      <c r="I816" s="54"/>
      <c r="J816" s="50"/>
      <c r="K816" s="54"/>
      <c r="L816" s="55"/>
      <c r="M816" s="59"/>
      <c r="N816" s="59"/>
      <c r="O816" s="53"/>
      <c r="P816" s="53"/>
      <c r="Q816" s="57">
        <f t="shared" si="511"/>
        <v>0</v>
      </c>
      <c r="R816" s="53"/>
      <c r="S816" s="53">
        <f t="shared" si="518"/>
        <v>0</v>
      </c>
      <c r="T816" s="58"/>
      <c r="U816" s="58"/>
      <c r="V816" s="53">
        <f t="shared" si="512"/>
        <v>0</v>
      </c>
      <c r="W816" s="59"/>
      <c r="X816" s="6"/>
    </row>
    <row r="817" spans="1:24" s="77" customFormat="1" ht="31.5" x14ac:dyDescent="0.25">
      <c r="A817" s="33" t="s">
        <v>283</v>
      </c>
      <c r="B817" s="33" t="s">
        <v>332</v>
      </c>
      <c r="C817" s="23" t="s">
        <v>362</v>
      </c>
      <c r="D817" s="39" t="s">
        <v>363</v>
      </c>
      <c r="E817" s="53"/>
      <c r="F817" s="53">
        <f>E817/12*10</f>
        <v>0</v>
      </c>
      <c r="G817" s="53"/>
      <c r="H817" s="53"/>
      <c r="I817" s="119">
        <f>G817-F817</f>
        <v>0</v>
      </c>
      <c r="J817" s="55"/>
      <c r="K817" s="54"/>
      <c r="L817" s="55"/>
      <c r="M817" s="59"/>
      <c r="N817" s="59"/>
      <c r="O817" s="53"/>
      <c r="P817" s="53"/>
      <c r="Q817" s="57"/>
      <c r="R817" s="53"/>
      <c r="S817" s="53"/>
      <c r="T817" s="58"/>
      <c r="U817" s="58"/>
      <c r="V817" s="53"/>
      <c r="W817" s="59"/>
      <c r="X817" s="6"/>
    </row>
    <row r="818" spans="1:24" s="77" customFormat="1" ht="15.75" x14ac:dyDescent="0.25">
      <c r="A818" s="33" t="s">
        <v>283</v>
      </c>
      <c r="B818" s="33" t="s">
        <v>332</v>
      </c>
      <c r="C818" s="23" t="s">
        <v>365</v>
      </c>
      <c r="D818" s="39" t="s">
        <v>364</v>
      </c>
      <c r="E818" s="53"/>
      <c r="F818" s="53"/>
      <c r="G818" s="53"/>
      <c r="H818" s="53"/>
      <c r="I818" s="54"/>
      <c r="J818" s="50"/>
      <c r="K818" s="54"/>
      <c r="L818" s="55"/>
      <c r="M818" s="59"/>
      <c r="N818" s="59"/>
      <c r="O818" s="53"/>
      <c r="P818" s="53"/>
      <c r="Q818" s="57"/>
      <c r="R818" s="53"/>
      <c r="S818" s="53"/>
      <c r="T818" s="58"/>
      <c r="U818" s="58"/>
      <c r="V818" s="53"/>
      <c r="W818" s="59"/>
      <c r="X818" s="6"/>
    </row>
    <row r="819" spans="1:24" s="77" customFormat="1" ht="23.25" customHeight="1" x14ac:dyDescent="0.25">
      <c r="A819" s="33" t="s">
        <v>283</v>
      </c>
      <c r="B819" s="21">
        <v>2</v>
      </c>
      <c r="C819" s="23" t="s">
        <v>102</v>
      </c>
      <c r="D819" s="40" t="s">
        <v>31</v>
      </c>
      <c r="E819" s="64">
        <f>E820+E826+E880</f>
        <v>79480</v>
      </c>
      <c r="F819" s="64">
        <f>F820+F826+F880</f>
        <v>33685.33</v>
      </c>
      <c r="G819" s="64">
        <f>G820+G826+G880</f>
        <v>41210.06</v>
      </c>
      <c r="H819" s="64">
        <f>H820+H826+H880</f>
        <v>32016</v>
      </c>
      <c r="I819" s="64">
        <f>I820+I826+I880</f>
        <v>7807.0599999999995</v>
      </c>
      <c r="J819" s="55">
        <f>ROUND(I819/F819*100,2)</f>
        <v>23.18</v>
      </c>
      <c r="K819" s="64">
        <f>K820+K826+K880</f>
        <v>-282.32999999999993</v>
      </c>
      <c r="L819" s="55">
        <f>ROUND(K819*100/-F819,2)</f>
        <v>0.84</v>
      </c>
      <c r="M819" s="64">
        <v>1332</v>
      </c>
      <c r="N819" s="49">
        <f>ROUND(M819/12*2,2)</f>
        <v>222</v>
      </c>
      <c r="O819" s="64">
        <f t="shared" ref="O819:V819" si="519">O820+O826+O880</f>
        <v>133</v>
      </c>
      <c r="P819" s="64">
        <f t="shared" si="519"/>
        <v>133</v>
      </c>
      <c r="Q819" s="64">
        <f t="shared" si="519"/>
        <v>0</v>
      </c>
      <c r="R819" s="64">
        <f t="shared" si="519"/>
        <v>38</v>
      </c>
      <c r="S819" s="64">
        <f t="shared" si="519"/>
        <v>7</v>
      </c>
      <c r="T819" s="64">
        <f t="shared" si="519"/>
        <v>11</v>
      </c>
      <c r="U819" s="64">
        <f t="shared" si="519"/>
        <v>11</v>
      </c>
      <c r="V819" s="53">
        <f t="shared" si="519"/>
        <v>0</v>
      </c>
      <c r="W819" s="53"/>
      <c r="X819" s="6"/>
    </row>
    <row r="820" spans="1:24" s="77" customFormat="1" ht="15.75" x14ac:dyDescent="0.25">
      <c r="A820" s="33" t="s">
        <v>283</v>
      </c>
      <c r="B820" s="22" t="s">
        <v>333</v>
      </c>
      <c r="C820" s="23" t="s">
        <v>102</v>
      </c>
      <c r="D820" s="32" t="s">
        <v>32</v>
      </c>
      <c r="E820" s="64">
        <f>SUM(E821:E825)</f>
        <v>22601</v>
      </c>
      <c r="F820" s="64">
        <f>SUM(F821:F825)</f>
        <v>3930</v>
      </c>
      <c r="G820" s="64">
        <f>SUM(G821:G825)</f>
        <v>8844</v>
      </c>
      <c r="H820" s="64">
        <f>SUM(H821:H825)</f>
        <v>3930</v>
      </c>
      <c r="I820" s="64">
        <f>SUM(I821:I825)</f>
        <v>4914</v>
      </c>
      <c r="J820" s="55">
        <f>ROUND(I820/F820*100,2)</f>
        <v>125.04</v>
      </c>
      <c r="K820" s="64">
        <f>SUM(K821:K825)</f>
        <v>0</v>
      </c>
      <c r="L820" s="55">
        <f>ROUND(K820*100/-F820,2)</f>
        <v>0</v>
      </c>
      <c r="M820" s="64"/>
      <c r="N820" s="64"/>
      <c r="O820" s="64">
        <f t="shared" ref="O820:V820" si="520">SUM(O821:O825)</f>
        <v>0</v>
      </c>
      <c r="P820" s="64">
        <f t="shared" si="520"/>
        <v>0</v>
      </c>
      <c r="Q820" s="64">
        <f t="shared" si="520"/>
        <v>0</v>
      </c>
      <c r="R820" s="64">
        <f t="shared" si="520"/>
        <v>23</v>
      </c>
      <c r="S820" s="64">
        <f t="shared" si="520"/>
        <v>4</v>
      </c>
      <c r="T820" s="64">
        <f t="shared" si="520"/>
        <v>9</v>
      </c>
      <c r="U820" s="64">
        <f t="shared" si="520"/>
        <v>9</v>
      </c>
      <c r="V820" s="64">
        <f t="shared" si="520"/>
        <v>0</v>
      </c>
      <c r="W820" s="64"/>
      <c r="X820" s="6"/>
    </row>
    <row r="821" spans="1:24" s="77" customFormat="1" ht="15.75" x14ac:dyDescent="0.25">
      <c r="A821" s="162" t="s">
        <v>283</v>
      </c>
      <c r="B821" s="33" t="s">
        <v>333</v>
      </c>
      <c r="C821" s="23" t="s">
        <v>109</v>
      </c>
      <c r="D821" s="34" t="s">
        <v>106</v>
      </c>
      <c r="E821" s="53">
        <v>22601</v>
      </c>
      <c r="F821" s="53">
        <f>1965*2</f>
        <v>3930</v>
      </c>
      <c r="G821" s="53">
        <v>8844</v>
      </c>
      <c r="H821" s="53">
        <v>3930</v>
      </c>
      <c r="I821" s="119">
        <f t="shared" ref="I821" si="521">G821-F821</f>
        <v>4914</v>
      </c>
      <c r="J821" s="55">
        <f t="shared" ref="J821" si="522">ROUND(I821/F821*100,2)</f>
        <v>125.04</v>
      </c>
      <c r="K821" s="54"/>
      <c r="L821" s="55"/>
      <c r="M821" s="59"/>
      <c r="N821" s="59"/>
      <c r="O821" s="53"/>
      <c r="P821" s="53"/>
      <c r="Q821" s="57">
        <f>O821-P821</f>
        <v>0</v>
      </c>
      <c r="R821" s="74">
        <v>23</v>
      </c>
      <c r="S821" s="53">
        <f>ROUND(R821/12*2,0)</f>
        <v>4</v>
      </c>
      <c r="T821" s="58">
        <v>9</v>
      </c>
      <c r="U821" s="58">
        <v>9</v>
      </c>
      <c r="V821" s="53">
        <f>T821-U821</f>
        <v>0</v>
      </c>
      <c r="W821" s="59"/>
      <c r="X821" s="6"/>
    </row>
    <row r="822" spans="1:24" s="77" customFormat="1" ht="31.5" x14ac:dyDescent="0.25">
      <c r="A822" s="33" t="s">
        <v>283</v>
      </c>
      <c r="B822" s="33" t="s">
        <v>333</v>
      </c>
      <c r="C822" s="23" t="s">
        <v>110</v>
      </c>
      <c r="D822" s="34" t="s">
        <v>114</v>
      </c>
      <c r="E822" s="53"/>
      <c r="F822" s="53"/>
      <c r="G822" s="53"/>
      <c r="H822" s="53"/>
      <c r="I822" s="54"/>
      <c r="J822" s="50"/>
      <c r="K822" s="54"/>
      <c r="L822" s="55"/>
      <c r="M822" s="59"/>
      <c r="N822" s="59"/>
      <c r="O822" s="53"/>
      <c r="P822" s="53"/>
      <c r="Q822" s="57">
        <f>O822-P822</f>
        <v>0</v>
      </c>
      <c r="R822" s="53"/>
      <c r="S822" s="53">
        <f>ROUND(R822/12*3,0)</f>
        <v>0</v>
      </c>
      <c r="T822" s="58"/>
      <c r="U822" s="58"/>
      <c r="V822" s="53">
        <f>T822-U822</f>
        <v>0</v>
      </c>
      <c r="W822" s="59"/>
      <c r="X822" s="6"/>
    </row>
    <row r="823" spans="1:24" s="77" customFormat="1" ht="15.75" x14ac:dyDescent="0.25">
      <c r="A823" s="33" t="s">
        <v>283</v>
      </c>
      <c r="B823" s="33" t="s">
        <v>333</v>
      </c>
      <c r="C823" s="23" t="s">
        <v>111</v>
      </c>
      <c r="D823" s="34" t="s">
        <v>115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>O823-P823</f>
        <v>0</v>
      </c>
      <c r="R823" s="53"/>
      <c r="S823" s="53">
        <f>ROUND(R823/12*3,0)</f>
        <v>0</v>
      </c>
      <c r="T823" s="58"/>
      <c r="U823" s="58"/>
      <c r="V823" s="53">
        <f>T823-U823</f>
        <v>0</v>
      </c>
      <c r="W823" s="59"/>
      <c r="X823" s="6"/>
    </row>
    <row r="824" spans="1:24" s="77" customFormat="1" ht="31.5" x14ac:dyDescent="0.25">
      <c r="A824" s="33" t="s">
        <v>283</v>
      </c>
      <c r="B824" s="33" t="s">
        <v>333</v>
      </c>
      <c r="C824" s="23" t="s">
        <v>113</v>
      </c>
      <c r="D824" s="34" t="s">
        <v>116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>O824-P824</f>
        <v>0</v>
      </c>
      <c r="R824" s="53"/>
      <c r="S824" s="53">
        <f>ROUND(R824/12*3,0)</f>
        <v>0</v>
      </c>
      <c r="T824" s="58"/>
      <c r="U824" s="58"/>
      <c r="V824" s="53">
        <f>T824-U824</f>
        <v>0</v>
      </c>
      <c r="W824" s="59"/>
      <c r="X824" s="6"/>
    </row>
    <row r="825" spans="1:24" s="77" customFormat="1" ht="15.75" x14ac:dyDescent="0.25">
      <c r="A825" s="33" t="s">
        <v>283</v>
      </c>
      <c r="B825" s="33" t="s">
        <v>333</v>
      </c>
      <c r="C825" s="23" t="s">
        <v>112</v>
      </c>
      <c r="D825" s="34" t="s">
        <v>117</v>
      </c>
      <c r="E825" s="53"/>
      <c r="F825" s="99"/>
      <c r="G825" s="53"/>
      <c r="H825" s="53"/>
      <c r="I825" s="54"/>
      <c r="J825" s="50"/>
      <c r="K825" s="54"/>
      <c r="L825" s="55"/>
      <c r="M825" s="59"/>
      <c r="N825" s="59"/>
      <c r="O825" s="53"/>
      <c r="P825" s="53"/>
      <c r="Q825" s="57">
        <f>O825-P825</f>
        <v>0</v>
      </c>
      <c r="R825" s="53"/>
      <c r="S825" s="53">
        <f>ROUND(R825/12*3,0)</f>
        <v>0</v>
      </c>
      <c r="T825" s="58"/>
      <c r="U825" s="58"/>
      <c r="V825" s="53">
        <f>T825-U825</f>
        <v>0</v>
      </c>
      <c r="W825" s="59"/>
      <c r="X825" s="6"/>
    </row>
    <row r="826" spans="1:24" s="77" customFormat="1" ht="15.75" x14ac:dyDescent="0.25">
      <c r="A826" s="33" t="s">
        <v>283</v>
      </c>
      <c r="B826" s="22" t="s">
        <v>334</v>
      </c>
      <c r="C826" s="23" t="s">
        <v>102</v>
      </c>
      <c r="D826" s="41" t="s">
        <v>33</v>
      </c>
      <c r="E826" s="64">
        <f>SUM(E827:E879)</f>
        <v>11912</v>
      </c>
      <c r="F826" s="64">
        <f>SUM(F827:F879)</f>
        <v>1985.33</v>
      </c>
      <c r="G826" s="64">
        <f>SUM(G827:G879)</f>
        <v>1743</v>
      </c>
      <c r="H826" s="64">
        <f>SUM(H827:H879)</f>
        <v>1743</v>
      </c>
      <c r="I826" s="64">
        <f>SUM(I827:I879)</f>
        <v>0</v>
      </c>
      <c r="J826" s="55">
        <f>ROUND(I826/F826*100,2)</f>
        <v>0</v>
      </c>
      <c r="K826" s="64">
        <f>SUM(K827:K879)</f>
        <v>-242.32999999999993</v>
      </c>
      <c r="L826" s="55">
        <f>ROUND(K826*100/-F826,2)</f>
        <v>12.21</v>
      </c>
      <c r="M826" s="64"/>
      <c r="N826" s="64"/>
      <c r="O826" s="64">
        <f t="shared" ref="O826:V826" si="523">SUM(O827:O879)</f>
        <v>133</v>
      </c>
      <c r="P826" s="64">
        <f t="shared" si="523"/>
        <v>133</v>
      </c>
      <c r="Q826" s="64">
        <f t="shared" si="523"/>
        <v>0</v>
      </c>
      <c r="R826" s="64">
        <f t="shared" si="523"/>
        <v>15</v>
      </c>
      <c r="S826" s="64">
        <f t="shared" si="523"/>
        <v>3</v>
      </c>
      <c r="T826" s="64">
        <f t="shared" si="523"/>
        <v>2</v>
      </c>
      <c r="U826" s="64">
        <f t="shared" si="523"/>
        <v>2</v>
      </c>
      <c r="V826" s="64">
        <f t="shared" si="523"/>
        <v>0</v>
      </c>
      <c r="W826" s="64"/>
      <c r="X826" s="6"/>
    </row>
    <row r="827" spans="1:24" s="77" customFormat="1" ht="31.5" x14ac:dyDescent="0.25">
      <c r="A827" s="33" t="s">
        <v>283</v>
      </c>
      <c r="B827" s="33" t="s">
        <v>334</v>
      </c>
      <c r="C827" s="42" t="s">
        <v>139</v>
      </c>
      <c r="D827" s="43" t="s">
        <v>119</v>
      </c>
      <c r="E827" s="53"/>
      <c r="F827" s="53">
        <f t="shared" ref="F827" si="524">E827/12*10</f>
        <v>0</v>
      </c>
      <c r="G827" s="53"/>
      <c r="H827" s="53"/>
      <c r="I827" s="119">
        <f t="shared" ref="I827" si="525">G827-F827</f>
        <v>0</v>
      </c>
      <c r="J827" s="55"/>
      <c r="K827" s="54"/>
      <c r="L827" s="55"/>
      <c r="M827" s="59"/>
      <c r="N827" s="59"/>
      <c r="O827" s="53"/>
      <c r="P827" s="53"/>
      <c r="Q827" s="57">
        <f t="shared" ref="Q827:Q879" si="526">O827-P827</f>
        <v>0</v>
      </c>
      <c r="R827" s="53"/>
      <c r="S827" s="53">
        <f>ROUND(R827/12*11,0)</f>
        <v>0</v>
      </c>
      <c r="T827" s="58"/>
      <c r="U827" s="58"/>
      <c r="V827" s="53">
        <f t="shared" ref="V827:V879" si="527">T827-U827</f>
        <v>0</v>
      </c>
      <c r="W827" s="59"/>
      <c r="X827" s="6"/>
    </row>
    <row r="828" spans="1:24" s="77" customFormat="1" ht="47.25" x14ac:dyDescent="0.25">
      <c r="A828" s="33" t="s">
        <v>283</v>
      </c>
      <c r="B828" s="33" t="s">
        <v>334</v>
      </c>
      <c r="C828" s="42" t="s">
        <v>140</v>
      </c>
      <c r="D828" s="43" t="s">
        <v>120</v>
      </c>
      <c r="E828" s="53">
        <v>11912</v>
      </c>
      <c r="F828" s="53">
        <f>ROUND(E828/12*2,2)</f>
        <v>1985.33</v>
      </c>
      <c r="G828" s="53">
        <v>1743</v>
      </c>
      <c r="H828" s="53">
        <v>1743</v>
      </c>
      <c r="I828" s="119"/>
      <c r="J828" s="55"/>
      <c r="K828" s="54">
        <f t="shared" ref="K828" si="528">G828-F828</f>
        <v>-242.32999999999993</v>
      </c>
      <c r="L828" s="55">
        <f t="shared" ref="L828" si="529">ROUND(K828*100/-F828,2)</f>
        <v>12.21</v>
      </c>
      <c r="M828" s="59"/>
      <c r="N828" s="59"/>
      <c r="O828" s="53">
        <v>133</v>
      </c>
      <c r="P828" s="53">
        <v>133</v>
      </c>
      <c r="Q828" s="57">
        <f t="shared" si="526"/>
        <v>0</v>
      </c>
      <c r="R828" s="74">
        <v>15</v>
      </c>
      <c r="S828" s="53">
        <f>ROUND(R828/12*2,0)</f>
        <v>3</v>
      </c>
      <c r="T828" s="58">
        <v>2</v>
      </c>
      <c r="U828" s="58">
        <v>2</v>
      </c>
      <c r="V828" s="53">
        <f t="shared" si="527"/>
        <v>0</v>
      </c>
      <c r="W828" s="59"/>
      <c r="X828" s="6"/>
    </row>
    <row r="829" spans="1:24" s="77" customFormat="1" ht="31.5" x14ac:dyDescent="0.25">
      <c r="A829" s="33" t="s">
        <v>283</v>
      </c>
      <c r="B829" s="33" t="s">
        <v>334</v>
      </c>
      <c r="C829" s="42" t="s">
        <v>141</v>
      </c>
      <c r="D829" s="43" t="s">
        <v>142</v>
      </c>
      <c r="E829" s="53"/>
      <c r="F829" s="53"/>
      <c r="G829" s="53"/>
      <c r="H829" s="53"/>
      <c r="I829" s="54"/>
      <c r="J829" s="50"/>
      <c r="K829" s="54"/>
      <c r="L829" s="55"/>
      <c r="M829" s="59"/>
      <c r="N829" s="59"/>
      <c r="O829" s="53"/>
      <c r="P829" s="53"/>
      <c r="Q829" s="57">
        <f t="shared" si="526"/>
        <v>0</v>
      </c>
      <c r="R829" s="53"/>
      <c r="S829" s="53">
        <f t="shared" ref="S829:S879" si="530">ROUND(R829/12*3,0)</f>
        <v>0</v>
      </c>
      <c r="T829" s="58"/>
      <c r="U829" s="58"/>
      <c r="V829" s="53">
        <f t="shared" si="527"/>
        <v>0</v>
      </c>
      <c r="W829" s="59"/>
      <c r="X829" s="6"/>
    </row>
    <row r="830" spans="1:24" s="77" customFormat="1" ht="31.5" x14ac:dyDescent="0.25">
      <c r="A830" s="33" t="s">
        <v>283</v>
      </c>
      <c r="B830" s="33" t="s">
        <v>334</v>
      </c>
      <c r="C830" s="42" t="s">
        <v>143</v>
      </c>
      <c r="D830" s="43" t="s">
        <v>144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 t="shared" si="526"/>
        <v>0</v>
      </c>
      <c r="R830" s="53"/>
      <c r="S830" s="53">
        <f t="shared" si="530"/>
        <v>0</v>
      </c>
      <c r="T830" s="58"/>
      <c r="U830" s="58"/>
      <c r="V830" s="53">
        <f t="shared" si="527"/>
        <v>0</v>
      </c>
      <c r="W830" s="59"/>
      <c r="X830" s="6"/>
    </row>
    <row r="831" spans="1:24" s="77" customFormat="1" ht="15.75" x14ac:dyDescent="0.25">
      <c r="A831" s="33" t="s">
        <v>283</v>
      </c>
      <c r="B831" s="33" t="s">
        <v>334</v>
      </c>
      <c r="C831" s="42" t="s">
        <v>145</v>
      </c>
      <c r="D831" s="43" t="s">
        <v>146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 t="shared" si="526"/>
        <v>0</v>
      </c>
      <c r="R831" s="53"/>
      <c r="S831" s="53">
        <f t="shared" si="530"/>
        <v>0</v>
      </c>
      <c r="T831" s="58"/>
      <c r="U831" s="58"/>
      <c r="V831" s="53">
        <f t="shared" si="527"/>
        <v>0</v>
      </c>
      <c r="W831" s="59"/>
      <c r="X831" s="6"/>
    </row>
    <row r="832" spans="1:24" s="77" customFormat="1" ht="15.75" x14ac:dyDescent="0.25">
      <c r="A832" s="33" t="s">
        <v>283</v>
      </c>
      <c r="B832" s="33" t="s">
        <v>334</v>
      </c>
      <c r="C832" s="42" t="s">
        <v>147</v>
      </c>
      <c r="D832" s="43" t="s">
        <v>148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 t="shared" si="526"/>
        <v>0</v>
      </c>
      <c r="R832" s="53"/>
      <c r="S832" s="53">
        <f t="shared" si="530"/>
        <v>0</v>
      </c>
      <c r="T832" s="58"/>
      <c r="U832" s="58"/>
      <c r="V832" s="53">
        <f t="shared" si="527"/>
        <v>0</v>
      </c>
      <c r="W832" s="59"/>
      <c r="X832" s="6"/>
    </row>
    <row r="833" spans="1:24" s="77" customFormat="1" ht="78.75" x14ac:dyDescent="0.25">
      <c r="A833" s="33" t="s">
        <v>283</v>
      </c>
      <c r="B833" s="33" t="s">
        <v>334</v>
      </c>
      <c r="C833" s="42" t="s">
        <v>149</v>
      </c>
      <c r="D833" s="43" t="s">
        <v>150</v>
      </c>
      <c r="E833" s="53"/>
      <c r="F833" s="53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 t="shared" si="526"/>
        <v>0</v>
      </c>
      <c r="R833" s="53"/>
      <c r="S833" s="53">
        <f t="shared" si="530"/>
        <v>0</v>
      </c>
      <c r="T833" s="58"/>
      <c r="U833" s="58"/>
      <c r="V833" s="53">
        <f t="shared" si="527"/>
        <v>0</v>
      </c>
      <c r="W833" s="59"/>
      <c r="X833" s="6"/>
    </row>
    <row r="834" spans="1:24" s="77" customFormat="1" ht="31.5" x14ac:dyDescent="0.25">
      <c r="A834" s="33" t="s">
        <v>283</v>
      </c>
      <c r="B834" s="33" t="s">
        <v>334</v>
      </c>
      <c r="C834" s="42" t="s">
        <v>130</v>
      </c>
      <c r="D834" s="43" t="s">
        <v>151</v>
      </c>
      <c r="E834" s="53"/>
      <c r="F834" s="53"/>
      <c r="G834" s="53"/>
      <c r="H834" s="53"/>
      <c r="I834" s="54"/>
      <c r="J834" s="50"/>
      <c r="K834" s="54"/>
      <c r="L834" s="55"/>
      <c r="M834" s="59"/>
      <c r="N834" s="59"/>
      <c r="O834" s="53"/>
      <c r="P834" s="53"/>
      <c r="Q834" s="57">
        <f t="shared" si="526"/>
        <v>0</v>
      </c>
      <c r="R834" s="53"/>
      <c r="S834" s="53">
        <f t="shared" si="530"/>
        <v>0</v>
      </c>
      <c r="T834" s="58"/>
      <c r="U834" s="58"/>
      <c r="V834" s="53">
        <f t="shared" si="527"/>
        <v>0</v>
      </c>
      <c r="W834" s="59"/>
      <c r="X834" s="6"/>
    </row>
    <row r="835" spans="1:24" s="77" customFormat="1" ht="47.25" x14ac:dyDescent="0.25">
      <c r="A835" s="33" t="s">
        <v>283</v>
      </c>
      <c r="B835" s="33" t="s">
        <v>334</v>
      </c>
      <c r="C835" s="42" t="s">
        <v>174</v>
      </c>
      <c r="D835" s="43" t="s">
        <v>175</v>
      </c>
      <c r="E835" s="53"/>
      <c r="F835" s="53"/>
      <c r="G835" s="53"/>
      <c r="H835" s="53"/>
      <c r="I835" s="54"/>
      <c r="J835" s="50"/>
      <c r="K835" s="54"/>
      <c r="L835" s="55"/>
      <c r="M835" s="59"/>
      <c r="N835" s="59"/>
      <c r="O835" s="53"/>
      <c r="P835" s="53"/>
      <c r="Q835" s="57">
        <f t="shared" si="526"/>
        <v>0</v>
      </c>
      <c r="R835" s="53"/>
      <c r="S835" s="53">
        <f t="shared" si="530"/>
        <v>0</v>
      </c>
      <c r="T835" s="58"/>
      <c r="U835" s="58"/>
      <c r="V835" s="53">
        <f t="shared" si="527"/>
        <v>0</v>
      </c>
      <c r="W835" s="59"/>
      <c r="X835" s="6"/>
    </row>
    <row r="836" spans="1:24" s="77" customFormat="1" ht="31.5" x14ac:dyDescent="0.25">
      <c r="A836" s="33" t="s">
        <v>283</v>
      </c>
      <c r="B836" s="33" t="s">
        <v>334</v>
      </c>
      <c r="C836" s="42" t="s">
        <v>129</v>
      </c>
      <c r="D836" s="43" t="s">
        <v>152</v>
      </c>
      <c r="E836" s="53"/>
      <c r="F836" s="53"/>
      <c r="G836" s="53"/>
      <c r="H836" s="53"/>
      <c r="I836" s="54"/>
      <c r="J836" s="50"/>
      <c r="K836" s="54"/>
      <c r="L836" s="55"/>
      <c r="M836" s="59"/>
      <c r="N836" s="59"/>
      <c r="O836" s="53"/>
      <c r="P836" s="53"/>
      <c r="Q836" s="57">
        <f t="shared" si="526"/>
        <v>0</v>
      </c>
      <c r="R836" s="53"/>
      <c r="S836" s="53">
        <f t="shared" si="530"/>
        <v>0</v>
      </c>
      <c r="T836" s="58"/>
      <c r="U836" s="58"/>
      <c r="V836" s="53">
        <f t="shared" si="527"/>
        <v>0</v>
      </c>
      <c r="W836" s="59"/>
      <c r="X836" s="6"/>
    </row>
    <row r="837" spans="1:24" s="77" customFormat="1" ht="31.5" x14ac:dyDescent="0.25">
      <c r="A837" s="33" t="s">
        <v>283</v>
      </c>
      <c r="B837" s="33" t="s">
        <v>334</v>
      </c>
      <c r="C837" s="42" t="s">
        <v>176</v>
      </c>
      <c r="D837" s="43" t="s">
        <v>177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526"/>
        <v>0</v>
      </c>
      <c r="R837" s="53"/>
      <c r="S837" s="53">
        <f t="shared" si="530"/>
        <v>0</v>
      </c>
      <c r="T837" s="58"/>
      <c r="U837" s="58"/>
      <c r="V837" s="53">
        <f t="shared" si="527"/>
        <v>0</v>
      </c>
      <c r="W837" s="59"/>
      <c r="X837" s="6"/>
    </row>
    <row r="838" spans="1:24" s="77" customFormat="1" ht="15.75" x14ac:dyDescent="0.25">
      <c r="A838" s="33" t="s">
        <v>283</v>
      </c>
      <c r="B838" s="33" t="s">
        <v>334</v>
      </c>
      <c r="C838" s="42" t="s">
        <v>131</v>
      </c>
      <c r="D838" s="43" t="s">
        <v>153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526"/>
        <v>0</v>
      </c>
      <c r="R838" s="53"/>
      <c r="S838" s="53">
        <f t="shared" si="530"/>
        <v>0</v>
      </c>
      <c r="T838" s="58"/>
      <c r="U838" s="58"/>
      <c r="V838" s="53">
        <f t="shared" si="527"/>
        <v>0</v>
      </c>
      <c r="W838" s="59"/>
      <c r="X838" s="6"/>
    </row>
    <row r="839" spans="1:24" s="77" customFormat="1" ht="31.5" x14ac:dyDescent="0.25">
      <c r="A839" s="33" t="s">
        <v>283</v>
      </c>
      <c r="B839" s="33" t="s">
        <v>334</v>
      </c>
      <c r="C839" s="42" t="s">
        <v>178</v>
      </c>
      <c r="D839" s="43" t="s">
        <v>179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526"/>
        <v>0</v>
      </c>
      <c r="R839" s="53"/>
      <c r="S839" s="53">
        <f t="shared" si="530"/>
        <v>0</v>
      </c>
      <c r="T839" s="58"/>
      <c r="U839" s="58"/>
      <c r="V839" s="53">
        <f t="shared" si="527"/>
        <v>0</v>
      </c>
      <c r="W839" s="59"/>
      <c r="X839" s="6"/>
    </row>
    <row r="840" spans="1:24" s="77" customFormat="1" ht="31.5" x14ac:dyDescent="0.25">
      <c r="A840" s="33" t="s">
        <v>283</v>
      </c>
      <c r="B840" s="33" t="s">
        <v>334</v>
      </c>
      <c r="C840" s="42" t="s">
        <v>132</v>
      </c>
      <c r="D840" s="43" t="s">
        <v>154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526"/>
        <v>0</v>
      </c>
      <c r="R840" s="53"/>
      <c r="S840" s="53">
        <f t="shared" si="530"/>
        <v>0</v>
      </c>
      <c r="T840" s="58"/>
      <c r="U840" s="58"/>
      <c r="V840" s="53">
        <f t="shared" si="527"/>
        <v>0</v>
      </c>
      <c r="W840" s="59"/>
      <c r="X840" s="6"/>
    </row>
    <row r="841" spans="1:24" s="77" customFormat="1" ht="15.75" x14ac:dyDescent="0.25">
      <c r="A841" s="33" t="s">
        <v>283</v>
      </c>
      <c r="B841" s="33" t="s">
        <v>334</v>
      </c>
      <c r="C841" s="42" t="s">
        <v>133</v>
      </c>
      <c r="D841" s="43" t="s">
        <v>155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526"/>
        <v>0</v>
      </c>
      <c r="R841" s="53"/>
      <c r="S841" s="53">
        <f t="shared" si="530"/>
        <v>0</v>
      </c>
      <c r="T841" s="58"/>
      <c r="U841" s="58"/>
      <c r="V841" s="53">
        <f t="shared" si="527"/>
        <v>0</v>
      </c>
      <c r="W841" s="59"/>
      <c r="X841" s="6"/>
    </row>
    <row r="842" spans="1:24" s="77" customFormat="1" ht="15.75" x14ac:dyDescent="0.25">
      <c r="A842" s="33" t="s">
        <v>283</v>
      </c>
      <c r="B842" s="33" t="s">
        <v>334</v>
      </c>
      <c r="C842" s="42" t="s">
        <v>135</v>
      </c>
      <c r="D842" s="43" t="s">
        <v>156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526"/>
        <v>0</v>
      </c>
      <c r="R842" s="53"/>
      <c r="S842" s="53">
        <f t="shared" si="530"/>
        <v>0</v>
      </c>
      <c r="T842" s="58"/>
      <c r="U842" s="58"/>
      <c r="V842" s="53">
        <f t="shared" si="527"/>
        <v>0</v>
      </c>
      <c r="W842" s="59"/>
      <c r="X842" s="6"/>
    </row>
    <row r="843" spans="1:24" s="77" customFormat="1" ht="31.5" x14ac:dyDescent="0.25">
      <c r="A843" s="33" t="s">
        <v>283</v>
      </c>
      <c r="B843" s="33" t="s">
        <v>334</v>
      </c>
      <c r="C843" s="42" t="s">
        <v>136</v>
      </c>
      <c r="D843" s="43" t="s">
        <v>157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526"/>
        <v>0</v>
      </c>
      <c r="R843" s="53"/>
      <c r="S843" s="53">
        <f t="shared" si="530"/>
        <v>0</v>
      </c>
      <c r="T843" s="58"/>
      <c r="U843" s="58"/>
      <c r="V843" s="53">
        <f t="shared" si="527"/>
        <v>0</v>
      </c>
      <c r="W843" s="59"/>
      <c r="X843" s="6"/>
    </row>
    <row r="844" spans="1:24" s="77" customFormat="1" ht="47.25" x14ac:dyDescent="0.25">
      <c r="A844" s="33" t="s">
        <v>283</v>
      </c>
      <c r="B844" s="33" t="s">
        <v>334</v>
      </c>
      <c r="C844" s="42" t="s">
        <v>134</v>
      </c>
      <c r="D844" s="43" t="s">
        <v>158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526"/>
        <v>0</v>
      </c>
      <c r="R844" s="53"/>
      <c r="S844" s="53">
        <f t="shared" si="530"/>
        <v>0</v>
      </c>
      <c r="T844" s="58"/>
      <c r="U844" s="58"/>
      <c r="V844" s="53">
        <f t="shared" si="527"/>
        <v>0</v>
      </c>
      <c r="W844" s="59"/>
      <c r="X844" s="6"/>
    </row>
    <row r="845" spans="1:24" s="77" customFormat="1" ht="15.75" x14ac:dyDescent="0.25">
      <c r="A845" s="33" t="s">
        <v>283</v>
      </c>
      <c r="B845" s="33" t="s">
        <v>334</v>
      </c>
      <c r="C845" s="42" t="s">
        <v>138</v>
      </c>
      <c r="D845" s="43" t="s">
        <v>159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526"/>
        <v>0</v>
      </c>
      <c r="R845" s="53"/>
      <c r="S845" s="53">
        <f t="shared" si="530"/>
        <v>0</v>
      </c>
      <c r="T845" s="58"/>
      <c r="U845" s="58"/>
      <c r="V845" s="53">
        <f t="shared" si="527"/>
        <v>0</v>
      </c>
      <c r="W845" s="59"/>
      <c r="X845" s="6"/>
    </row>
    <row r="846" spans="1:24" s="77" customFormat="1" ht="15.75" x14ac:dyDescent="0.25">
      <c r="A846" s="33" t="s">
        <v>283</v>
      </c>
      <c r="B846" s="33" t="s">
        <v>334</v>
      </c>
      <c r="C846" s="42" t="s">
        <v>180</v>
      </c>
      <c r="D846" s="43" t="s">
        <v>181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526"/>
        <v>0</v>
      </c>
      <c r="R846" s="53"/>
      <c r="S846" s="53">
        <f t="shared" si="530"/>
        <v>0</v>
      </c>
      <c r="T846" s="58"/>
      <c r="U846" s="58"/>
      <c r="V846" s="53">
        <f t="shared" si="527"/>
        <v>0</v>
      </c>
      <c r="W846" s="59"/>
      <c r="X846" s="6"/>
    </row>
    <row r="847" spans="1:24" s="77" customFormat="1" ht="31.5" x14ac:dyDescent="0.25">
      <c r="A847" s="33" t="s">
        <v>283</v>
      </c>
      <c r="B847" s="33" t="s">
        <v>334</v>
      </c>
      <c r="C847" s="42" t="s">
        <v>137</v>
      </c>
      <c r="D847" s="43" t="s">
        <v>160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526"/>
        <v>0</v>
      </c>
      <c r="R847" s="53"/>
      <c r="S847" s="53">
        <f t="shared" si="530"/>
        <v>0</v>
      </c>
      <c r="T847" s="58"/>
      <c r="U847" s="58"/>
      <c r="V847" s="53">
        <f t="shared" si="527"/>
        <v>0</v>
      </c>
      <c r="W847" s="59"/>
      <c r="X847" s="6"/>
    </row>
    <row r="848" spans="1:24" s="77" customFormat="1" ht="15.75" x14ac:dyDescent="0.25">
      <c r="A848" s="33" t="s">
        <v>283</v>
      </c>
      <c r="B848" s="33" t="s">
        <v>334</v>
      </c>
      <c r="C848" s="42" t="s">
        <v>127</v>
      </c>
      <c r="D848" s="43" t="s">
        <v>161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526"/>
        <v>0</v>
      </c>
      <c r="R848" s="53"/>
      <c r="S848" s="53">
        <f t="shared" si="530"/>
        <v>0</v>
      </c>
      <c r="T848" s="58"/>
      <c r="U848" s="58"/>
      <c r="V848" s="53">
        <f t="shared" si="527"/>
        <v>0</v>
      </c>
      <c r="W848" s="59"/>
      <c r="X848" s="6"/>
    </row>
    <row r="849" spans="1:24" s="77" customFormat="1" ht="31.5" x14ac:dyDescent="0.25">
      <c r="A849" s="33" t="s">
        <v>283</v>
      </c>
      <c r="B849" s="33" t="s">
        <v>334</v>
      </c>
      <c r="C849" s="42" t="s">
        <v>126</v>
      </c>
      <c r="D849" s="43" t="s">
        <v>162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526"/>
        <v>0</v>
      </c>
      <c r="R849" s="53"/>
      <c r="S849" s="53">
        <f t="shared" si="530"/>
        <v>0</v>
      </c>
      <c r="T849" s="58"/>
      <c r="U849" s="58"/>
      <c r="V849" s="53">
        <f t="shared" si="527"/>
        <v>0</v>
      </c>
      <c r="W849" s="59"/>
      <c r="X849" s="6"/>
    </row>
    <row r="850" spans="1:24" s="77" customFormat="1" ht="15.75" x14ac:dyDescent="0.25">
      <c r="A850" s="33" t="s">
        <v>283</v>
      </c>
      <c r="B850" s="33" t="s">
        <v>334</v>
      </c>
      <c r="C850" s="42" t="s">
        <v>122</v>
      </c>
      <c r="D850" s="43" t="s">
        <v>163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526"/>
        <v>0</v>
      </c>
      <c r="R850" s="53"/>
      <c r="S850" s="53">
        <f t="shared" si="530"/>
        <v>0</v>
      </c>
      <c r="T850" s="58"/>
      <c r="U850" s="58"/>
      <c r="V850" s="53">
        <f t="shared" si="527"/>
        <v>0</v>
      </c>
      <c r="W850" s="59"/>
      <c r="X850" s="6"/>
    </row>
    <row r="851" spans="1:24" s="77" customFormat="1" ht="15.75" x14ac:dyDescent="0.25">
      <c r="A851" s="33" t="s">
        <v>283</v>
      </c>
      <c r="B851" s="33" t="s">
        <v>334</v>
      </c>
      <c r="C851" s="42" t="s">
        <v>123</v>
      </c>
      <c r="D851" s="43" t="s">
        <v>164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526"/>
        <v>0</v>
      </c>
      <c r="R851" s="53"/>
      <c r="S851" s="53">
        <f t="shared" si="530"/>
        <v>0</v>
      </c>
      <c r="T851" s="58"/>
      <c r="U851" s="58"/>
      <c r="V851" s="53">
        <f t="shared" si="527"/>
        <v>0</v>
      </c>
      <c r="W851" s="59"/>
      <c r="X851" s="6"/>
    </row>
    <row r="852" spans="1:24" s="77" customFormat="1" ht="15.75" x14ac:dyDescent="0.25">
      <c r="A852" s="33" t="s">
        <v>283</v>
      </c>
      <c r="B852" s="33" t="s">
        <v>334</v>
      </c>
      <c r="C852" s="42" t="s">
        <v>182</v>
      </c>
      <c r="D852" s="43" t="s">
        <v>183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526"/>
        <v>0</v>
      </c>
      <c r="R852" s="53"/>
      <c r="S852" s="53">
        <f t="shared" si="530"/>
        <v>0</v>
      </c>
      <c r="T852" s="58"/>
      <c r="U852" s="58"/>
      <c r="V852" s="53">
        <f t="shared" si="527"/>
        <v>0</v>
      </c>
      <c r="W852" s="59"/>
      <c r="X852" s="6"/>
    </row>
    <row r="853" spans="1:24" s="77" customFormat="1" ht="15.75" x14ac:dyDescent="0.25">
      <c r="A853" s="33" t="s">
        <v>283</v>
      </c>
      <c r="B853" s="33" t="s">
        <v>334</v>
      </c>
      <c r="C853" s="42" t="s">
        <v>184</v>
      </c>
      <c r="D853" s="43" t="s">
        <v>185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526"/>
        <v>0</v>
      </c>
      <c r="R853" s="53"/>
      <c r="S853" s="53">
        <f t="shared" si="530"/>
        <v>0</v>
      </c>
      <c r="T853" s="58"/>
      <c r="U853" s="58"/>
      <c r="V853" s="53">
        <f t="shared" si="527"/>
        <v>0</v>
      </c>
      <c r="W853" s="59"/>
      <c r="X853" s="6"/>
    </row>
    <row r="854" spans="1:24" s="77" customFormat="1" ht="15.75" x14ac:dyDescent="0.25">
      <c r="A854" s="33" t="s">
        <v>283</v>
      </c>
      <c r="B854" s="33" t="s">
        <v>334</v>
      </c>
      <c r="C854" s="42" t="s">
        <v>186</v>
      </c>
      <c r="D854" s="43" t="s">
        <v>187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526"/>
        <v>0</v>
      </c>
      <c r="R854" s="53"/>
      <c r="S854" s="53">
        <f t="shared" si="530"/>
        <v>0</v>
      </c>
      <c r="T854" s="58"/>
      <c r="U854" s="58"/>
      <c r="V854" s="53">
        <f t="shared" si="527"/>
        <v>0</v>
      </c>
      <c r="W854" s="59"/>
      <c r="X854" s="6"/>
    </row>
    <row r="855" spans="1:24" s="77" customFormat="1" ht="31.5" x14ac:dyDescent="0.25">
      <c r="A855" s="33" t="s">
        <v>283</v>
      </c>
      <c r="B855" s="33" t="s">
        <v>334</v>
      </c>
      <c r="C855" s="42" t="s">
        <v>188</v>
      </c>
      <c r="D855" s="43" t="s">
        <v>189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526"/>
        <v>0</v>
      </c>
      <c r="R855" s="53"/>
      <c r="S855" s="53">
        <f t="shared" si="530"/>
        <v>0</v>
      </c>
      <c r="T855" s="58"/>
      <c r="U855" s="58"/>
      <c r="V855" s="53">
        <f t="shared" si="527"/>
        <v>0</v>
      </c>
      <c r="W855" s="59"/>
      <c r="X855" s="6"/>
    </row>
    <row r="856" spans="1:24" s="77" customFormat="1" ht="15.75" x14ac:dyDescent="0.25">
      <c r="A856" s="33" t="s">
        <v>283</v>
      </c>
      <c r="B856" s="33" t="s">
        <v>334</v>
      </c>
      <c r="C856" s="42" t="s">
        <v>124</v>
      </c>
      <c r="D856" s="43" t="s">
        <v>165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526"/>
        <v>0</v>
      </c>
      <c r="R856" s="53"/>
      <c r="S856" s="53">
        <f t="shared" si="530"/>
        <v>0</v>
      </c>
      <c r="T856" s="58"/>
      <c r="U856" s="58"/>
      <c r="V856" s="53">
        <f t="shared" si="527"/>
        <v>0</v>
      </c>
      <c r="W856" s="59"/>
      <c r="X856" s="6"/>
    </row>
    <row r="857" spans="1:24" s="77" customFormat="1" ht="15.75" x14ac:dyDescent="0.25">
      <c r="A857" s="33" t="s">
        <v>283</v>
      </c>
      <c r="B857" s="33" t="s">
        <v>334</v>
      </c>
      <c r="C857" s="42" t="s">
        <v>125</v>
      </c>
      <c r="D857" s="43" t="s">
        <v>166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526"/>
        <v>0</v>
      </c>
      <c r="R857" s="53"/>
      <c r="S857" s="53">
        <f t="shared" si="530"/>
        <v>0</v>
      </c>
      <c r="T857" s="58"/>
      <c r="U857" s="58"/>
      <c r="V857" s="53">
        <f t="shared" si="527"/>
        <v>0</v>
      </c>
      <c r="W857" s="59"/>
      <c r="X857" s="6"/>
    </row>
    <row r="858" spans="1:24" s="77" customFormat="1" ht="47.25" x14ac:dyDescent="0.25">
      <c r="A858" s="33" t="s">
        <v>283</v>
      </c>
      <c r="B858" s="33" t="s">
        <v>334</v>
      </c>
      <c r="C858" s="42" t="s">
        <v>34</v>
      </c>
      <c r="D858" s="43" t="s">
        <v>167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526"/>
        <v>0</v>
      </c>
      <c r="R858" s="53"/>
      <c r="S858" s="53">
        <f t="shared" si="530"/>
        <v>0</v>
      </c>
      <c r="T858" s="58"/>
      <c r="U858" s="58"/>
      <c r="V858" s="53">
        <f t="shared" si="527"/>
        <v>0</v>
      </c>
      <c r="W858" s="59"/>
      <c r="X858" s="6"/>
    </row>
    <row r="859" spans="1:24" s="77" customFormat="1" ht="15.75" x14ac:dyDescent="0.25">
      <c r="A859" s="33" t="s">
        <v>283</v>
      </c>
      <c r="B859" s="33" t="s">
        <v>334</v>
      </c>
      <c r="C859" s="42" t="s">
        <v>35</v>
      </c>
      <c r="D859" s="43" t="s">
        <v>168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526"/>
        <v>0</v>
      </c>
      <c r="R859" s="53"/>
      <c r="S859" s="53">
        <f t="shared" si="530"/>
        <v>0</v>
      </c>
      <c r="T859" s="58"/>
      <c r="U859" s="58"/>
      <c r="V859" s="53">
        <f t="shared" si="527"/>
        <v>0</v>
      </c>
      <c r="W859" s="59"/>
      <c r="X859" s="6"/>
    </row>
    <row r="860" spans="1:24" s="77" customFormat="1" ht="31.5" x14ac:dyDescent="0.25">
      <c r="A860" s="33" t="s">
        <v>283</v>
      </c>
      <c r="B860" s="33" t="s">
        <v>334</v>
      </c>
      <c r="C860" s="42" t="s">
        <v>36</v>
      </c>
      <c r="D860" s="43" t="s">
        <v>190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526"/>
        <v>0</v>
      </c>
      <c r="R860" s="53"/>
      <c r="S860" s="53">
        <f t="shared" si="530"/>
        <v>0</v>
      </c>
      <c r="T860" s="58"/>
      <c r="U860" s="58"/>
      <c r="V860" s="53">
        <f t="shared" si="527"/>
        <v>0</v>
      </c>
      <c r="W860" s="59"/>
      <c r="X860" s="6"/>
    </row>
    <row r="861" spans="1:24" s="77" customFormat="1" ht="31.5" x14ac:dyDescent="0.25">
      <c r="A861" s="33" t="s">
        <v>283</v>
      </c>
      <c r="B861" s="33" t="s">
        <v>334</v>
      </c>
      <c r="C861" s="42" t="s">
        <v>37</v>
      </c>
      <c r="D861" s="43" t="s">
        <v>191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526"/>
        <v>0</v>
      </c>
      <c r="R861" s="53"/>
      <c r="S861" s="53">
        <f t="shared" si="530"/>
        <v>0</v>
      </c>
      <c r="T861" s="58"/>
      <c r="U861" s="58"/>
      <c r="V861" s="53">
        <f t="shared" si="527"/>
        <v>0</v>
      </c>
      <c r="W861" s="59"/>
      <c r="X861" s="6"/>
    </row>
    <row r="862" spans="1:24" s="77" customFormat="1" ht="31.5" x14ac:dyDescent="0.25">
      <c r="A862" s="33" t="s">
        <v>283</v>
      </c>
      <c r="B862" s="33" t="s">
        <v>334</v>
      </c>
      <c r="C862" s="42" t="s">
        <v>38</v>
      </c>
      <c r="D862" s="43" t="s">
        <v>169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526"/>
        <v>0</v>
      </c>
      <c r="R862" s="53"/>
      <c r="S862" s="53">
        <f t="shared" si="530"/>
        <v>0</v>
      </c>
      <c r="T862" s="58"/>
      <c r="U862" s="58"/>
      <c r="V862" s="53">
        <f t="shared" si="527"/>
        <v>0</v>
      </c>
      <c r="W862" s="59"/>
      <c r="X862" s="6"/>
    </row>
    <row r="863" spans="1:24" s="77" customFormat="1" ht="15.75" x14ac:dyDescent="0.25">
      <c r="A863" s="33" t="s">
        <v>283</v>
      </c>
      <c r="B863" s="33" t="s">
        <v>334</v>
      </c>
      <c r="C863" s="42" t="s">
        <v>39</v>
      </c>
      <c r="D863" s="43" t="s">
        <v>170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526"/>
        <v>0</v>
      </c>
      <c r="R863" s="53"/>
      <c r="S863" s="53">
        <f t="shared" si="530"/>
        <v>0</v>
      </c>
      <c r="T863" s="58"/>
      <c r="U863" s="58"/>
      <c r="V863" s="53">
        <f t="shared" si="527"/>
        <v>0</v>
      </c>
      <c r="W863" s="59"/>
      <c r="X863" s="6"/>
    </row>
    <row r="864" spans="1:24" s="77" customFormat="1" ht="47.25" x14ac:dyDescent="0.25">
      <c r="A864" s="33" t="s">
        <v>283</v>
      </c>
      <c r="B864" s="33" t="s">
        <v>334</v>
      </c>
      <c r="C864" s="42" t="s">
        <v>40</v>
      </c>
      <c r="D864" s="43" t="s">
        <v>172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526"/>
        <v>0</v>
      </c>
      <c r="R864" s="53"/>
      <c r="S864" s="53">
        <f t="shared" si="530"/>
        <v>0</v>
      </c>
      <c r="T864" s="58"/>
      <c r="U864" s="58"/>
      <c r="V864" s="53">
        <f t="shared" si="527"/>
        <v>0</v>
      </c>
      <c r="W864" s="59"/>
      <c r="X864" s="6"/>
    </row>
    <row r="865" spans="1:24" s="77" customFormat="1" ht="15.75" x14ac:dyDescent="0.25">
      <c r="A865" s="33" t="s">
        <v>283</v>
      </c>
      <c r="B865" s="33" t="s">
        <v>334</v>
      </c>
      <c r="C865" s="42" t="s">
        <v>41</v>
      </c>
      <c r="D865" s="43" t="s">
        <v>171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526"/>
        <v>0</v>
      </c>
      <c r="R865" s="53"/>
      <c r="S865" s="53">
        <f t="shared" si="530"/>
        <v>0</v>
      </c>
      <c r="T865" s="58"/>
      <c r="U865" s="58"/>
      <c r="V865" s="53">
        <f t="shared" si="527"/>
        <v>0</v>
      </c>
      <c r="W865" s="59"/>
      <c r="X865" s="6"/>
    </row>
    <row r="866" spans="1:24" s="77" customFormat="1" ht="15.75" x14ac:dyDescent="0.25">
      <c r="A866" s="33" t="s">
        <v>283</v>
      </c>
      <c r="B866" s="33" t="s">
        <v>334</v>
      </c>
      <c r="C866" s="42" t="s">
        <v>42</v>
      </c>
      <c r="D866" s="43" t="s">
        <v>192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526"/>
        <v>0</v>
      </c>
      <c r="R866" s="53"/>
      <c r="S866" s="53">
        <f t="shared" si="530"/>
        <v>0</v>
      </c>
      <c r="T866" s="58"/>
      <c r="U866" s="58"/>
      <c r="V866" s="53">
        <f t="shared" si="527"/>
        <v>0</v>
      </c>
      <c r="W866" s="59"/>
      <c r="X866" s="6"/>
    </row>
    <row r="867" spans="1:24" s="77" customFormat="1" ht="15.75" x14ac:dyDescent="0.25">
      <c r="A867" s="33" t="s">
        <v>283</v>
      </c>
      <c r="B867" s="33" t="s">
        <v>334</v>
      </c>
      <c r="C867" s="42" t="s">
        <v>43</v>
      </c>
      <c r="D867" s="43" t="s">
        <v>193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526"/>
        <v>0</v>
      </c>
      <c r="R867" s="53"/>
      <c r="S867" s="53">
        <f t="shared" si="530"/>
        <v>0</v>
      </c>
      <c r="T867" s="58"/>
      <c r="U867" s="58"/>
      <c r="V867" s="53">
        <f t="shared" si="527"/>
        <v>0</v>
      </c>
      <c r="W867" s="59"/>
      <c r="X867" s="6"/>
    </row>
    <row r="868" spans="1:24" s="77" customFormat="1" ht="15.75" x14ac:dyDescent="0.25">
      <c r="A868" s="33" t="s">
        <v>283</v>
      </c>
      <c r="B868" s="33" t="s">
        <v>334</v>
      </c>
      <c r="C868" s="42" t="s">
        <v>44</v>
      </c>
      <c r="D868" s="43" t="s">
        <v>173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526"/>
        <v>0</v>
      </c>
      <c r="R868" s="53"/>
      <c r="S868" s="53">
        <f t="shared" si="530"/>
        <v>0</v>
      </c>
      <c r="T868" s="58"/>
      <c r="U868" s="58"/>
      <c r="V868" s="53">
        <f t="shared" si="527"/>
        <v>0</v>
      </c>
      <c r="W868" s="59"/>
      <c r="X868" s="6"/>
    </row>
    <row r="869" spans="1:24" s="77" customFormat="1" ht="15.75" x14ac:dyDescent="0.25">
      <c r="A869" s="33" t="s">
        <v>283</v>
      </c>
      <c r="B869" s="33" t="s">
        <v>334</v>
      </c>
      <c r="C869" s="42" t="s">
        <v>45</v>
      </c>
      <c r="D869" s="43" t="s">
        <v>187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526"/>
        <v>0</v>
      </c>
      <c r="R869" s="53"/>
      <c r="S869" s="53">
        <f t="shared" si="530"/>
        <v>0</v>
      </c>
      <c r="T869" s="58"/>
      <c r="U869" s="58"/>
      <c r="V869" s="53">
        <f t="shared" si="527"/>
        <v>0</v>
      </c>
      <c r="W869" s="59"/>
      <c r="X869" s="6"/>
    </row>
    <row r="870" spans="1:24" s="77" customFormat="1" ht="15.75" x14ac:dyDescent="0.25">
      <c r="A870" s="33" t="s">
        <v>283</v>
      </c>
      <c r="B870" s="33" t="s">
        <v>334</v>
      </c>
      <c r="C870" s="42" t="s">
        <v>46</v>
      </c>
      <c r="D870" s="43" t="s">
        <v>194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526"/>
        <v>0</v>
      </c>
      <c r="R870" s="53"/>
      <c r="S870" s="53">
        <f t="shared" si="530"/>
        <v>0</v>
      </c>
      <c r="T870" s="58"/>
      <c r="U870" s="58"/>
      <c r="V870" s="53">
        <f t="shared" si="527"/>
        <v>0</v>
      </c>
      <c r="W870" s="59"/>
      <c r="X870" s="6"/>
    </row>
    <row r="871" spans="1:24" s="77" customFormat="1" ht="15.75" x14ac:dyDescent="0.25">
      <c r="A871" s="33" t="s">
        <v>283</v>
      </c>
      <c r="B871" s="33" t="s">
        <v>334</v>
      </c>
      <c r="C871" s="42" t="s">
        <v>47</v>
      </c>
      <c r="D871" s="43" t="s">
        <v>121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526"/>
        <v>0</v>
      </c>
      <c r="R871" s="53"/>
      <c r="S871" s="53">
        <f t="shared" si="530"/>
        <v>0</v>
      </c>
      <c r="T871" s="58"/>
      <c r="U871" s="58"/>
      <c r="V871" s="53">
        <f t="shared" si="527"/>
        <v>0</v>
      </c>
      <c r="W871" s="59"/>
      <c r="X871" s="6"/>
    </row>
    <row r="872" spans="1:24" s="77" customFormat="1" ht="15.75" x14ac:dyDescent="0.25">
      <c r="A872" s="33" t="s">
        <v>283</v>
      </c>
      <c r="B872" s="33" t="s">
        <v>334</v>
      </c>
      <c r="C872" s="42" t="s">
        <v>48</v>
      </c>
      <c r="D872" s="43" t="s">
        <v>195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526"/>
        <v>0</v>
      </c>
      <c r="R872" s="53"/>
      <c r="S872" s="53">
        <f t="shared" si="530"/>
        <v>0</v>
      </c>
      <c r="T872" s="58"/>
      <c r="U872" s="58"/>
      <c r="V872" s="53">
        <f t="shared" si="527"/>
        <v>0</v>
      </c>
      <c r="W872" s="59"/>
      <c r="X872" s="6"/>
    </row>
    <row r="873" spans="1:24" s="77" customFormat="1" ht="31.5" x14ac:dyDescent="0.25">
      <c r="A873" s="33" t="s">
        <v>283</v>
      </c>
      <c r="B873" s="33" t="s">
        <v>334</v>
      </c>
      <c r="C873" s="42" t="s">
        <v>128</v>
      </c>
      <c r="D873" s="43" t="s">
        <v>118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526"/>
        <v>0</v>
      </c>
      <c r="R873" s="53"/>
      <c r="S873" s="53">
        <f t="shared" si="530"/>
        <v>0</v>
      </c>
      <c r="T873" s="58"/>
      <c r="U873" s="58"/>
      <c r="V873" s="53">
        <f t="shared" si="527"/>
        <v>0</v>
      </c>
      <c r="W873" s="59"/>
      <c r="X873" s="6"/>
    </row>
    <row r="874" spans="1:24" s="77" customFormat="1" ht="15.75" x14ac:dyDescent="0.25">
      <c r="A874" s="33" t="s">
        <v>283</v>
      </c>
      <c r="B874" s="33" t="s">
        <v>334</v>
      </c>
      <c r="C874" s="42" t="s">
        <v>47</v>
      </c>
      <c r="D874" s="43" t="s">
        <v>121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526"/>
        <v>0</v>
      </c>
      <c r="R874" s="53"/>
      <c r="S874" s="53">
        <f t="shared" si="530"/>
        <v>0</v>
      </c>
      <c r="T874" s="58"/>
      <c r="U874" s="58"/>
      <c r="V874" s="53">
        <f t="shared" si="527"/>
        <v>0</v>
      </c>
      <c r="W874" s="59"/>
      <c r="X874" s="6"/>
    </row>
    <row r="875" spans="1:24" s="77" customFormat="1" ht="31.5" x14ac:dyDescent="0.25">
      <c r="A875" s="33" t="s">
        <v>283</v>
      </c>
      <c r="B875" s="33" t="s">
        <v>334</v>
      </c>
      <c r="C875" s="42" t="s">
        <v>49</v>
      </c>
      <c r="D875" s="43" t="s">
        <v>196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526"/>
        <v>0</v>
      </c>
      <c r="R875" s="53"/>
      <c r="S875" s="53">
        <f t="shared" si="530"/>
        <v>0</v>
      </c>
      <c r="T875" s="58"/>
      <c r="U875" s="58"/>
      <c r="V875" s="53">
        <f t="shared" si="527"/>
        <v>0</v>
      </c>
      <c r="W875" s="59"/>
      <c r="X875" s="6"/>
    </row>
    <row r="876" spans="1:24" s="77" customFormat="1" ht="31.5" x14ac:dyDescent="0.25">
      <c r="A876" s="33" t="s">
        <v>283</v>
      </c>
      <c r="B876" s="33" t="s">
        <v>334</v>
      </c>
      <c r="C876" s="42" t="s">
        <v>197</v>
      </c>
      <c r="D876" s="43" t="s">
        <v>198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526"/>
        <v>0</v>
      </c>
      <c r="R876" s="53"/>
      <c r="S876" s="53">
        <f t="shared" si="530"/>
        <v>0</v>
      </c>
      <c r="T876" s="58"/>
      <c r="U876" s="58"/>
      <c r="V876" s="53">
        <f t="shared" si="527"/>
        <v>0</v>
      </c>
      <c r="W876" s="59"/>
      <c r="X876" s="6"/>
    </row>
    <row r="877" spans="1:24" s="77" customFormat="1" ht="47.25" x14ac:dyDescent="0.25">
      <c r="A877" s="33" t="s">
        <v>283</v>
      </c>
      <c r="B877" s="33" t="s">
        <v>334</v>
      </c>
      <c r="C877" s="42" t="s">
        <v>199</v>
      </c>
      <c r="D877" s="43" t="s">
        <v>200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526"/>
        <v>0</v>
      </c>
      <c r="R877" s="53"/>
      <c r="S877" s="53">
        <f t="shared" si="530"/>
        <v>0</v>
      </c>
      <c r="T877" s="58"/>
      <c r="U877" s="58"/>
      <c r="V877" s="53">
        <f t="shared" si="527"/>
        <v>0</v>
      </c>
      <c r="W877" s="59"/>
      <c r="X877" s="6"/>
    </row>
    <row r="878" spans="1:24" s="77" customFormat="1" ht="31.5" x14ac:dyDescent="0.25">
      <c r="A878" s="33" t="s">
        <v>283</v>
      </c>
      <c r="B878" s="33" t="s">
        <v>334</v>
      </c>
      <c r="C878" s="42" t="s">
        <v>201</v>
      </c>
      <c r="D878" s="43" t="s">
        <v>202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526"/>
        <v>0</v>
      </c>
      <c r="R878" s="53"/>
      <c r="S878" s="53">
        <f t="shared" si="530"/>
        <v>0</v>
      </c>
      <c r="T878" s="58"/>
      <c r="U878" s="58"/>
      <c r="V878" s="53">
        <f t="shared" si="527"/>
        <v>0</v>
      </c>
      <c r="W878" s="59"/>
      <c r="X878" s="6"/>
    </row>
    <row r="879" spans="1:24" s="77" customFormat="1" ht="47.25" x14ac:dyDescent="0.25">
      <c r="A879" s="33" t="s">
        <v>283</v>
      </c>
      <c r="B879" s="33" t="s">
        <v>334</v>
      </c>
      <c r="C879" s="42" t="s">
        <v>203</v>
      </c>
      <c r="D879" s="43" t="s">
        <v>204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526"/>
        <v>0</v>
      </c>
      <c r="R879" s="53"/>
      <c r="S879" s="53">
        <f t="shared" si="530"/>
        <v>0</v>
      </c>
      <c r="T879" s="58"/>
      <c r="U879" s="58"/>
      <c r="V879" s="53">
        <f t="shared" si="527"/>
        <v>0</v>
      </c>
      <c r="W879" s="59"/>
      <c r="X879" s="6"/>
    </row>
    <row r="880" spans="1:24" s="77" customFormat="1" ht="31.5" x14ac:dyDescent="0.25">
      <c r="A880" s="33" t="s">
        <v>283</v>
      </c>
      <c r="B880" s="22" t="s">
        <v>335</v>
      </c>
      <c r="C880" s="23" t="s">
        <v>102</v>
      </c>
      <c r="D880" s="32" t="s">
        <v>50</v>
      </c>
      <c r="E880" s="64">
        <f>SUM(E881:E927)</f>
        <v>44967</v>
      </c>
      <c r="F880" s="64">
        <f>SUM(F881:F927)</f>
        <v>27770</v>
      </c>
      <c r="G880" s="64">
        <f>SUM(G881:G927)</f>
        <v>30623.06</v>
      </c>
      <c r="H880" s="64">
        <f>SUM(H881:H927)</f>
        <v>26343</v>
      </c>
      <c r="I880" s="64">
        <f>SUM(I881:I926)</f>
        <v>2893.06</v>
      </c>
      <c r="J880" s="50">
        <f>ROUND(I880/F880*100,2)</f>
        <v>10.42</v>
      </c>
      <c r="K880" s="64">
        <f>SUM(K881:K926)</f>
        <v>-40</v>
      </c>
      <c r="L880" s="55">
        <f>ROUND(K880*100/-F880,2)</f>
        <v>0.14000000000000001</v>
      </c>
      <c r="M880" s="64"/>
      <c r="N880" s="64"/>
      <c r="O880" s="64">
        <f t="shared" ref="O880:V880" si="531">SUM(O881:O924)</f>
        <v>0</v>
      </c>
      <c r="P880" s="64">
        <f t="shared" si="531"/>
        <v>0</v>
      </c>
      <c r="Q880" s="64">
        <f t="shared" si="531"/>
        <v>0</v>
      </c>
      <c r="R880" s="64">
        <f t="shared" si="531"/>
        <v>0</v>
      </c>
      <c r="S880" s="64">
        <f t="shared" si="531"/>
        <v>0</v>
      </c>
      <c r="T880" s="64">
        <f t="shared" si="531"/>
        <v>0</v>
      </c>
      <c r="U880" s="64">
        <f t="shared" si="531"/>
        <v>0</v>
      </c>
      <c r="V880" s="64">
        <f t="shared" si="531"/>
        <v>0</v>
      </c>
      <c r="W880" s="64"/>
      <c r="X880" s="6"/>
    </row>
    <row r="881" spans="1:24" s="77" customFormat="1" ht="63" x14ac:dyDescent="0.25">
      <c r="A881" s="33" t="s">
        <v>283</v>
      </c>
      <c r="B881" s="44" t="s">
        <v>335</v>
      </c>
      <c r="C881" s="23" t="s">
        <v>102</v>
      </c>
      <c r="D881" s="43" t="s">
        <v>205</v>
      </c>
      <c r="E881" s="53"/>
      <c r="F881" s="53"/>
      <c r="G881" s="53"/>
      <c r="H881" s="53"/>
      <c r="I881" s="54"/>
      <c r="J881" s="50"/>
      <c r="K881" s="54"/>
      <c r="L881" s="55"/>
      <c r="M881" s="59"/>
      <c r="N881" s="59"/>
      <c r="O881" s="53"/>
      <c r="P881" s="53"/>
      <c r="Q881" s="57">
        <f>O881-P881</f>
        <v>0</v>
      </c>
      <c r="R881" s="53"/>
      <c r="S881" s="53">
        <f>ROUND(R881/12*3,0)</f>
        <v>0</v>
      </c>
      <c r="T881" s="58"/>
      <c r="U881" s="58"/>
      <c r="V881" s="53">
        <f>T881-U881</f>
        <v>0</v>
      </c>
      <c r="W881" s="59"/>
      <c r="X881" s="6"/>
    </row>
    <row r="882" spans="1:24" s="77" customFormat="1" ht="15.75" x14ac:dyDescent="0.25">
      <c r="A882" s="33" t="s">
        <v>283</v>
      </c>
      <c r="B882" s="44" t="s">
        <v>335</v>
      </c>
      <c r="C882" s="23" t="s">
        <v>367</v>
      </c>
      <c r="D882" s="43" t="s">
        <v>370</v>
      </c>
      <c r="E882" s="53"/>
      <c r="F882" s="53"/>
      <c r="G882" s="53"/>
      <c r="H882" s="53"/>
      <c r="I882" s="119"/>
      <c r="J882" s="55"/>
      <c r="K882" s="54"/>
      <c r="L882" s="55"/>
      <c r="M882" s="59"/>
      <c r="N882" s="59"/>
      <c r="O882" s="53"/>
      <c r="P882" s="53"/>
      <c r="Q882" s="57"/>
      <c r="R882" s="53"/>
      <c r="S882" s="53"/>
      <c r="T882" s="58"/>
      <c r="U882" s="58"/>
      <c r="V882" s="53"/>
      <c r="W882" s="59"/>
      <c r="X882" s="6"/>
    </row>
    <row r="883" spans="1:24" s="77" customFormat="1" ht="15.75" x14ac:dyDescent="0.25">
      <c r="A883" s="33" t="s">
        <v>283</v>
      </c>
      <c r="B883" s="44" t="s">
        <v>335</v>
      </c>
      <c r="C883" s="23" t="s">
        <v>368</v>
      </c>
      <c r="D883" s="43" t="s">
        <v>371</v>
      </c>
      <c r="E883" s="53"/>
      <c r="F883" s="53"/>
      <c r="G883" s="53"/>
      <c r="H883" s="53"/>
      <c r="I883" s="54"/>
      <c r="J883" s="50"/>
      <c r="K883" s="54"/>
      <c r="L883" s="55"/>
      <c r="M883" s="59"/>
      <c r="N883" s="59"/>
      <c r="O883" s="53"/>
      <c r="P883" s="53"/>
      <c r="Q883" s="57"/>
      <c r="R883" s="53"/>
      <c r="S883" s="53"/>
      <c r="T883" s="58"/>
      <c r="U883" s="58"/>
      <c r="V883" s="53"/>
      <c r="W883" s="59"/>
      <c r="X883" s="6"/>
    </row>
    <row r="884" spans="1:24" s="77" customFormat="1" ht="31.5" x14ac:dyDescent="0.25">
      <c r="A884" s="33" t="s">
        <v>283</v>
      </c>
      <c r="B884" s="44" t="s">
        <v>335</v>
      </c>
      <c r="C884" s="23" t="s">
        <v>369</v>
      </c>
      <c r="D884" s="43" t="s">
        <v>372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/>
      <c r="R884" s="53"/>
      <c r="S884" s="53"/>
      <c r="T884" s="58"/>
      <c r="U884" s="58"/>
      <c r="V884" s="53"/>
      <c r="W884" s="59"/>
      <c r="X884" s="6"/>
    </row>
    <row r="885" spans="1:24" s="77" customFormat="1" ht="31.5" x14ac:dyDescent="0.25">
      <c r="A885" s="33" t="s">
        <v>283</v>
      </c>
      <c r="B885" s="44" t="s">
        <v>335</v>
      </c>
      <c r="C885" s="37" t="s">
        <v>206</v>
      </c>
      <c r="D885" s="43" t="s">
        <v>207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>
        <f t="shared" ref="Q885:Q922" si="532">O885-P885</f>
        <v>0</v>
      </c>
      <c r="R885" s="53"/>
      <c r="S885" s="53">
        <f t="shared" ref="S885:S922" si="533">ROUND(R885/12*3,0)</f>
        <v>0</v>
      </c>
      <c r="T885" s="58"/>
      <c r="U885" s="58"/>
      <c r="V885" s="53">
        <f t="shared" ref="V885:V922" si="534">T885-U885</f>
        <v>0</v>
      </c>
      <c r="W885" s="59"/>
      <c r="X885" s="6"/>
    </row>
    <row r="886" spans="1:24" s="77" customFormat="1" ht="31.5" x14ac:dyDescent="0.25">
      <c r="A886" s="33" t="s">
        <v>283</v>
      </c>
      <c r="B886" s="44" t="s">
        <v>335</v>
      </c>
      <c r="C886" s="37" t="s">
        <v>208</v>
      </c>
      <c r="D886" s="43" t="s">
        <v>209</v>
      </c>
      <c r="E886" s="53">
        <v>4135</v>
      </c>
      <c r="F886" s="53">
        <f>ROUND(E886/12*2,0)</f>
        <v>689</v>
      </c>
      <c r="G886" s="53">
        <v>756.7</v>
      </c>
      <c r="H886" s="53">
        <v>324</v>
      </c>
      <c r="I886" s="119">
        <f t="shared" ref="I886" si="535">G886-F886</f>
        <v>67.700000000000045</v>
      </c>
      <c r="J886" s="55">
        <f t="shared" ref="J886" si="536">ROUND(I886/F886*100,2)</f>
        <v>9.83</v>
      </c>
      <c r="K886" s="54"/>
      <c r="L886" s="55"/>
      <c r="M886" s="59"/>
      <c r="N886" s="59"/>
      <c r="O886" s="53"/>
      <c r="P886" s="53"/>
      <c r="Q886" s="57">
        <f t="shared" si="532"/>
        <v>0</v>
      </c>
      <c r="R886" s="53"/>
      <c r="S886" s="53">
        <f t="shared" si="533"/>
        <v>0</v>
      </c>
      <c r="T886" s="58"/>
      <c r="U886" s="58"/>
      <c r="V886" s="53">
        <f t="shared" si="534"/>
        <v>0</v>
      </c>
      <c r="W886" s="59"/>
      <c r="X886" s="6"/>
    </row>
    <row r="887" spans="1:24" s="77" customFormat="1" ht="15.75" x14ac:dyDescent="0.25">
      <c r="A887" s="33" t="s">
        <v>283</v>
      </c>
      <c r="B887" s="44" t="s">
        <v>335</v>
      </c>
      <c r="C887" s="37" t="s">
        <v>210</v>
      </c>
      <c r="D887" s="43" t="s">
        <v>223</v>
      </c>
      <c r="E887" s="53"/>
      <c r="F887" s="53"/>
      <c r="G887" s="53"/>
      <c r="H887" s="53"/>
      <c r="I887" s="54"/>
      <c r="J887" s="50"/>
      <c r="K887" s="54"/>
      <c r="L887" s="55"/>
      <c r="M887" s="59"/>
      <c r="N887" s="59"/>
      <c r="O887" s="53"/>
      <c r="P887" s="53"/>
      <c r="Q887" s="57">
        <f t="shared" si="532"/>
        <v>0</v>
      </c>
      <c r="R887" s="53"/>
      <c r="S887" s="53">
        <f t="shared" si="533"/>
        <v>0</v>
      </c>
      <c r="T887" s="58"/>
      <c r="U887" s="58"/>
      <c r="V887" s="53">
        <f t="shared" si="534"/>
        <v>0</v>
      </c>
      <c r="W887" s="59"/>
      <c r="X887" s="6"/>
    </row>
    <row r="888" spans="1:24" s="77" customFormat="1" ht="31.5" x14ac:dyDescent="0.25">
      <c r="A888" s="33" t="s">
        <v>283</v>
      </c>
      <c r="B888" s="44" t="s">
        <v>335</v>
      </c>
      <c r="C888" s="37" t="s">
        <v>211</v>
      </c>
      <c r="D888" s="43" t="s">
        <v>212</v>
      </c>
      <c r="E888" s="53"/>
      <c r="F888" s="53">
        <f>E888/12*1</f>
        <v>0</v>
      </c>
      <c r="G888" s="53"/>
      <c r="H888" s="53"/>
      <c r="I888" s="54"/>
      <c r="J888" s="50"/>
      <c r="K888" s="54"/>
      <c r="L888" s="55"/>
      <c r="M888" s="59"/>
      <c r="N888" s="59"/>
      <c r="O888" s="53"/>
      <c r="P888" s="53"/>
      <c r="Q888" s="57">
        <f t="shared" si="532"/>
        <v>0</v>
      </c>
      <c r="R888" s="53"/>
      <c r="S888" s="53">
        <f t="shared" si="533"/>
        <v>0</v>
      </c>
      <c r="T888" s="58"/>
      <c r="U888" s="58"/>
      <c r="V888" s="53">
        <f t="shared" si="534"/>
        <v>0</v>
      </c>
      <c r="W888" s="59"/>
      <c r="X888" s="6"/>
    </row>
    <row r="889" spans="1:24" s="77" customFormat="1" ht="15.75" x14ac:dyDescent="0.25">
      <c r="A889" s="33" t="s">
        <v>283</v>
      </c>
      <c r="B889" s="44" t="s">
        <v>335</v>
      </c>
      <c r="C889" s="37" t="s">
        <v>213</v>
      </c>
      <c r="D889" s="43" t="s">
        <v>214</v>
      </c>
      <c r="E889" s="53"/>
      <c r="F889" s="53"/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 t="shared" si="532"/>
        <v>0</v>
      </c>
      <c r="R889" s="53"/>
      <c r="S889" s="53">
        <f t="shared" si="533"/>
        <v>0</v>
      </c>
      <c r="T889" s="58"/>
      <c r="U889" s="58"/>
      <c r="V889" s="53">
        <f t="shared" si="534"/>
        <v>0</v>
      </c>
      <c r="W889" s="59"/>
      <c r="X889" s="6"/>
    </row>
    <row r="890" spans="1:24" s="77" customFormat="1" ht="31.5" x14ac:dyDescent="0.25">
      <c r="A890" s="33" t="s">
        <v>283</v>
      </c>
      <c r="B890" s="44" t="s">
        <v>335</v>
      </c>
      <c r="C890" s="37" t="s">
        <v>215</v>
      </c>
      <c r="D890" s="43" t="s">
        <v>216</v>
      </c>
      <c r="E890" s="53">
        <v>16262</v>
      </c>
      <c r="F890" s="53">
        <f>ROUND(E890/12*2,0)</f>
        <v>2710</v>
      </c>
      <c r="G890" s="53">
        <v>3951.02</v>
      </c>
      <c r="H890" s="53">
        <v>1608</v>
      </c>
      <c r="I890" s="119">
        <f t="shared" ref="I890" si="537">G890-F890</f>
        <v>1241.02</v>
      </c>
      <c r="J890" s="55">
        <f t="shared" ref="J890" si="538">ROUND(I890/F890*100,2)</f>
        <v>45.79</v>
      </c>
      <c r="K890" s="54"/>
      <c r="L890" s="55"/>
      <c r="M890" s="59"/>
      <c r="N890" s="59"/>
      <c r="O890" s="53"/>
      <c r="P890" s="53"/>
      <c r="Q890" s="57">
        <f t="shared" si="532"/>
        <v>0</v>
      </c>
      <c r="R890" s="53"/>
      <c r="S890" s="53">
        <f t="shared" si="533"/>
        <v>0</v>
      </c>
      <c r="T890" s="58"/>
      <c r="U890" s="58"/>
      <c r="V890" s="53">
        <f t="shared" si="534"/>
        <v>0</v>
      </c>
      <c r="W890" s="59"/>
      <c r="X890" s="6"/>
    </row>
    <row r="891" spans="1:24" s="77" customFormat="1" ht="31.5" x14ac:dyDescent="0.25">
      <c r="A891" s="33" t="s">
        <v>283</v>
      </c>
      <c r="B891" s="44" t="s">
        <v>335</v>
      </c>
      <c r="C891" s="37" t="s">
        <v>217</v>
      </c>
      <c r="D891" s="43" t="s">
        <v>218</v>
      </c>
      <c r="E891" s="53"/>
      <c r="F891" s="53">
        <f t="shared" ref="F891:F920" si="539">E891/12*1</f>
        <v>0</v>
      </c>
      <c r="G891" s="53"/>
      <c r="H891" s="53"/>
      <c r="I891" s="54"/>
      <c r="J891" s="50"/>
      <c r="K891" s="54"/>
      <c r="L891" s="55"/>
      <c r="M891" s="59"/>
      <c r="N891" s="59"/>
      <c r="O891" s="53"/>
      <c r="P891" s="53"/>
      <c r="Q891" s="57">
        <f t="shared" si="532"/>
        <v>0</v>
      </c>
      <c r="R891" s="53"/>
      <c r="S891" s="53">
        <f t="shared" si="533"/>
        <v>0</v>
      </c>
      <c r="T891" s="58"/>
      <c r="U891" s="58"/>
      <c r="V891" s="53">
        <f t="shared" si="534"/>
        <v>0</v>
      </c>
      <c r="W891" s="59"/>
      <c r="X891" s="6"/>
    </row>
    <row r="892" spans="1:24" s="77" customFormat="1" ht="31.5" x14ac:dyDescent="0.25">
      <c r="A892" s="33" t="s">
        <v>283</v>
      </c>
      <c r="B892" s="44" t="s">
        <v>335</v>
      </c>
      <c r="C892" s="37" t="s">
        <v>219</v>
      </c>
      <c r="D892" s="43" t="s">
        <v>220</v>
      </c>
      <c r="E892" s="53"/>
      <c r="F892" s="53">
        <f t="shared" si="539"/>
        <v>0</v>
      </c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>
        <f t="shared" si="532"/>
        <v>0</v>
      </c>
      <c r="R892" s="53"/>
      <c r="S892" s="53">
        <f t="shared" si="533"/>
        <v>0</v>
      </c>
      <c r="T892" s="58"/>
      <c r="U892" s="58"/>
      <c r="V892" s="53">
        <f t="shared" si="534"/>
        <v>0</v>
      </c>
      <c r="W892" s="59"/>
      <c r="X892" s="6"/>
    </row>
    <row r="893" spans="1:24" s="77" customFormat="1" ht="31.5" x14ac:dyDescent="0.25">
      <c r="A893" s="33" t="s">
        <v>283</v>
      </c>
      <c r="B893" s="44" t="s">
        <v>335</v>
      </c>
      <c r="C893" s="37" t="s">
        <v>221</v>
      </c>
      <c r="D893" s="43" t="s">
        <v>224</v>
      </c>
      <c r="E893" s="53"/>
      <c r="F893" s="53">
        <f t="shared" si="539"/>
        <v>0</v>
      </c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si="532"/>
        <v>0</v>
      </c>
      <c r="R893" s="53"/>
      <c r="S893" s="53">
        <f t="shared" si="533"/>
        <v>0</v>
      </c>
      <c r="T893" s="58"/>
      <c r="U893" s="58"/>
      <c r="V893" s="53">
        <f t="shared" si="534"/>
        <v>0</v>
      </c>
      <c r="W893" s="59"/>
      <c r="X893" s="6"/>
    </row>
    <row r="894" spans="1:24" s="77" customFormat="1" ht="31.5" x14ac:dyDescent="0.25">
      <c r="A894" s="33" t="s">
        <v>283</v>
      </c>
      <c r="B894" s="44" t="s">
        <v>335</v>
      </c>
      <c r="C894" s="37" t="s">
        <v>222</v>
      </c>
      <c r="D894" s="43" t="s">
        <v>225</v>
      </c>
      <c r="E894" s="53"/>
      <c r="F894" s="53">
        <f t="shared" si="539"/>
        <v>0</v>
      </c>
      <c r="G894" s="53"/>
      <c r="H894" s="53"/>
      <c r="I894" s="54"/>
      <c r="J894" s="50"/>
      <c r="K894" s="54"/>
      <c r="L894" s="55"/>
      <c r="M894" s="59"/>
      <c r="N894" s="59"/>
      <c r="O894" s="53"/>
      <c r="P894" s="53"/>
      <c r="Q894" s="57">
        <f t="shared" si="532"/>
        <v>0</v>
      </c>
      <c r="R894" s="53"/>
      <c r="S894" s="53">
        <f t="shared" si="533"/>
        <v>0</v>
      </c>
      <c r="T894" s="58"/>
      <c r="U894" s="58"/>
      <c r="V894" s="53">
        <f t="shared" si="534"/>
        <v>0</v>
      </c>
      <c r="W894" s="59"/>
      <c r="X894" s="6"/>
    </row>
    <row r="895" spans="1:24" s="77" customFormat="1" ht="31.5" x14ac:dyDescent="0.25">
      <c r="A895" s="33" t="s">
        <v>283</v>
      </c>
      <c r="B895" s="44" t="s">
        <v>335</v>
      </c>
      <c r="C895" s="37" t="s">
        <v>277</v>
      </c>
      <c r="D895" s="43" t="s">
        <v>278</v>
      </c>
      <c r="E895" s="53"/>
      <c r="F895" s="53">
        <f t="shared" si="539"/>
        <v>0</v>
      </c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532"/>
        <v>0</v>
      </c>
      <c r="R895" s="53"/>
      <c r="S895" s="53">
        <f t="shared" si="533"/>
        <v>0</v>
      </c>
      <c r="T895" s="58"/>
      <c r="U895" s="58"/>
      <c r="V895" s="53">
        <f t="shared" si="534"/>
        <v>0</v>
      </c>
      <c r="W895" s="59"/>
      <c r="X895" s="6"/>
    </row>
    <row r="896" spans="1:24" s="77" customFormat="1" ht="15.75" x14ac:dyDescent="0.25">
      <c r="A896" s="33" t="s">
        <v>283</v>
      </c>
      <c r="B896" s="44" t="s">
        <v>335</v>
      </c>
      <c r="C896" s="37" t="s">
        <v>226</v>
      </c>
      <c r="D896" s="38" t="s">
        <v>408</v>
      </c>
      <c r="E896" s="53"/>
      <c r="F896" s="53"/>
      <c r="G896" s="53">
        <v>151.30000000000001</v>
      </c>
      <c r="H896" s="53">
        <v>80</v>
      </c>
      <c r="I896" s="119">
        <f>G896-F896</f>
        <v>151.30000000000001</v>
      </c>
      <c r="J896" s="55"/>
      <c r="K896" s="54"/>
      <c r="L896" s="55"/>
      <c r="M896" s="59"/>
      <c r="N896" s="59"/>
      <c r="O896" s="53"/>
      <c r="P896" s="53"/>
      <c r="Q896" s="57">
        <f t="shared" si="532"/>
        <v>0</v>
      </c>
      <c r="R896" s="53"/>
      <c r="S896" s="53">
        <f t="shared" si="533"/>
        <v>0</v>
      </c>
      <c r="T896" s="58"/>
      <c r="U896" s="58"/>
      <c r="V896" s="53">
        <f t="shared" si="534"/>
        <v>0</v>
      </c>
      <c r="W896" s="59"/>
      <c r="X896" s="6"/>
    </row>
    <row r="897" spans="1:24" s="77" customFormat="1" ht="31.5" x14ac:dyDescent="0.25">
      <c r="A897" s="33" t="s">
        <v>283</v>
      </c>
      <c r="B897" s="44" t="s">
        <v>335</v>
      </c>
      <c r="C897" s="37" t="s">
        <v>227</v>
      </c>
      <c r="D897" s="43" t="s">
        <v>228</v>
      </c>
      <c r="E897" s="53"/>
      <c r="F897" s="53">
        <f t="shared" si="539"/>
        <v>0</v>
      </c>
      <c r="G897" s="53"/>
      <c r="H897" s="53"/>
      <c r="I897" s="54"/>
      <c r="J897" s="50"/>
      <c r="K897" s="54"/>
      <c r="L897" s="55"/>
      <c r="M897" s="59"/>
      <c r="N897" s="59"/>
      <c r="O897" s="53"/>
      <c r="P897" s="53"/>
      <c r="Q897" s="57">
        <f t="shared" si="532"/>
        <v>0</v>
      </c>
      <c r="R897" s="53"/>
      <c r="S897" s="53">
        <f t="shared" si="533"/>
        <v>0</v>
      </c>
      <c r="T897" s="58"/>
      <c r="U897" s="58"/>
      <c r="V897" s="53">
        <f t="shared" si="534"/>
        <v>0</v>
      </c>
      <c r="W897" s="59"/>
      <c r="X897" s="6"/>
    </row>
    <row r="898" spans="1:24" s="77" customFormat="1" ht="15.75" x14ac:dyDescent="0.25">
      <c r="A898" s="33" t="s">
        <v>283</v>
      </c>
      <c r="B898" s="44" t="s">
        <v>335</v>
      </c>
      <c r="C898" s="37" t="s">
        <v>229</v>
      </c>
      <c r="D898" s="43" t="s">
        <v>230</v>
      </c>
      <c r="E898" s="53"/>
      <c r="F898" s="53">
        <f t="shared" si="539"/>
        <v>0</v>
      </c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532"/>
        <v>0</v>
      </c>
      <c r="R898" s="53"/>
      <c r="S898" s="53">
        <f t="shared" si="533"/>
        <v>0</v>
      </c>
      <c r="T898" s="58"/>
      <c r="U898" s="58"/>
      <c r="V898" s="53">
        <f t="shared" si="534"/>
        <v>0</v>
      </c>
      <c r="W898" s="59"/>
      <c r="X898" s="6"/>
    </row>
    <row r="899" spans="1:24" s="77" customFormat="1" ht="15.75" x14ac:dyDescent="0.25">
      <c r="A899" s="33" t="s">
        <v>283</v>
      </c>
      <c r="B899" s="44" t="s">
        <v>335</v>
      </c>
      <c r="C899" s="37" t="s">
        <v>377</v>
      </c>
      <c r="D899" s="43" t="s">
        <v>359</v>
      </c>
      <c r="E899" s="53"/>
      <c r="F899" s="53">
        <f t="shared" si="539"/>
        <v>0</v>
      </c>
      <c r="G899" s="53"/>
      <c r="H899" s="53"/>
      <c r="I899" s="54"/>
      <c r="J899" s="50"/>
      <c r="K899" s="54"/>
      <c r="L899" s="55"/>
      <c r="M899" s="59"/>
      <c r="N899" s="59"/>
      <c r="O899" s="53"/>
      <c r="P899" s="53"/>
      <c r="Q899" s="57">
        <f t="shared" si="532"/>
        <v>0</v>
      </c>
      <c r="R899" s="53"/>
      <c r="S899" s="53">
        <f t="shared" si="533"/>
        <v>0</v>
      </c>
      <c r="T899" s="58"/>
      <c r="U899" s="58"/>
      <c r="V899" s="53">
        <f t="shared" si="534"/>
        <v>0</v>
      </c>
      <c r="W899" s="59"/>
      <c r="X899" s="6"/>
    </row>
    <row r="900" spans="1:24" s="77" customFormat="1" ht="15.75" x14ac:dyDescent="0.25">
      <c r="A900" s="33" t="s">
        <v>283</v>
      </c>
      <c r="B900" s="44" t="s">
        <v>335</v>
      </c>
      <c r="C900" s="37" t="s">
        <v>231</v>
      </c>
      <c r="D900" s="43" t="s">
        <v>232</v>
      </c>
      <c r="E900" s="53"/>
      <c r="F900" s="53">
        <f t="shared" si="539"/>
        <v>0</v>
      </c>
      <c r="G900" s="53"/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532"/>
        <v>0</v>
      </c>
      <c r="R900" s="53"/>
      <c r="S900" s="53">
        <f t="shared" si="533"/>
        <v>0</v>
      </c>
      <c r="T900" s="58"/>
      <c r="U900" s="58"/>
      <c r="V900" s="53">
        <f t="shared" si="534"/>
        <v>0</v>
      </c>
      <c r="W900" s="59"/>
      <c r="X900" s="6"/>
    </row>
    <row r="901" spans="1:24" s="77" customFormat="1" ht="15.75" x14ac:dyDescent="0.25">
      <c r="A901" s="33" t="s">
        <v>283</v>
      </c>
      <c r="B901" s="44" t="s">
        <v>335</v>
      </c>
      <c r="C901" s="37" t="s">
        <v>233</v>
      </c>
      <c r="D901" s="43" t="s">
        <v>234</v>
      </c>
      <c r="E901" s="53"/>
      <c r="F901" s="53">
        <f t="shared" si="539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532"/>
        <v>0</v>
      </c>
      <c r="R901" s="53"/>
      <c r="S901" s="53">
        <f t="shared" si="533"/>
        <v>0</v>
      </c>
      <c r="T901" s="58"/>
      <c r="U901" s="58"/>
      <c r="V901" s="53">
        <f t="shared" si="534"/>
        <v>0</v>
      </c>
      <c r="W901" s="59"/>
      <c r="X901" s="6"/>
    </row>
    <row r="902" spans="1:24" s="77" customFormat="1" ht="31.5" x14ac:dyDescent="0.25">
      <c r="A902" s="33" t="s">
        <v>283</v>
      </c>
      <c r="B902" s="44" t="s">
        <v>335</v>
      </c>
      <c r="C902" s="37" t="s">
        <v>235</v>
      </c>
      <c r="D902" s="43" t="s">
        <v>236</v>
      </c>
      <c r="E902" s="53"/>
      <c r="F902" s="53">
        <f t="shared" si="539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532"/>
        <v>0</v>
      </c>
      <c r="R902" s="53"/>
      <c r="S902" s="53">
        <f t="shared" si="533"/>
        <v>0</v>
      </c>
      <c r="T902" s="58"/>
      <c r="U902" s="58"/>
      <c r="V902" s="53">
        <f t="shared" si="534"/>
        <v>0</v>
      </c>
      <c r="W902" s="59"/>
      <c r="X902" s="6"/>
    </row>
    <row r="903" spans="1:24" s="77" customFormat="1" ht="31.5" x14ac:dyDescent="0.25">
      <c r="A903" s="33" t="s">
        <v>283</v>
      </c>
      <c r="B903" s="44" t="s">
        <v>335</v>
      </c>
      <c r="C903" s="37" t="s">
        <v>237</v>
      </c>
      <c r="D903" s="43" t="s">
        <v>238</v>
      </c>
      <c r="E903" s="53"/>
      <c r="F903" s="53">
        <f t="shared" si="539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532"/>
        <v>0</v>
      </c>
      <c r="R903" s="53"/>
      <c r="S903" s="53">
        <f t="shared" si="533"/>
        <v>0</v>
      </c>
      <c r="T903" s="58"/>
      <c r="U903" s="58"/>
      <c r="V903" s="53">
        <f t="shared" si="534"/>
        <v>0</v>
      </c>
      <c r="W903" s="59"/>
      <c r="X903" s="6"/>
    </row>
    <row r="904" spans="1:24" s="77" customFormat="1" ht="15.75" x14ac:dyDescent="0.25">
      <c r="A904" s="33" t="s">
        <v>283</v>
      </c>
      <c r="B904" s="44" t="s">
        <v>335</v>
      </c>
      <c r="C904" s="37" t="s">
        <v>239</v>
      </c>
      <c r="D904" s="43" t="s">
        <v>243</v>
      </c>
      <c r="E904" s="53"/>
      <c r="F904" s="53">
        <f t="shared" si="539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532"/>
        <v>0</v>
      </c>
      <c r="R904" s="53"/>
      <c r="S904" s="53">
        <f t="shared" si="533"/>
        <v>0</v>
      </c>
      <c r="T904" s="58"/>
      <c r="U904" s="58"/>
      <c r="V904" s="53">
        <f t="shared" si="534"/>
        <v>0</v>
      </c>
      <c r="W904" s="59"/>
      <c r="X904" s="6"/>
    </row>
    <row r="905" spans="1:24" s="77" customFormat="1" ht="15.75" x14ac:dyDescent="0.25">
      <c r="A905" s="33" t="s">
        <v>283</v>
      </c>
      <c r="B905" s="44" t="s">
        <v>335</v>
      </c>
      <c r="C905" s="37" t="s">
        <v>240</v>
      </c>
      <c r="D905" s="43" t="s">
        <v>244</v>
      </c>
      <c r="E905" s="53"/>
      <c r="F905" s="53">
        <f>E905</f>
        <v>0</v>
      </c>
      <c r="G905" s="53"/>
      <c r="H905" s="53"/>
      <c r="I905" s="54"/>
      <c r="J905" s="50"/>
      <c r="K905" s="54"/>
      <c r="L905" s="55"/>
      <c r="M905" s="59"/>
      <c r="N905" s="59"/>
      <c r="O905" s="53"/>
      <c r="P905" s="53"/>
      <c r="Q905" s="57">
        <f t="shared" si="532"/>
        <v>0</v>
      </c>
      <c r="R905" s="53"/>
      <c r="S905" s="53">
        <f t="shared" si="533"/>
        <v>0</v>
      </c>
      <c r="T905" s="58"/>
      <c r="U905" s="58"/>
      <c r="V905" s="53">
        <f t="shared" si="534"/>
        <v>0</v>
      </c>
      <c r="W905" s="59"/>
      <c r="X905" s="6"/>
    </row>
    <row r="906" spans="1:24" s="77" customFormat="1" ht="15.75" x14ac:dyDescent="0.25">
      <c r="A906" s="33" t="s">
        <v>283</v>
      </c>
      <c r="B906" s="44" t="s">
        <v>335</v>
      </c>
      <c r="C906" s="37" t="s">
        <v>241</v>
      </c>
      <c r="D906" s="43" t="s">
        <v>242</v>
      </c>
      <c r="E906" s="53"/>
      <c r="F906" s="53">
        <f t="shared" si="539"/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532"/>
        <v>0</v>
      </c>
      <c r="R906" s="53"/>
      <c r="S906" s="53">
        <f t="shared" si="533"/>
        <v>0</v>
      </c>
      <c r="T906" s="58"/>
      <c r="U906" s="58"/>
      <c r="V906" s="53">
        <f t="shared" si="534"/>
        <v>0</v>
      </c>
      <c r="W906" s="59"/>
      <c r="X906" s="6"/>
    </row>
    <row r="907" spans="1:24" s="77" customFormat="1" ht="31.5" x14ac:dyDescent="0.25">
      <c r="A907" s="33" t="s">
        <v>283</v>
      </c>
      <c r="B907" s="44" t="s">
        <v>335</v>
      </c>
      <c r="C907" s="37" t="s">
        <v>245</v>
      </c>
      <c r="D907" s="43" t="s">
        <v>246</v>
      </c>
      <c r="E907" s="53"/>
      <c r="F907" s="53">
        <f t="shared" si="539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532"/>
        <v>0</v>
      </c>
      <c r="R907" s="53"/>
      <c r="S907" s="53">
        <f t="shared" si="533"/>
        <v>0</v>
      </c>
      <c r="T907" s="58"/>
      <c r="U907" s="58"/>
      <c r="V907" s="53">
        <f t="shared" si="534"/>
        <v>0</v>
      </c>
      <c r="W907" s="59"/>
      <c r="X907" s="6"/>
    </row>
    <row r="908" spans="1:24" s="77" customFormat="1" ht="15.75" x14ac:dyDescent="0.25">
      <c r="A908" s="33" t="s">
        <v>283</v>
      </c>
      <c r="B908" s="44" t="s">
        <v>335</v>
      </c>
      <c r="C908" s="37" t="s">
        <v>247</v>
      </c>
      <c r="D908" s="43" t="s">
        <v>248</v>
      </c>
      <c r="E908" s="53"/>
      <c r="F908" s="53">
        <f t="shared" si="539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532"/>
        <v>0</v>
      </c>
      <c r="R908" s="53"/>
      <c r="S908" s="53">
        <f t="shared" si="533"/>
        <v>0</v>
      </c>
      <c r="T908" s="58"/>
      <c r="U908" s="58"/>
      <c r="V908" s="53">
        <f t="shared" si="534"/>
        <v>0</v>
      </c>
      <c r="W908" s="59"/>
      <c r="X908" s="6"/>
    </row>
    <row r="909" spans="1:24" s="77" customFormat="1" ht="31.5" x14ac:dyDescent="0.25">
      <c r="A909" s="33" t="s">
        <v>283</v>
      </c>
      <c r="B909" s="44" t="s">
        <v>335</v>
      </c>
      <c r="C909" s="37" t="s">
        <v>249</v>
      </c>
      <c r="D909" s="43" t="s">
        <v>250</v>
      </c>
      <c r="E909" s="53"/>
      <c r="F909" s="53">
        <f t="shared" si="539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532"/>
        <v>0</v>
      </c>
      <c r="R909" s="53"/>
      <c r="S909" s="53">
        <f t="shared" si="533"/>
        <v>0</v>
      </c>
      <c r="T909" s="58"/>
      <c r="U909" s="58"/>
      <c r="V909" s="53">
        <f t="shared" si="534"/>
        <v>0</v>
      </c>
      <c r="W909" s="59"/>
      <c r="X909" s="6"/>
    </row>
    <row r="910" spans="1:24" s="77" customFormat="1" ht="15.75" x14ac:dyDescent="0.25">
      <c r="A910" s="33" t="s">
        <v>283</v>
      </c>
      <c r="B910" s="44" t="s">
        <v>335</v>
      </c>
      <c r="C910" s="37" t="s">
        <v>251</v>
      </c>
      <c r="D910" s="43" t="s">
        <v>260</v>
      </c>
      <c r="E910" s="53"/>
      <c r="F910" s="53">
        <f t="shared" si="539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532"/>
        <v>0</v>
      </c>
      <c r="R910" s="53"/>
      <c r="S910" s="53">
        <f t="shared" si="533"/>
        <v>0</v>
      </c>
      <c r="T910" s="58"/>
      <c r="U910" s="58"/>
      <c r="V910" s="53">
        <f t="shared" si="534"/>
        <v>0</v>
      </c>
      <c r="W910" s="59"/>
      <c r="X910" s="6"/>
    </row>
    <row r="911" spans="1:24" s="77" customFormat="1" ht="15.75" x14ac:dyDescent="0.25">
      <c r="A911" s="33" t="s">
        <v>283</v>
      </c>
      <c r="B911" s="44" t="s">
        <v>335</v>
      </c>
      <c r="C911" s="37" t="s">
        <v>252</v>
      </c>
      <c r="D911" s="43" t="s">
        <v>253</v>
      </c>
      <c r="E911" s="53"/>
      <c r="F911" s="53">
        <f t="shared" si="539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532"/>
        <v>0</v>
      </c>
      <c r="R911" s="53"/>
      <c r="S911" s="53">
        <f t="shared" si="533"/>
        <v>0</v>
      </c>
      <c r="T911" s="58"/>
      <c r="U911" s="58"/>
      <c r="V911" s="53">
        <f t="shared" si="534"/>
        <v>0</v>
      </c>
      <c r="W911" s="59"/>
      <c r="X911" s="6"/>
    </row>
    <row r="912" spans="1:24" s="77" customFormat="1" ht="15.75" x14ac:dyDescent="0.25">
      <c r="A912" s="33" t="s">
        <v>283</v>
      </c>
      <c r="B912" s="44" t="s">
        <v>335</v>
      </c>
      <c r="C912" s="37" t="s">
        <v>254</v>
      </c>
      <c r="D912" s="43" t="s">
        <v>255</v>
      </c>
      <c r="E912" s="53"/>
      <c r="F912" s="53">
        <f t="shared" si="539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532"/>
        <v>0</v>
      </c>
      <c r="R912" s="53"/>
      <c r="S912" s="53">
        <f t="shared" si="533"/>
        <v>0</v>
      </c>
      <c r="T912" s="58"/>
      <c r="U912" s="58"/>
      <c r="V912" s="53">
        <f t="shared" si="534"/>
        <v>0</v>
      </c>
      <c r="W912" s="59"/>
      <c r="X912" s="6"/>
    </row>
    <row r="913" spans="1:24" s="77" customFormat="1" ht="15.75" x14ac:dyDescent="0.25">
      <c r="A913" s="33" t="s">
        <v>283</v>
      </c>
      <c r="B913" s="44" t="s">
        <v>335</v>
      </c>
      <c r="C913" s="37" t="s">
        <v>256</v>
      </c>
      <c r="D913" s="43" t="s">
        <v>257</v>
      </c>
      <c r="E913" s="53"/>
      <c r="F913" s="53">
        <f t="shared" si="539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532"/>
        <v>0</v>
      </c>
      <c r="R913" s="53"/>
      <c r="S913" s="53">
        <f t="shared" si="533"/>
        <v>0</v>
      </c>
      <c r="T913" s="58"/>
      <c r="U913" s="58"/>
      <c r="V913" s="53">
        <f t="shared" si="534"/>
        <v>0</v>
      </c>
      <c r="W913" s="59"/>
      <c r="X913" s="6"/>
    </row>
    <row r="914" spans="1:24" s="77" customFormat="1" ht="31.5" x14ac:dyDescent="0.25">
      <c r="A914" s="33" t="s">
        <v>283</v>
      </c>
      <c r="B914" s="44" t="s">
        <v>335</v>
      </c>
      <c r="C914" s="37" t="s">
        <v>258</v>
      </c>
      <c r="D914" s="43" t="s">
        <v>259</v>
      </c>
      <c r="E914" s="53"/>
      <c r="F914" s="53">
        <f t="shared" si="539"/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532"/>
        <v>0</v>
      </c>
      <c r="R914" s="53"/>
      <c r="S914" s="53">
        <f t="shared" si="533"/>
        <v>0</v>
      </c>
      <c r="T914" s="58"/>
      <c r="U914" s="58"/>
      <c r="V914" s="53">
        <f t="shared" si="534"/>
        <v>0</v>
      </c>
      <c r="W914" s="59"/>
      <c r="X914" s="6"/>
    </row>
    <row r="915" spans="1:24" s="77" customFormat="1" ht="15.75" x14ac:dyDescent="0.25">
      <c r="A915" s="33" t="s">
        <v>283</v>
      </c>
      <c r="B915" s="44" t="s">
        <v>335</v>
      </c>
      <c r="C915" s="37" t="s">
        <v>261</v>
      </c>
      <c r="D915" s="43" t="s">
        <v>262</v>
      </c>
      <c r="E915" s="53"/>
      <c r="F915" s="53">
        <f t="shared" si="539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532"/>
        <v>0</v>
      </c>
      <c r="R915" s="53"/>
      <c r="S915" s="53">
        <f t="shared" si="533"/>
        <v>0</v>
      </c>
      <c r="T915" s="58"/>
      <c r="U915" s="58"/>
      <c r="V915" s="53">
        <f t="shared" si="534"/>
        <v>0</v>
      </c>
      <c r="W915" s="59"/>
      <c r="X915" s="6"/>
    </row>
    <row r="916" spans="1:24" s="77" customFormat="1" ht="47.25" x14ac:dyDescent="0.25">
      <c r="A916" s="33" t="s">
        <v>283</v>
      </c>
      <c r="B916" s="44" t="s">
        <v>335</v>
      </c>
      <c r="C916" s="37" t="s">
        <v>263</v>
      </c>
      <c r="D916" s="43" t="s">
        <v>264</v>
      </c>
      <c r="E916" s="53"/>
      <c r="F916" s="53">
        <f t="shared" si="539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532"/>
        <v>0</v>
      </c>
      <c r="R916" s="53"/>
      <c r="S916" s="53">
        <f t="shared" si="533"/>
        <v>0</v>
      </c>
      <c r="T916" s="58"/>
      <c r="U916" s="58"/>
      <c r="V916" s="53">
        <f t="shared" si="534"/>
        <v>0</v>
      </c>
      <c r="W916" s="59"/>
      <c r="X916" s="6"/>
    </row>
    <row r="917" spans="1:24" s="77" customFormat="1" ht="15.75" x14ac:dyDescent="0.25">
      <c r="A917" s="33" t="s">
        <v>283</v>
      </c>
      <c r="B917" s="44" t="s">
        <v>335</v>
      </c>
      <c r="C917" s="37" t="s">
        <v>265</v>
      </c>
      <c r="D917" s="43" t="s">
        <v>266</v>
      </c>
      <c r="E917" s="53"/>
      <c r="F917" s="53">
        <f t="shared" si="539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532"/>
        <v>0</v>
      </c>
      <c r="R917" s="53"/>
      <c r="S917" s="53">
        <f t="shared" si="533"/>
        <v>0</v>
      </c>
      <c r="T917" s="58"/>
      <c r="U917" s="58"/>
      <c r="V917" s="53">
        <f t="shared" si="534"/>
        <v>0</v>
      </c>
      <c r="W917" s="59"/>
      <c r="X917" s="6"/>
    </row>
    <row r="918" spans="1:24" s="77" customFormat="1" ht="31.5" x14ac:dyDescent="0.25">
      <c r="A918" s="33" t="s">
        <v>283</v>
      </c>
      <c r="B918" s="44" t="s">
        <v>335</v>
      </c>
      <c r="C918" s="37" t="s">
        <v>267</v>
      </c>
      <c r="D918" s="43" t="s">
        <v>268</v>
      </c>
      <c r="E918" s="53"/>
      <c r="F918" s="53">
        <f t="shared" si="539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532"/>
        <v>0</v>
      </c>
      <c r="R918" s="53"/>
      <c r="S918" s="53">
        <f t="shared" si="533"/>
        <v>0</v>
      </c>
      <c r="T918" s="58"/>
      <c r="U918" s="58"/>
      <c r="V918" s="53">
        <f t="shared" si="534"/>
        <v>0</v>
      </c>
      <c r="W918" s="59"/>
      <c r="X918" s="6"/>
    </row>
    <row r="919" spans="1:24" s="77" customFormat="1" ht="15.75" x14ac:dyDescent="0.25">
      <c r="A919" s="33" t="s">
        <v>283</v>
      </c>
      <c r="B919" s="44" t="s">
        <v>335</v>
      </c>
      <c r="C919" s="37" t="s">
        <v>269</v>
      </c>
      <c r="D919" s="43" t="s">
        <v>270</v>
      </c>
      <c r="E919" s="53"/>
      <c r="F919" s="53">
        <f t="shared" si="539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532"/>
        <v>0</v>
      </c>
      <c r="R919" s="53"/>
      <c r="S919" s="53">
        <f t="shared" si="533"/>
        <v>0</v>
      </c>
      <c r="T919" s="58"/>
      <c r="U919" s="58"/>
      <c r="V919" s="53">
        <f t="shared" si="534"/>
        <v>0</v>
      </c>
      <c r="W919" s="59"/>
      <c r="X919" s="6"/>
    </row>
    <row r="920" spans="1:24" s="77" customFormat="1" ht="31.5" x14ac:dyDescent="0.25">
      <c r="A920" s="33" t="s">
        <v>283</v>
      </c>
      <c r="B920" s="44" t="s">
        <v>335</v>
      </c>
      <c r="C920" s="37" t="s">
        <v>271</v>
      </c>
      <c r="D920" s="43" t="s">
        <v>272</v>
      </c>
      <c r="E920" s="53"/>
      <c r="F920" s="53">
        <f t="shared" si="539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532"/>
        <v>0</v>
      </c>
      <c r="R920" s="53"/>
      <c r="S920" s="53">
        <f t="shared" si="533"/>
        <v>0</v>
      </c>
      <c r="T920" s="58"/>
      <c r="U920" s="58"/>
      <c r="V920" s="53">
        <f t="shared" si="534"/>
        <v>0</v>
      </c>
      <c r="W920" s="59"/>
      <c r="X920" s="6"/>
    </row>
    <row r="921" spans="1:24" s="77" customFormat="1" ht="15.75" x14ac:dyDescent="0.25">
      <c r="A921" s="33" t="s">
        <v>283</v>
      </c>
      <c r="B921" s="44" t="s">
        <v>335</v>
      </c>
      <c r="C921" s="37" t="s">
        <v>273</v>
      </c>
      <c r="D921" s="43" t="s">
        <v>274</v>
      </c>
      <c r="E921" s="53">
        <v>239</v>
      </c>
      <c r="F921" s="53">
        <f>ROUND(E921/12*2,0)</f>
        <v>40</v>
      </c>
      <c r="G921" s="53"/>
      <c r="H921" s="53"/>
      <c r="I921" s="119"/>
      <c r="J921" s="55"/>
      <c r="K921" s="54">
        <f>G921-F921</f>
        <v>-40</v>
      </c>
      <c r="L921" s="55">
        <f>ROUND(K921*100/-F921,2)</f>
        <v>100</v>
      </c>
      <c r="M921" s="59"/>
      <c r="N921" s="59"/>
      <c r="O921" s="53"/>
      <c r="P921" s="53"/>
      <c r="Q921" s="57">
        <f t="shared" si="532"/>
        <v>0</v>
      </c>
      <c r="R921" s="53"/>
      <c r="S921" s="53">
        <f t="shared" si="533"/>
        <v>0</v>
      </c>
      <c r="T921" s="58"/>
      <c r="U921" s="58"/>
      <c r="V921" s="53">
        <f t="shared" si="534"/>
        <v>0</v>
      </c>
      <c r="W921" s="59"/>
      <c r="X921" s="6"/>
    </row>
    <row r="922" spans="1:24" s="77" customFormat="1" ht="31.5" x14ac:dyDescent="0.25">
      <c r="A922" s="33" t="s">
        <v>283</v>
      </c>
      <c r="B922" s="44" t="s">
        <v>335</v>
      </c>
      <c r="C922" s="37" t="s">
        <v>275</v>
      </c>
      <c r="D922" s="43" t="s">
        <v>276</v>
      </c>
      <c r="E922" s="53"/>
      <c r="F922" s="53"/>
      <c r="G922" s="53"/>
      <c r="H922" s="53"/>
      <c r="I922" s="54"/>
      <c r="J922" s="50"/>
      <c r="K922" s="54"/>
      <c r="L922" s="55"/>
      <c r="M922" s="59"/>
      <c r="N922" s="59"/>
      <c r="O922" s="53"/>
      <c r="P922" s="53"/>
      <c r="Q922" s="57">
        <f t="shared" si="532"/>
        <v>0</v>
      </c>
      <c r="R922" s="53"/>
      <c r="S922" s="53">
        <f t="shared" si="533"/>
        <v>0</v>
      </c>
      <c r="T922" s="58"/>
      <c r="U922" s="58"/>
      <c r="V922" s="53">
        <f t="shared" si="534"/>
        <v>0</v>
      </c>
      <c r="W922" s="59"/>
      <c r="X922" s="6"/>
    </row>
    <row r="923" spans="1:24" s="77" customFormat="1" ht="15.75" x14ac:dyDescent="0.25">
      <c r="A923" s="33" t="s">
        <v>283</v>
      </c>
      <c r="B923" s="44" t="s">
        <v>335</v>
      </c>
      <c r="C923" s="37" t="s">
        <v>353</v>
      </c>
      <c r="D923" s="43" t="s">
        <v>351</v>
      </c>
      <c r="E923" s="53"/>
      <c r="F923" s="53"/>
      <c r="G923" s="53">
        <v>1433.04</v>
      </c>
      <c r="H923" s="53"/>
      <c r="I923" s="119">
        <f t="shared" ref="I923" si="540">G923-F923</f>
        <v>1433.04</v>
      </c>
      <c r="J923" s="55"/>
      <c r="K923" s="54"/>
      <c r="L923" s="55"/>
      <c r="M923" s="59"/>
      <c r="N923" s="59"/>
      <c r="O923" s="53"/>
      <c r="P923" s="53"/>
      <c r="Q923" s="57"/>
      <c r="R923" s="53"/>
      <c r="S923" s="53"/>
      <c r="T923" s="58"/>
      <c r="U923" s="58"/>
      <c r="V923" s="53"/>
      <c r="W923" s="59"/>
      <c r="X923" s="6"/>
    </row>
    <row r="924" spans="1:24" s="77" customFormat="1" ht="15.75" x14ac:dyDescent="0.25">
      <c r="A924" s="33" t="s">
        <v>283</v>
      </c>
      <c r="B924" s="44" t="s">
        <v>335</v>
      </c>
      <c r="C924" s="37" t="s">
        <v>354</v>
      </c>
      <c r="D924" s="38" t="s">
        <v>355</v>
      </c>
      <c r="E924" s="53"/>
      <c r="F924" s="99">
        <f>E924/12*1</f>
        <v>0</v>
      </c>
      <c r="G924" s="53"/>
      <c r="H924" s="53"/>
      <c r="I924" s="54"/>
      <c r="J924" s="50"/>
      <c r="K924" s="54"/>
      <c r="L924" s="55"/>
      <c r="M924" s="59"/>
      <c r="N924" s="59"/>
      <c r="O924" s="53"/>
      <c r="P924" s="53"/>
      <c r="Q924" s="57">
        <f>O924-P924</f>
        <v>0</v>
      </c>
      <c r="R924" s="53"/>
      <c r="S924" s="53">
        <f>ROUND(R924/12*3,0)</f>
        <v>0</v>
      </c>
      <c r="T924" s="53"/>
      <c r="U924" s="53"/>
      <c r="V924" s="53">
        <f>T924-U924</f>
        <v>0</v>
      </c>
      <c r="W924" s="59"/>
      <c r="X924" s="6"/>
    </row>
    <row r="925" spans="1:24" s="77" customFormat="1" ht="15.75" x14ac:dyDescent="0.25">
      <c r="A925" s="33" t="s">
        <v>283</v>
      </c>
      <c r="B925" s="44" t="s">
        <v>335</v>
      </c>
      <c r="C925" s="37" t="s">
        <v>360</v>
      </c>
      <c r="D925" s="43" t="s">
        <v>319</v>
      </c>
      <c r="E925" s="53"/>
      <c r="F925" s="99">
        <f>E925/12*1</f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/>
      <c r="R925" s="53"/>
      <c r="S925" s="53"/>
      <c r="T925" s="53"/>
      <c r="U925" s="53"/>
      <c r="V925" s="53"/>
      <c r="W925" s="59"/>
      <c r="X925" s="6"/>
    </row>
    <row r="926" spans="1:24" s="77" customFormat="1" ht="15.75" x14ac:dyDescent="0.25">
      <c r="A926" s="33" t="s">
        <v>283</v>
      </c>
      <c r="B926" s="44" t="s">
        <v>335</v>
      </c>
      <c r="C926" s="37" t="s">
        <v>380</v>
      </c>
      <c r="D926" s="39" t="s">
        <v>361</v>
      </c>
      <c r="E926" s="53"/>
      <c r="F926" s="99">
        <f>E926/12*1</f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/>
      <c r="R926" s="53"/>
      <c r="S926" s="53"/>
      <c r="T926" s="53"/>
      <c r="U926" s="53"/>
      <c r="V926" s="53"/>
      <c r="W926" s="59"/>
      <c r="X926" s="6"/>
    </row>
    <row r="927" spans="1:24" s="77" customFormat="1" ht="15.75" x14ac:dyDescent="0.25">
      <c r="A927" s="33" t="s">
        <v>283</v>
      </c>
      <c r="B927" s="44" t="s">
        <v>335</v>
      </c>
      <c r="C927" s="98" t="s">
        <v>387</v>
      </c>
      <c r="D927" s="117" t="s">
        <v>388</v>
      </c>
      <c r="E927" s="53">
        <v>24331</v>
      </c>
      <c r="F927" s="53">
        <f>E927</f>
        <v>24331</v>
      </c>
      <c r="G927" s="53">
        <f t="shared" ref="G927:H927" si="541">F927</f>
        <v>24331</v>
      </c>
      <c r="H927" s="53">
        <f t="shared" si="541"/>
        <v>24331</v>
      </c>
      <c r="I927" s="119"/>
      <c r="J927" s="55"/>
      <c r="K927" s="54"/>
      <c r="L927" s="55"/>
      <c r="M927" s="59"/>
      <c r="N927" s="59"/>
      <c r="O927" s="53"/>
      <c r="P927" s="53"/>
      <c r="Q927" s="57"/>
      <c r="R927" s="53"/>
      <c r="S927" s="53"/>
      <c r="T927" s="53"/>
      <c r="U927" s="53"/>
      <c r="V927" s="53"/>
      <c r="W927" s="59"/>
      <c r="X927" s="6"/>
    </row>
    <row r="928" spans="1:24" s="81" customFormat="1" ht="29.25" customHeight="1" x14ac:dyDescent="0.25">
      <c r="A928" s="100" t="s">
        <v>284</v>
      </c>
      <c r="B928" s="100" t="s">
        <v>336</v>
      </c>
      <c r="C928" s="101" t="s">
        <v>102</v>
      </c>
      <c r="D928" s="102" t="s">
        <v>21</v>
      </c>
      <c r="E928" s="103">
        <f>E929+E968</f>
        <v>4782853</v>
      </c>
      <c r="F928" s="103">
        <f>F929+F968</f>
        <v>807317</v>
      </c>
      <c r="G928" s="103">
        <f>G929+G968</f>
        <v>856970.16999999993</v>
      </c>
      <c r="H928" s="103">
        <f>H929+H968</f>
        <v>764174</v>
      </c>
      <c r="I928" s="103">
        <f>I929+I968</f>
        <v>79484.160000000003</v>
      </c>
      <c r="J928" s="104">
        <f>ROUND(I928/F928*100,2)</f>
        <v>9.85</v>
      </c>
      <c r="K928" s="103">
        <f>K929+K968</f>
        <v>-30481.989999999994</v>
      </c>
      <c r="L928" s="106">
        <f>ROUND(K928*100/-F928,2)</f>
        <v>3.78</v>
      </c>
      <c r="M928" s="103">
        <f t="shared" ref="M928:V928" si="542">M929+M968</f>
        <v>80961</v>
      </c>
      <c r="N928" s="103">
        <f t="shared" si="542"/>
        <v>13493.5</v>
      </c>
      <c r="O928" s="103">
        <f t="shared" si="542"/>
        <v>17365</v>
      </c>
      <c r="P928" s="103">
        <f t="shared" si="542"/>
        <v>17158</v>
      </c>
      <c r="Q928" s="103">
        <f t="shared" si="542"/>
        <v>207</v>
      </c>
      <c r="R928" s="103">
        <f t="shared" si="542"/>
        <v>2482</v>
      </c>
      <c r="S928" s="103">
        <f t="shared" si="542"/>
        <v>415</v>
      </c>
      <c r="T928" s="103">
        <f t="shared" si="542"/>
        <v>492</v>
      </c>
      <c r="U928" s="103">
        <f t="shared" si="542"/>
        <v>484</v>
      </c>
      <c r="V928" s="103">
        <f t="shared" si="542"/>
        <v>8</v>
      </c>
      <c r="W928" s="107">
        <v>15799</v>
      </c>
      <c r="X928" s="47"/>
    </row>
    <row r="929" spans="1:24" s="81" customFormat="1" ht="26.25" customHeight="1" x14ac:dyDescent="0.25">
      <c r="A929" s="33" t="s">
        <v>284</v>
      </c>
      <c r="B929" s="21">
        <v>1</v>
      </c>
      <c r="C929" s="23" t="s">
        <v>102</v>
      </c>
      <c r="D929" s="27" t="s">
        <v>22</v>
      </c>
      <c r="E929" s="52">
        <f>E930+E936+E950</f>
        <v>4499623</v>
      </c>
      <c r="F929" s="52">
        <f>F930+F936+F950</f>
        <v>750108</v>
      </c>
      <c r="G929" s="52">
        <f>G930+G936+G950</f>
        <v>786092.48</v>
      </c>
      <c r="H929" s="52">
        <f>H930+H936+H950</f>
        <v>711467</v>
      </c>
      <c r="I929" s="52">
        <f>I930+I936+I950</f>
        <v>62625</v>
      </c>
      <c r="J929" s="55">
        <f>ROUND(I929/F929*100,2)</f>
        <v>8.35</v>
      </c>
      <c r="K929" s="52">
        <f>K930+K936+K950</f>
        <v>-27291.519999999993</v>
      </c>
      <c r="L929" s="55">
        <f>ROUND(K929*100/-F929,2)</f>
        <v>3.64</v>
      </c>
      <c r="M929" s="49">
        <v>70279</v>
      </c>
      <c r="N929" s="49">
        <f>ROUND(M929/12*2,2)</f>
        <v>11713.17</v>
      </c>
      <c r="O929" s="52">
        <f t="shared" ref="O929:V929" si="543">O930+O936+O950</f>
        <v>16215</v>
      </c>
      <c r="P929" s="52">
        <f t="shared" si="543"/>
        <v>16127</v>
      </c>
      <c r="Q929" s="52">
        <f t="shared" si="543"/>
        <v>88</v>
      </c>
      <c r="R929" s="52">
        <f t="shared" si="543"/>
        <v>2187</v>
      </c>
      <c r="S929" s="52">
        <f t="shared" si="543"/>
        <v>365</v>
      </c>
      <c r="T929" s="59">
        <f t="shared" si="543"/>
        <v>428</v>
      </c>
      <c r="U929" s="59">
        <f t="shared" si="543"/>
        <v>425</v>
      </c>
      <c r="V929" s="59">
        <f t="shared" si="543"/>
        <v>3</v>
      </c>
      <c r="W929" s="59"/>
      <c r="X929" s="25"/>
    </row>
    <row r="930" spans="1:24" s="81" customFormat="1" ht="22.5" customHeight="1" x14ac:dyDescent="0.25">
      <c r="A930" s="33" t="s">
        <v>284</v>
      </c>
      <c r="B930" s="33" t="s">
        <v>330</v>
      </c>
      <c r="C930" s="23" t="s">
        <v>102</v>
      </c>
      <c r="D930" s="32" t="s">
        <v>23</v>
      </c>
      <c r="E930" s="49">
        <f t="shared" ref="E930:L930" si="544">SUM(E931:E935)</f>
        <v>4159095</v>
      </c>
      <c r="F930" s="49">
        <f t="shared" si="544"/>
        <v>693354</v>
      </c>
      <c r="G930" s="49">
        <f t="shared" si="544"/>
        <v>755979</v>
      </c>
      <c r="H930" s="49">
        <f t="shared" si="544"/>
        <v>693354</v>
      </c>
      <c r="I930" s="49">
        <f t="shared" si="544"/>
        <v>62625</v>
      </c>
      <c r="J930" s="50">
        <f>ROUND(I930/F930*100,2)</f>
        <v>9.0299999999999994</v>
      </c>
      <c r="K930" s="49">
        <f t="shared" si="544"/>
        <v>0</v>
      </c>
      <c r="L930" s="49">
        <f t="shared" si="544"/>
        <v>0</v>
      </c>
      <c r="M930" s="49"/>
      <c r="N930" s="49"/>
      <c r="O930" s="52">
        <f t="shared" ref="O930:V930" si="545">SUM(O931:O935)</f>
        <v>16155</v>
      </c>
      <c r="P930" s="52">
        <f t="shared" si="545"/>
        <v>16067</v>
      </c>
      <c r="Q930" s="52">
        <f t="shared" si="545"/>
        <v>88</v>
      </c>
      <c r="R930" s="52">
        <f t="shared" si="545"/>
        <v>2187</v>
      </c>
      <c r="S930" s="52">
        <f t="shared" si="545"/>
        <v>365</v>
      </c>
      <c r="T930" s="52">
        <f t="shared" si="545"/>
        <v>426</v>
      </c>
      <c r="U930" s="49">
        <f t="shared" si="545"/>
        <v>423</v>
      </c>
      <c r="V930" s="49">
        <f t="shared" si="545"/>
        <v>3</v>
      </c>
      <c r="W930" s="49"/>
      <c r="X930" s="25"/>
    </row>
    <row r="931" spans="1:24" s="77" customFormat="1" ht="15.75" x14ac:dyDescent="0.25">
      <c r="A931" s="162" t="s">
        <v>284</v>
      </c>
      <c r="B931" s="33" t="s">
        <v>330</v>
      </c>
      <c r="C931" s="23" t="s">
        <v>73</v>
      </c>
      <c r="D931" s="34" t="s">
        <v>106</v>
      </c>
      <c r="E931" s="53">
        <v>2233097</v>
      </c>
      <c r="F931" s="53">
        <f>186177*2</f>
        <v>372354</v>
      </c>
      <c r="G931" s="99">
        <v>434979</v>
      </c>
      <c r="H931" s="99">
        <v>372354</v>
      </c>
      <c r="I931" s="54">
        <f>G931-F931</f>
        <v>62625</v>
      </c>
      <c r="J931" s="50">
        <f>ROUND(I931/F931*100,2)</f>
        <v>16.82</v>
      </c>
      <c r="K931" s="54"/>
      <c r="L931" s="55"/>
      <c r="M931" s="53"/>
      <c r="N931" s="53"/>
      <c r="O931" s="53">
        <v>16155</v>
      </c>
      <c r="P931" s="53">
        <v>16067</v>
      </c>
      <c r="Q931" s="57">
        <f>O931-P931</f>
        <v>88</v>
      </c>
      <c r="R931" s="74">
        <v>2187</v>
      </c>
      <c r="S931" s="53">
        <f>ROUND(R931/12*2,0)</f>
        <v>365</v>
      </c>
      <c r="T931" s="58">
        <v>426</v>
      </c>
      <c r="U931" s="58">
        <v>423</v>
      </c>
      <c r="V931" s="53">
        <f>T931-U931</f>
        <v>3</v>
      </c>
      <c r="W931" s="53"/>
      <c r="X931" s="6"/>
    </row>
    <row r="932" spans="1:24" s="77" customFormat="1" ht="15.75" x14ac:dyDescent="0.25">
      <c r="A932" s="33" t="s">
        <v>284</v>
      </c>
      <c r="B932" s="33" t="s">
        <v>330</v>
      </c>
      <c r="C932" s="23" t="s">
        <v>74</v>
      </c>
      <c r="D932" s="116" t="s">
        <v>104</v>
      </c>
      <c r="E932" s="53">
        <v>1840137</v>
      </c>
      <c r="F932" s="53">
        <f>153345*2</f>
        <v>306690</v>
      </c>
      <c r="G932" s="53">
        <v>306690</v>
      </c>
      <c r="H932" s="53">
        <v>306690</v>
      </c>
      <c r="I932" s="54"/>
      <c r="J932" s="50"/>
      <c r="K932" s="54"/>
      <c r="L932" s="55"/>
      <c r="M932" s="59"/>
      <c r="N932" s="59"/>
      <c r="O932" s="53"/>
      <c r="P932" s="53"/>
      <c r="Q932" s="57">
        <f>O932-P932</f>
        <v>0</v>
      </c>
      <c r="R932" s="53"/>
      <c r="S932" s="53">
        <f>ROUND(R932/12*3,0)</f>
        <v>0</v>
      </c>
      <c r="T932" s="58"/>
      <c r="U932" s="58"/>
      <c r="V932" s="53">
        <f>T932-U932</f>
        <v>0</v>
      </c>
      <c r="W932" s="59"/>
      <c r="X932" s="6"/>
    </row>
    <row r="933" spans="1:24" s="77" customFormat="1" ht="15.75" x14ac:dyDescent="0.25">
      <c r="A933" s="33" t="s">
        <v>284</v>
      </c>
      <c r="B933" s="33" t="s">
        <v>330</v>
      </c>
      <c r="C933" s="23" t="s">
        <v>74</v>
      </c>
      <c r="D933" s="116" t="s">
        <v>105</v>
      </c>
      <c r="E933" s="53">
        <v>85861</v>
      </c>
      <c r="F933" s="53">
        <f>7155*2</f>
        <v>14310</v>
      </c>
      <c r="G933" s="53">
        <v>14310</v>
      </c>
      <c r="H933" s="53">
        <v>14310</v>
      </c>
      <c r="I933" s="54"/>
      <c r="J933" s="50"/>
      <c r="K933" s="54"/>
      <c r="L933" s="55"/>
      <c r="M933" s="59"/>
      <c r="N933" s="59"/>
      <c r="O933" s="53"/>
      <c r="P933" s="53"/>
      <c r="Q933" s="57">
        <f>O933-P933</f>
        <v>0</v>
      </c>
      <c r="R933" s="53"/>
      <c r="S933" s="53">
        <f>ROUND(R933/12*3,0)</f>
        <v>0</v>
      </c>
      <c r="T933" s="58"/>
      <c r="U933" s="58"/>
      <c r="V933" s="53">
        <f>T933-U933</f>
        <v>0</v>
      </c>
      <c r="W933" s="59"/>
      <c r="X933" s="6"/>
    </row>
    <row r="934" spans="1:24" s="77" customFormat="1" ht="15.75" x14ac:dyDescent="0.25">
      <c r="A934" s="33" t="s">
        <v>284</v>
      </c>
      <c r="B934" s="33" t="s">
        <v>330</v>
      </c>
      <c r="C934" s="23" t="s">
        <v>75</v>
      </c>
      <c r="D934" s="34" t="s">
        <v>107</v>
      </c>
      <c r="E934" s="53"/>
      <c r="F934" s="53"/>
      <c r="G934" s="53"/>
      <c r="H934" s="53"/>
      <c r="I934" s="54"/>
      <c r="J934" s="50"/>
      <c r="K934" s="54"/>
      <c r="L934" s="55"/>
      <c r="M934" s="59"/>
      <c r="N934" s="59"/>
      <c r="O934" s="53"/>
      <c r="P934" s="53"/>
      <c r="Q934" s="57">
        <f>O934-P934</f>
        <v>0</v>
      </c>
      <c r="R934" s="53"/>
      <c r="S934" s="53">
        <f>ROUND(R934/12*3,0)</f>
        <v>0</v>
      </c>
      <c r="T934" s="58"/>
      <c r="U934" s="58"/>
      <c r="V934" s="53">
        <f>T934-U934</f>
        <v>0</v>
      </c>
      <c r="W934" s="59"/>
      <c r="X934" s="6"/>
    </row>
    <row r="935" spans="1:24" s="77" customFormat="1" ht="31.5" x14ac:dyDescent="0.25">
      <c r="A935" s="33" t="s">
        <v>284</v>
      </c>
      <c r="B935" s="33" t="s">
        <v>330</v>
      </c>
      <c r="C935" s="23" t="s">
        <v>76</v>
      </c>
      <c r="D935" s="34" t="s">
        <v>108</v>
      </c>
      <c r="E935" s="53"/>
      <c r="F935" s="53"/>
      <c r="G935" s="53"/>
      <c r="H935" s="53"/>
      <c r="I935" s="54"/>
      <c r="J935" s="50"/>
      <c r="K935" s="54"/>
      <c r="L935" s="55"/>
      <c r="M935" s="59"/>
      <c r="N935" s="59"/>
      <c r="O935" s="53"/>
      <c r="P935" s="53"/>
      <c r="Q935" s="57">
        <f>O935-P935</f>
        <v>0</v>
      </c>
      <c r="R935" s="53"/>
      <c r="S935" s="53">
        <f>ROUND(R935/12*3,0)</f>
        <v>0</v>
      </c>
      <c r="T935" s="58"/>
      <c r="U935" s="58"/>
      <c r="V935" s="53">
        <f>T935-U935</f>
        <v>0</v>
      </c>
      <c r="W935" s="59"/>
      <c r="X935" s="6"/>
    </row>
    <row r="936" spans="1:24" s="77" customFormat="1" ht="15.75" x14ac:dyDescent="0.25">
      <c r="A936" s="33" t="s">
        <v>284</v>
      </c>
      <c r="B936" s="22" t="s">
        <v>331</v>
      </c>
      <c r="C936" s="36"/>
      <c r="D936" s="32" t="s">
        <v>24</v>
      </c>
      <c r="E936" s="61">
        <f t="shared" ref="E936:L936" si="546">SUM(E937:E949)</f>
        <v>0</v>
      </c>
      <c r="F936" s="61">
        <f t="shared" si="546"/>
        <v>0</v>
      </c>
      <c r="G936" s="61">
        <f t="shared" si="546"/>
        <v>0</v>
      </c>
      <c r="H936" s="61">
        <f t="shared" si="546"/>
        <v>0</v>
      </c>
      <c r="I936" s="61">
        <f t="shared" si="546"/>
        <v>0</v>
      </c>
      <c r="J936" s="50"/>
      <c r="K936" s="61">
        <f t="shared" si="546"/>
        <v>0</v>
      </c>
      <c r="L936" s="61">
        <f t="shared" si="546"/>
        <v>0</v>
      </c>
      <c r="M936" s="61"/>
      <c r="N936" s="61"/>
      <c r="O936" s="61">
        <f t="shared" ref="O936:V936" si="547">SUM(O937:O949)</f>
        <v>0</v>
      </c>
      <c r="P936" s="61">
        <f t="shared" si="547"/>
        <v>0</v>
      </c>
      <c r="Q936" s="61">
        <f t="shared" si="547"/>
        <v>0</v>
      </c>
      <c r="R936" s="61">
        <f t="shared" si="547"/>
        <v>0</v>
      </c>
      <c r="S936" s="61">
        <f t="shared" si="547"/>
        <v>0</v>
      </c>
      <c r="T936" s="61">
        <f t="shared" si="547"/>
        <v>0</v>
      </c>
      <c r="U936" s="61">
        <f t="shared" si="547"/>
        <v>0</v>
      </c>
      <c r="V936" s="61">
        <f t="shared" si="547"/>
        <v>0</v>
      </c>
      <c r="W936" s="68"/>
      <c r="X936" s="6"/>
    </row>
    <row r="937" spans="1:24" s="77" customFormat="1" ht="15.75" x14ac:dyDescent="0.25">
      <c r="A937" s="33" t="s">
        <v>284</v>
      </c>
      <c r="B937" s="33" t="s">
        <v>331</v>
      </c>
      <c r="C937" s="37" t="s">
        <v>25</v>
      </c>
      <c r="D937" s="34" t="s">
        <v>54</v>
      </c>
      <c r="E937" s="53"/>
      <c r="F937" s="53"/>
      <c r="G937" s="53"/>
      <c r="H937" s="53"/>
      <c r="I937" s="54"/>
      <c r="J937" s="50"/>
      <c r="K937" s="54"/>
      <c r="L937" s="55"/>
      <c r="M937" s="59"/>
      <c r="N937" s="59"/>
      <c r="O937" s="53"/>
      <c r="P937" s="53"/>
      <c r="Q937" s="57">
        <f t="shared" ref="Q937:Q949" si="548">O937-P937</f>
        <v>0</v>
      </c>
      <c r="R937" s="53"/>
      <c r="S937" s="53">
        <f t="shared" ref="S937:S949" si="549">ROUND(R937/12*3,0)</f>
        <v>0</v>
      </c>
      <c r="T937" s="58"/>
      <c r="U937" s="58"/>
      <c r="V937" s="53">
        <f t="shared" ref="V937:V949" si="550">T937-U937</f>
        <v>0</v>
      </c>
      <c r="W937" s="59"/>
      <c r="X937" s="6"/>
    </row>
    <row r="938" spans="1:24" s="77" customFormat="1" ht="15.75" x14ac:dyDescent="0.25">
      <c r="A938" s="33" t="s">
        <v>284</v>
      </c>
      <c r="B938" s="33" t="s">
        <v>331</v>
      </c>
      <c r="C938" s="37" t="s">
        <v>26</v>
      </c>
      <c r="D938" s="34" t="s">
        <v>27</v>
      </c>
      <c r="E938" s="53"/>
      <c r="F938" s="53"/>
      <c r="G938" s="53"/>
      <c r="H938" s="53"/>
      <c r="I938" s="54"/>
      <c r="J938" s="50"/>
      <c r="K938" s="54"/>
      <c r="L938" s="55"/>
      <c r="M938" s="59"/>
      <c r="N938" s="59"/>
      <c r="O938" s="53"/>
      <c r="P938" s="53"/>
      <c r="Q938" s="57">
        <f t="shared" si="548"/>
        <v>0</v>
      </c>
      <c r="R938" s="53"/>
      <c r="S938" s="53">
        <f t="shared" si="549"/>
        <v>0</v>
      </c>
      <c r="T938" s="58"/>
      <c r="U938" s="58"/>
      <c r="V938" s="53">
        <f t="shared" si="550"/>
        <v>0</v>
      </c>
      <c r="W938" s="59"/>
      <c r="X938" s="6"/>
    </row>
    <row r="939" spans="1:24" s="77" customFormat="1" ht="31.5" x14ac:dyDescent="0.25">
      <c r="A939" s="33" t="s">
        <v>284</v>
      </c>
      <c r="B939" s="33" t="s">
        <v>331</v>
      </c>
      <c r="C939" s="37" t="s">
        <v>28</v>
      </c>
      <c r="D939" s="34" t="s">
        <v>29</v>
      </c>
      <c r="E939" s="53"/>
      <c r="F939" s="53"/>
      <c r="G939" s="53"/>
      <c r="H939" s="53"/>
      <c r="I939" s="54"/>
      <c r="J939" s="50"/>
      <c r="K939" s="54"/>
      <c r="L939" s="55"/>
      <c r="M939" s="59"/>
      <c r="N939" s="59"/>
      <c r="O939" s="53"/>
      <c r="P939" s="53"/>
      <c r="Q939" s="57">
        <f t="shared" si="548"/>
        <v>0</v>
      </c>
      <c r="R939" s="53"/>
      <c r="S939" s="53">
        <f t="shared" si="549"/>
        <v>0</v>
      </c>
      <c r="T939" s="58"/>
      <c r="U939" s="58"/>
      <c r="V939" s="53">
        <f t="shared" si="550"/>
        <v>0</v>
      </c>
      <c r="W939" s="59"/>
      <c r="X939" s="6"/>
    </row>
    <row r="940" spans="1:24" s="77" customFormat="1" ht="15.75" x14ac:dyDescent="0.25">
      <c r="A940" s="33" t="s">
        <v>284</v>
      </c>
      <c r="B940" s="33" t="s">
        <v>331</v>
      </c>
      <c r="C940" s="37" t="s">
        <v>56</v>
      </c>
      <c r="D940" s="34" t="s">
        <v>53</v>
      </c>
      <c r="E940" s="53"/>
      <c r="F940" s="53"/>
      <c r="G940" s="53"/>
      <c r="H940" s="53"/>
      <c r="I940" s="54"/>
      <c r="J940" s="50"/>
      <c r="K940" s="54"/>
      <c r="L940" s="55"/>
      <c r="M940" s="59"/>
      <c r="N940" s="59"/>
      <c r="O940" s="53"/>
      <c r="P940" s="53"/>
      <c r="Q940" s="57">
        <f t="shared" si="548"/>
        <v>0</v>
      </c>
      <c r="R940" s="53"/>
      <c r="S940" s="53">
        <f t="shared" si="549"/>
        <v>0</v>
      </c>
      <c r="T940" s="58"/>
      <c r="U940" s="58"/>
      <c r="V940" s="53">
        <f t="shared" si="550"/>
        <v>0</v>
      </c>
      <c r="W940" s="59"/>
      <c r="X940" s="6"/>
    </row>
    <row r="941" spans="1:24" s="77" customFormat="1" ht="15.75" x14ac:dyDescent="0.25">
      <c r="A941" s="33" t="s">
        <v>284</v>
      </c>
      <c r="B941" s="33" t="s">
        <v>331</v>
      </c>
      <c r="C941" s="37" t="s">
        <v>57</v>
      </c>
      <c r="D941" s="34" t="s">
        <v>68</v>
      </c>
      <c r="E941" s="53"/>
      <c r="F941" s="53"/>
      <c r="G941" s="53"/>
      <c r="H941" s="53"/>
      <c r="I941" s="54"/>
      <c r="J941" s="50"/>
      <c r="K941" s="54"/>
      <c r="L941" s="55"/>
      <c r="M941" s="59"/>
      <c r="N941" s="59"/>
      <c r="O941" s="53"/>
      <c r="P941" s="53"/>
      <c r="Q941" s="57">
        <f t="shared" si="548"/>
        <v>0</v>
      </c>
      <c r="R941" s="53"/>
      <c r="S941" s="53">
        <f t="shared" si="549"/>
        <v>0</v>
      </c>
      <c r="T941" s="58"/>
      <c r="U941" s="58"/>
      <c r="V941" s="53">
        <f t="shared" si="550"/>
        <v>0</v>
      </c>
      <c r="W941" s="59"/>
      <c r="X941" s="6"/>
    </row>
    <row r="942" spans="1:24" s="77" customFormat="1" ht="15.75" x14ac:dyDescent="0.25">
      <c r="A942" s="33" t="s">
        <v>284</v>
      </c>
      <c r="B942" s="33" t="s">
        <v>331</v>
      </c>
      <c r="C942" s="37" t="s">
        <v>58</v>
      </c>
      <c r="D942" s="34" t="s">
        <v>70</v>
      </c>
      <c r="E942" s="53"/>
      <c r="F942" s="53"/>
      <c r="G942" s="53"/>
      <c r="H942" s="53"/>
      <c r="I942" s="54"/>
      <c r="J942" s="50"/>
      <c r="K942" s="54"/>
      <c r="L942" s="55"/>
      <c r="M942" s="59"/>
      <c r="N942" s="59"/>
      <c r="O942" s="53"/>
      <c r="P942" s="53"/>
      <c r="Q942" s="57">
        <f t="shared" si="548"/>
        <v>0</v>
      </c>
      <c r="R942" s="53"/>
      <c r="S942" s="53">
        <f t="shared" si="549"/>
        <v>0</v>
      </c>
      <c r="T942" s="58"/>
      <c r="U942" s="58"/>
      <c r="V942" s="53">
        <f t="shared" si="550"/>
        <v>0</v>
      </c>
      <c r="W942" s="59"/>
      <c r="X942" s="6"/>
    </row>
    <row r="943" spans="1:24" s="77" customFormat="1" ht="31.5" x14ac:dyDescent="0.25">
      <c r="A943" s="33" t="s">
        <v>284</v>
      </c>
      <c r="B943" s="33" t="s">
        <v>331</v>
      </c>
      <c r="C943" s="37" t="s">
        <v>59</v>
      </c>
      <c r="D943" s="34" t="s">
        <v>69</v>
      </c>
      <c r="E943" s="53"/>
      <c r="F943" s="53"/>
      <c r="G943" s="53"/>
      <c r="H943" s="53"/>
      <c r="I943" s="54"/>
      <c r="J943" s="50"/>
      <c r="K943" s="54"/>
      <c r="L943" s="55"/>
      <c r="M943" s="59"/>
      <c r="N943" s="59"/>
      <c r="O943" s="53"/>
      <c r="P943" s="53"/>
      <c r="Q943" s="57">
        <f t="shared" si="548"/>
        <v>0</v>
      </c>
      <c r="R943" s="53"/>
      <c r="S943" s="53">
        <f t="shared" si="549"/>
        <v>0</v>
      </c>
      <c r="T943" s="58"/>
      <c r="U943" s="58"/>
      <c r="V943" s="53">
        <f t="shared" si="550"/>
        <v>0</v>
      </c>
      <c r="W943" s="59"/>
      <c r="X943" s="6"/>
    </row>
    <row r="944" spans="1:24" s="77" customFormat="1" ht="15.75" x14ac:dyDescent="0.25">
      <c r="A944" s="33" t="s">
        <v>284</v>
      </c>
      <c r="B944" s="33" t="s">
        <v>331</v>
      </c>
      <c r="C944" s="37" t="s">
        <v>60</v>
      </c>
      <c r="D944" s="34" t="s">
        <v>72</v>
      </c>
      <c r="E944" s="53"/>
      <c r="F944" s="53"/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 t="shared" si="548"/>
        <v>0</v>
      </c>
      <c r="R944" s="53"/>
      <c r="S944" s="53">
        <f t="shared" si="549"/>
        <v>0</v>
      </c>
      <c r="T944" s="58"/>
      <c r="U944" s="58"/>
      <c r="V944" s="53">
        <f t="shared" si="550"/>
        <v>0</v>
      </c>
      <c r="W944" s="59"/>
      <c r="X944" s="6"/>
    </row>
    <row r="945" spans="1:24" s="77" customFormat="1" ht="15.75" x14ac:dyDescent="0.25">
      <c r="A945" s="33" t="s">
        <v>284</v>
      </c>
      <c r="B945" s="33" t="s">
        <v>331</v>
      </c>
      <c r="C945" s="37" t="s">
        <v>61</v>
      </c>
      <c r="D945" s="34" t="s">
        <v>67</v>
      </c>
      <c r="E945" s="53"/>
      <c r="F945" s="53"/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 t="shared" si="548"/>
        <v>0</v>
      </c>
      <c r="R945" s="53"/>
      <c r="S945" s="53">
        <f t="shared" si="549"/>
        <v>0</v>
      </c>
      <c r="T945" s="58"/>
      <c r="U945" s="58"/>
      <c r="V945" s="53">
        <f t="shared" si="550"/>
        <v>0</v>
      </c>
      <c r="W945" s="59"/>
      <c r="X945" s="6"/>
    </row>
    <row r="946" spans="1:24" s="77" customFormat="1" ht="15.75" x14ac:dyDescent="0.25">
      <c r="A946" s="33" t="s">
        <v>284</v>
      </c>
      <c r="B946" s="33" t="s">
        <v>331</v>
      </c>
      <c r="C946" s="37" t="s">
        <v>62</v>
      </c>
      <c r="D946" s="34" t="s">
        <v>66</v>
      </c>
      <c r="E946" s="53"/>
      <c r="F946" s="53"/>
      <c r="G946" s="53"/>
      <c r="H946" s="53"/>
      <c r="I946" s="54"/>
      <c r="J946" s="50"/>
      <c r="K946" s="54"/>
      <c r="L946" s="55"/>
      <c r="M946" s="59"/>
      <c r="N946" s="59"/>
      <c r="O946" s="53"/>
      <c r="P946" s="53"/>
      <c r="Q946" s="57">
        <f t="shared" si="548"/>
        <v>0</v>
      </c>
      <c r="R946" s="53"/>
      <c r="S946" s="53">
        <f t="shared" si="549"/>
        <v>0</v>
      </c>
      <c r="T946" s="58"/>
      <c r="U946" s="58"/>
      <c r="V946" s="53">
        <f t="shared" si="550"/>
        <v>0</v>
      </c>
      <c r="W946" s="59"/>
      <c r="X946" s="6"/>
    </row>
    <row r="947" spans="1:24" s="77" customFormat="1" ht="15.75" x14ac:dyDescent="0.25">
      <c r="A947" s="33" t="s">
        <v>284</v>
      </c>
      <c r="B947" s="33" t="s">
        <v>331</v>
      </c>
      <c r="C947" s="37" t="s">
        <v>63</v>
      </c>
      <c r="D947" s="34" t="s">
        <v>52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si="548"/>
        <v>0</v>
      </c>
      <c r="R947" s="53"/>
      <c r="S947" s="53">
        <f t="shared" si="549"/>
        <v>0</v>
      </c>
      <c r="T947" s="58"/>
      <c r="U947" s="58"/>
      <c r="V947" s="53">
        <f t="shared" si="550"/>
        <v>0</v>
      </c>
      <c r="W947" s="59"/>
      <c r="X947" s="6"/>
    </row>
    <row r="948" spans="1:24" s="77" customFormat="1" ht="15.75" x14ac:dyDescent="0.25">
      <c r="A948" s="33" t="s">
        <v>284</v>
      </c>
      <c r="B948" s="33" t="s">
        <v>331</v>
      </c>
      <c r="C948" s="37" t="s">
        <v>64</v>
      </c>
      <c r="D948" s="34" t="s">
        <v>55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548"/>
        <v>0</v>
      </c>
      <c r="R948" s="53"/>
      <c r="S948" s="53">
        <f t="shared" si="549"/>
        <v>0</v>
      </c>
      <c r="T948" s="58"/>
      <c r="U948" s="58"/>
      <c r="V948" s="53">
        <f t="shared" si="550"/>
        <v>0</v>
      </c>
      <c r="W948" s="59"/>
      <c r="X948" s="6"/>
    </row>
    <row r="949" spans="1:24" s="77" customFormat="1" ht="15.75" x14ac:dyDescent="0.25">
      <c r="A949" s="33" t="s">
        <v>284</v>
      </c>
      <c r="B949" s="33" t="s">
        <v>331</v>
      </c>
      <c r="C949" s="37" t="s">
        <v>65</v>
      </c>
      <c r="D949" s="34" t="s">
        <v>71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548"/>
        <v>0</v>
      </c>
      <c r="R949" s="53"/>
      <c r="S949" s="53">
        <f t="shared" si="549"/>
        <v>0</v>
      </c>
      <c r="T949" s="58"/>
      <c r="U949" s="58"/>
      <c r="V949" s="53">
        <f t="shared" si="550"/>
        <v>0</v>
      </c>
      <c r="W949" s="59"/>
      <c r="X949" s="6"/>
    </row>
    <row r="950" spans="1:24" s="77" customFormat="1" ht="31.5" x14ac:dyDescent="0.25">
      <c r="A950" s="33" t="s">
        <v>284</v>
      </c>
      <c r="B950" s="22" t="s">
        <v>332</v>
      </c>
      <c r="C950" s="23" t="s">
        <v>102</v>
      </c>
      <c r="D950" s="32" t="s">
        <v>30</v>
      </c>
      <c r="E950" s="61">
        <f t="shared" ref="E950:L950" si="551">SUM(E951:E967)</f>
        <v>340528</v>
      </c>
      <c r="F950" s="61">
        <f t="shared" si="551"/>
        <v>56754</v>
      </c>
      <c r="G950" s="61">
        <f t="shared" si="551"/>
        <v>30113.480000000007</v>
      </c>
      <c r="H950" s="61">
        <f t="shared" si="551"/>
        <v>18113</v>
      </c>
      <c r="I950" s="61">
        <f t="shared" si="551"/>
        <v>0</v>
      </c>
      <c r="J950" s="50">
        <f>ROUND(I950/F950*100,2)</f>
        <v>0</v>
      </c>
      <c r="K950" s="61">
        <f t="shared" si="551"/>
        <v>-27291.519999999993</v>
      </c>
      <c r="L950" s="61" t="e">
        <f t="shared" si="551"/>
        <v>#DIV/0!</v>
      </c>
      <c r="M950" s="61"/>
      <c r="N950" s="61"/>
      <c r="O950" s="61">
        <f t="shared" ref="O950:V950" si="552">SUM(O951:O965)</f>
        <v>60</v>
      </c>
      <c r="P950" s="61">
        <f t="shared" si="552"/>
        <v>60</v>
      </c>
      <c r="Q950" s="61">
        <f t="shared" si="552"/>
        <v>0</v>
      </c>
      <c r="R950" s="61">
        <f t="shared" si="552"/>
        <v>0</v>
      </c>
      <c r="S950" s="61">
        <f t="shared" si="552"/>
        <v>0</v>
      </c>
      <c r="T950" s="61">
        <f t="shared" si="552"/>
        <v>2</v>
      </c>
      <c r="U950" s="61">
        <f t="shared" si="552"/>
        <v>2</v>
      </c>
      <c r="V950" s="61">
        <f t="shared" si="552"/>
        <v>0</v>
      </c>
      <c r="W950" s="61"/>
      <c r="X950" s="6"/>
    </row>
    <row r="951" spans="1:24" s="77" customFormat="1" ht="15.75" x14ac:dyDescent="0.25">
      <c r="A951" s="33" t="s">
        <v>284</v>
      </c>
      <c r="B951" s="33" t="s">
        <v>332</v>
      </c>
      <c r="C951" s="23" t="s">
        <v>79</v>
      </c>
      <c r="D951" s="43" t="s">
        <v>77</v>
      </c>
      <c r="E951" s="53">
        <v>23762</v>
      </c>
      <c r="F951" s="53">
        <f>ROUND(E951/12*2,0)</f>
        <v>3960</v>
      </c>
      <c r="G951" s="53">
        <v>0</v>
      </c>
      <c r="H951" s="53">
        <v>0</v>
      </c>
      <c r="I951" s="54"/>
      <c r="J951" s="50"/>
      <c r="K951" s="54">
        <f t="shared" ref="K951" si="553">G951-F951</f>
        <v>-3960</v>
      </c>
      <c r="L951" s="55">
        <f t="shared" ref="L951" si="554">ROUND(K951*100/-F951,2)</f>
        <v>100</v>
      </c>
      <c r="M951" s="59"/>
      <c r="N951" s="59"/>
      <c r="O951" s="53"/>
      <c r="P951" s="53"/>
      <c r="Q951" s="57">
        <f t="shared" ref="Q951:Q965" si="555">O951-P951</f>
        <v>0</v>
      </c>
      <c r="R951" s="53"/>
      <c r="S951" s="53">
        <f>ROUND(R951/12*3,0)</f>
        <v>0</v>
      </c>
      <c r="T951" s="58"/>
      <c r="U951" s="58"/>
      <c r="V951" s="53">
        <f t="shared" ref="V951:V965" si="556">T951-U951</f>
        <v>0</v>
      </c>
      <c r="W951" s="59"/>
      <c r="X951" s="6"/>
    </row>
    <row r="952" spans="1:24" s="77" customFormat="1" ht="15.75" x14ac:dyDescent="0.25">
      <c r="A952" s="33" t="s">
        <v>284</v>
      </c>
      <c r="B952" s="33" t="s">
        <v>332</v>
      </c>
      <c r="C952" s="23" t="s">
        <v>80</v>
      </c>
      <c r="D952" s="43" t="s">
        <v>78</v>
      </c>
      <c r="E952" s="53"/>
      <c r="F952" s="53"/>
      <c r="G952" s="53"/>
      <c r="H952" s="53"/>
      <c r="I952" s="50"/>
      <c r="J952" s="50"/>
      <c r="K952" s="54"/>
      <c r="L952" s="55"/>
      <c r="M952" s="59"/>
      <c r="N952" s="59"/>
      <c r="O952" s="53"/>
      <c r="P952" s="53"/>
      <c r="Q952" s="57">
        <f t="shared" si="555"/>
        <v>0</v>
      </c>
      <c r="R952" s="53"/>
      <c r="S952" s="53">
        <f>ROUND(R952/12*3,0)</f>
        <v>0</v>
      </c>
      <c r="T952" s="58"/>
      <c r="U952" s="58"/>
      <c r="V952" s="53">
        <f t="shared" si="556"/>
        <v>0</v>
      </c>
      <c r="W952" s="59"/>
      <c r="X952" s="6"/>
    </row>
    <row r="953" spans="1:24" s="77" customFormat="1" ht="15.75" x14ac:dyDescent="0.25">
      <c r="A953" s="33" t="s">
        <v>284</v>
      </c>
      <c r="B953" s="33" t="s">
        <v>332</v>
      </c>
      <c r="C953" s="23" t="s">
        <v>82</v>
      </c>
      <c r="D953" s="34" t="s">
        <v>81</v>
      </c>
      <c r="E953" s="53"/>
      <c r="F953" s="53"/>
      <c r="G953" s="53"/>
      <c r="H953" s="53"/>
      <c r="I953" s="54"/>
      <c r="J953" s="50"/>
      <c r="K953" s="54"/>
      <c r="L953" s="55"/>
      <c r="M953" s="59"/>
      <c r="N953" s="59"/>
      <c r="O953" s="53"/>
      <c r="P953" s="53"/>
      <c r="Q953" s="57">
        <f t="shared" si="555"/>
        <v>0</v>
      </c>
      <c r="R953" s="53"/>
      <c r="S953" s="53">
        <f>ROUND(R953/12*4,0)</f>
        <v>0</v>
      </c>
      <c r="T953" s="58"/>
      <c r="U953" s="58"/>
      <c r="V953" s="53">
        <f t="shared" si="556"/>
        <v>0</v>
      </c>
      <c r="W953" s="59"/>
      <c r="X953" s="6"/>
    </row>
    <row r="954" spans="1:24" s="77" customFormat="1" ht="31.5" x14ac:dyDescent="0.25">
      <c r="A954" s="33" t="s">
        <v>284</v>
      </c>
      <c r="B954" s="33" t="s">
        <v>332</v>
      </c>
      <c r="C954" s="23" t="s">
        <v>84</v>
      </c>
      <c r="D954" s="43" t="s">
        <v>83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555"/>
        <v>0</v>
      </c>
      <c r="R954" s="53"/>
      <c r="S954" s="53">
        <f>ROUND(R954/12*3,0)</f>
        <v>0</v>
      </c>
      <c r="T954" s="58"/>
      <c r="U954" s="58"/>
      <c r="V954" s="53">
        <f t="shared" si="556"/>
        <v>0</v>
      </c>
      <c r="W954" s="59"/>
      <c r="X954" s="6"/>
    </row>
    <row r="955" spans="1:24" s="77" customFormat="1" ht="15.75" x14ac:dyDescent="0.25">
      <c r="A955" s="33" t="s">
        <v>284</v>
      </c>
      <c r="B955" s="33" t="s">
        <v>332</v>
      </c>
      <c r="C955" s="23" t="s">
        <v>95</v>
      </c>
      <c r="D955" s="43" t="s">
        <v>96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555"/>
        <v>0</v>
      </c>
      <c r="R955" s="53"/>
      <c r="S955" s="53">
        <f>ROUND(R955/12*3,0)</f>
        <v>0</v>
      </c>
      <c r="T955" s="58"/>
      <c r="U955" s="58"/>
      <c r="V955" s="53">
        <f t="shared" si="556"/>
        <v>0</v>
      </c>
      <c r="W955" s="59"/>
      <c r="X955" s="6"/>
    </row>
    <row r="956" spans="1:24" s="77" customFormat="1" ht="31.5" x14ac:dyDescent="0.25">
      <c r="A956" s="33" t="s">
        <v>284</v>
      </c>
      <c r="B956" s="33" t="s">
        <v>332</v>
      </c>
      <c r="C956" s="23" t="s">
        <v>86</v>
      </c>
      <c r="D956" s="43" t="s">
        <v>85</v>
      </c>
      <c r="E956" s="53"/>
      <c r="F956" s="53"/>
      <c r="G956" s="53">
        <v>651</v>
      </c>
      <c r="H956" s="53">
        <v>651</v>
      </c>
      <c r="I956" s="55"/>
      <c r="J956" s="55"/>
      <c r="K956" s="54"/>
      <c r="L956" s="55"/>
      <c r="M956" s="59"/>
      <c r="N956" s="59"/>
      <c r="O956" s="53">
        <v>60</v>
      </c>
      <c r="P956" s="53">
        <v>60</v>
      </c>
      <c r="Q956" s="57">
        <f t="shared" si="555"/>
        <v>0</v>
      </c>
      <c r="R956" s="74"/>
      <c r="S956" s="53">
        <f>ROUND(R956/12*2,0)</f>
        <v>0</v>
      </c>
      <c r="T956" s="58">
        <v>2</v>
      </c>
      <c r="U956" s="58">
        <v>2</v>
      </c>
      <c r="V956" s="53">
        <f t="shared" si="556"/>
        <v>0</v>
      </c>
      <c r="W956" s="59"/>
      <c r="X956" s="6"/>
    </row>
    <row r="957" spans="1:24" s="77" customFormat="1" ht="31.5" x14ac:dyDescent="0.25">
      <c r="A957" s="33" t="s">
        <v>284</v>
      </c>
      <c r="B957" s="33" t="s">
        <v>332</v>
      </c>
      <c r="C957" s="23" t="s">
        <v>102</v>
      </c>
      <c r="D957" s="39" t="s">
        <v>352</v>
      </c>
      <c r="E957" s="53"/>
      <c r="F957" s="53"/>
      <c r="G957" s="53"/>
      <c r="H957" s="53"/>
      <c r="I957" s="54"/>
      <c r="J957" s="50"/>
      <c r="K957" s="54"/>
      <c r="L957" s="55"/>
      <c r="M957" s="59"/>
      <c r="N957" s="59"/>
      <c r="O957" s="53"/>
      <c r="P957" s="53"/>
      <c r="Q957" s="57">
        <f t="shared" si="555"/>
        <v>0</v>
      </c>
      <c r="R957" s="74"/>
      <c r="S957" s="53">
        <f t="shared" ref="S957" si="557">R957</f>
        <v>0</v>
      </c>
      <c r="T957" s="58"/>
      <c r="U957" s="58"/>
      <c r="V957" s="53">
        <f t="shared" si="556"/>
        <v>0</v>
      </c>
      <c r="W957" s="59"/>
      <c r="X957" s="6"/>
    </row>
    <row r="958" spans="1:24" s="77" customFormat="1" ht="15.75" x14ac:dyDescent="0.25">
      <c r="A958" s="33" t="s">
        <v>284</v>
      </c>
      <c r="B958" s="33" t="s">
        <v>332</v>
      </c>
      <c r="C958" s="23" t="s">
        <v>89</v>
      </c>
      <c r="D958" s="43" t="s">
        <v>88</v>
      </c>
      <c r="E958" s="53"/>
      <c r="F958" s="53"/>
      <c r="G958" s="53"/>
      <c r="H958" s="53"/>
      <c r="I958" s="55">
        <f t="shared" ref="I958" si="558">G958-F958</f>
        <v>0</v>
      </c>
      <c r="J958" s="55" t="e">
        <f t="shared" ref="J958" si="559">ROUND(I958/F958*100,2)</f>
        <v>#DIV/0!</v>
      </c>
      <c r="K958" s="54">
        <f t="shared" ref="K958:K959" si="560">G958-F958</f>
        <v>0</v>
      </c>
      <c r="L958" s="55" t="e">
        <f t="shared" ref="L958:L959" si="561">ROUND(K958*100/-F958,2)</f>
        <v>#DIV/0!</v>
      </c>
      <c r="M958" s="59"/>
      <c r="N958" s="59"/>
      <c r="O958" s="53"/>
      <c r="P958" s="53"/>
      <c r="Q958" s="57">
        <f t="shared" si="555"/>
        <v>0</v>
      </c>
      <c r="R958" s="53"/>
      <c r="S958" s="53">
        <f t="shared" ref="S958:S965" si="562">ROUND(R958/12*3,0)</f>
        <v>0</v>
      </c>
      <c r="T958" s="58"/>
      <c r="U958" s="58"/>
      <c r="V958" s="53">
        <f t="shared" si="556"/>
        <v>0</v>
      </c>
      <c r="W958" s="59"/>
      <c r="X958" s="6"/>
    </row>
    <row r="959" spans="1:24" s="77" customFormat="1" ht="15.75" x14ac:dyDescent="0.25">
      <c r="A959" s="33" t="s">
        <v>284</v>
      </c>
      <c r="B959" s="33" t="s">
        <v>332</v>
      </c>
      <c r="C959" s="23" t="s">
        <v>91</v>
      </c>
      <c r="D959" s="43" t="s">
        <v>90</v>
      </c>
      <c r="E959" s="53">
        <v>316766</v>
      </c>
      <c r="F959" s="53">
        <f>ROUND(E959/12*2,0)</f>
        <v>52794</v>
      </c>
      <c r="G959" s="53">
        <v>29462.480000000007</v>
      </c>
      <c r="H959" s="53">
        <v>17462</v>
      </c>
      <c r="I959" s="119"/>
      <c r="J959" s="119"/>
      <c r="K959" s="54">
        <f t="shared" si="560"/>
        <v>-23331.519999999993</v>
      </c>
      <c r="L959" s="55">
        <f t="shared" si="561"/>
        <v>44.19</v>
      </c>
      <c r="M959" s="59"/>
      <c r="N959" s="59"/>
      <c r="O959" s="53"/>
      <c r="P959" s="53"/>
      <c r="Q959" s="57">
        <f t="shared" si="555"/>
        <v>0</v>
      </c>
      <c r="R959" s="53"/>
      <c r="S959" s="53">
        <f t="shared" si="562"/>
        <v>0</v>
      </c>
      <c r="T959" s="58"/>
      <c r="U959" s="58"/>
      <c r="V959" s="53">
        <f t="shared" si="556"/>
        <v>0</v>
      </c>
      <c r="W959" s="59"/>
      <c r="X959" s="6"/>
    </row>
    <row r="960" spans="1:24" s="77" customFormat="1" ht="15.75" x14ac:dyDescent="0.25">
      <c r="A960" s="33" t="s">
        <v>284</v>
      </c>
      <c r="B960" s="33" t="s">
        <v>332</v>
      </c>
      <c r="C960" s="23" t="s">
        <v>94</v>
      </c>
      <c r="D960" s="43" t="s">
        <v>97</v>
      </c>
      <c r="E960" s="53"/>
      <c r="F960" s="53"/>
      <c r="G960" s="53"/>
      <c r="H960" s="53"/>
      <c r="I960" s="54"/>
      <c r="J960" s="50"/>
      <c r="K960" s="54"/>
      <c r="L960" s="55"/>
      <c r="M960" s="59"/>
      <c r="N960" s="59"/>
      <c r="O960" s="53"/>
      <c r="P960" s="53"/>
      <c r="Q960" s="57">
        <f t="shared" si="555"/>
        <v>0</v>
      </c>
      <c r="R960" s="53"/>
      <c r="S960" s="53">
        <f t="shared" si="562"/>
        <v>0</v>
      </c>
      <c r="T960" s="58"/>
      <c r="U960" s="58"/>
      <c r="V960" s="53">
        <f t="shared" si="556"/>
        <v>0</v>
      </c>
      <c r="W960" s="59"/>
      <c r="X960" s="6"/>
    </row>
    <row r="961" spans="1:24" s="77" customFormat="1" ht="37.5" customHeight="1" x14ac:dyDescent="0.25">
      <c r="A961" s="33" t="s">
        <v>284</v>
      </c>
      <c r="B961" s="33" t="s">
        <v>332</v>
      </c>
      <c r="C961" s="23" t="s">
        <v>93</v>
      </c>
      <c r="D961" s="43" t="s">
        <v>92</v>
      </c>
      <c r="E961" s="53"/>
      <c r="F961" s="53"/>
      <c r="G961" s="53"/>
      <c r="H961" s="53"/>
      <c r="I961" s="54"/>
      <c r="J961" s="50"/>
      <c r="K961" s="54"/>
      <c r="L961" s="55"/>
      <c r="M961" s="59"/>
      <c r="N961" s="59"/>
      <c r="O961" s="53"/>
      <c r="P961" s="53"/>
      <c r="Q961" s="57">
        <f t="shared" si="555"/>
        <v>0</v>
      </c>
      <c r="R961" s="53"/>
      <c r="S961" s="53">
        <f t="shared" si="562"/>
        <v>0</v>
      </c>
      <c r="T961" s="58"/>
      <c r="U961" s="58"/>
      <c r="V961" s="53">
        <f t="shared" si="556"/>
        <v>0</v>
      </c>
      <c r="W961" s="59"/>
      <c r="X961" s="6"/>
    </row>
    <row r="962" spans="1:24" s="77" customFormat="1" ht="31.5" x14ac:dyDescent="0.25">
      <c r="A962" s="33" t="s">
        <v>284</v>
      </c>
      <c r="B962" s="33" t="s">
        <v>332</v>
      </c>
      <c r="C962" s="23" t="s">
        <v>98</v>
      </c>
      <c r="D962" s="34" t="s">
        <v>99</v>
      </c>
      <c r="E962" s="53"/>
      <c r="F962" s="53"/>
      <c r="G962" s="53"/>
      <c r="H962" s="53"/>
      <c r="I962" s="54"/>
      <c r="J962" s="50"/>
      <c r="K962" s="54"/>
      <c r="L962" s="55"/>
      <c r="M962" s="59"/>
      <c r="N962" s="59"/>
      <c r="O962" s="53"/>
      <c r="P962" s="53"/>
      <c r="Q962" s="57">
        <f t="shared" si="555"/>
        <v>0</v>
      </c>
      <c r="R962" s="53"/>
      <c r="S962" s="53">
        <f t="shared" si="562"/>
        <v>0</v>
      </c>
      <c r="T962" s="58"/>
      <c r="U962" s="58"/>
      <c r="V962" s="53">
        <f t="shared" si="556"/>
        <v>0</v>
      </c>
      <c r="W962" s="59"/>
      <c r="X962" s="6"/>
    </row>
    <row r="963" spans="1:24" s="77" customFormat="1" ht="15.75" x14ac:dyDescent="0.25">
      <c r="A963" s="33" t="s">
        <v>284</v>
      </c>
      <c r="B963" s="33" t="s">
        <v>332</v>
      </c>
      <c r="C963" s="23" t="s">
        <v>100</v>
      </c>
      <c r="D963" s="34" t="s">
        <v>101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555"/>
        <v>0</v>
      </c>
      <c r="R963" s="53"/>
      <c r="S963" s="53">
        <f t="shared" si="562"/>
        <v>0</v>
      </c>
      <c r="T963" s="58"/>
      <c r="U963" s="58"/>
      <c r="V963" s="53">
        <f t="shared" si="556"/>
        <v>0</v>
      </c>
      <c r="W963" s="59"/>
      <c r="X963" s="6"/>
    </row>
    <row r="964" spans="1:24" s="77" customFormat="1" ht="47.25" x14ac:dyDescent="0.25">
      <c r="A964" s="33" t="s">
        <v>284</v>
      </c>
      <c r="B964" s="33" t="s">
        <v>332</v>
      </c>
      <c r="C964" s="23" t="s">
        <v>102</v>
      </c>
      <c r="D964" s="39" t="s">
        <v>87</v>
      </c>
      <c r="E964" s="53"/>
      <c r="F964" s="53"/>
      <c r="G964" s="53"/>
      <c r="H964" s="53"/>
      <c r="I964" s="54"/>
      <c r="J964" s="50"/>
      <c r="K964" s="54"/>
      <c r="L964" s="55"/>
      <c r="M964" s="59"/>
      <c r="N964" s="59"/>
      <c r="O964" s="53"/>
      <c r="P964" s="53"/>
      <c r="Q964" s="57">
        <f t="shared" si="555"/>
        <v>0</v>
      </c>
      <c r="R964" s="53"/>
      <c r="S964" s="53">
        <f t="shared" si="562"/>
        <v>0</v>
      </c>
      <c r="T964" s="58"/>
      <c r="U964" s="58"/>
      <c r="V964" s="53">
        <f t="shared" si="556"/>
        <v>0</v>
      </c>
      <c r="W964" s="59"/>
      <c r="X964" s="6"/>
    </row>
    <row r="965" spans="1:24" s="77" customFormat="1" ht="63" x14ac:dyDescent="0.25">
      <c r="A965" s="33" t="s">
        <v>284</v>
      </c>
      <c r="B965" s="33" t="s">
        <v>332</v>
      </c>
      <c r="C965" s="23" t="s">
        <v>102</v>
      </c>
      <c r="D965" s="39" t="s">
        <v>103</v>
      </c>
      <c r="E965" s="53"/>
      <c r="F965" s="53"/>
      <c r="G965" s="53"/>
      <c r="H965" s="53"/>
      <c r="I965" s="54"/>
      <c r="J965" s="50"/>
      <c r="K965" s="54"/>
      <c r="L965" s="55"/>
      <c r="M965" s="59"/>
      <c r="N965" s="59"/>
      <c r="O965" s="53"/>
      <c r="P965" s="53"/>
      <c r="Q965" s="57">
        <f t="shared" si="555"/>
        <v>0</v>
      </c>
      <c r="R965" s="53"/>
      <c r="S965" s="53">
        <f t="shared" si="562"/>
        <v>0</v>
      </c>
      <c r="T965" s="58"/>
      <c r="U965" s="58"/>
      <c r="V965" s="53">
        <f t="shared" si="556"/>
        <v>0</v>
      </c>
      <c r="W965" s="59"/>
      <c r="X965" s="6"/>
    </row>
    <row r="966" spans="1:24" s="77" customFormat="1" ht="31.5" x14ac:dyDescent="0.25">
      <c r="A966" s="33" t="s">
        <v>284</v>
      </c>
      <c r="B966" s="33" t="s">
        <v>332</v>
      </c>
      <c r="C966" s="23" t="s">
        <v>362</v>
      </c>
      <c r="D966" s="39" t="s">
        <v>363</v>
      </c>
      <c r="E966" s="53"/>
      <c r="F966" s="53">
        <f>E966/12*10</f>
        <v>0</v>
      </c>
      <c r="G966" s="53"/>
      <c r="H966" s="53"/>
      <c r="I966" s="119">
        <f>G966-F966</f>
        <v>0</v>
      </c>
      <c r="J966" s="55"/>
      <c r="K966" s="54"/>
      <c r="L966" s="55"/>
      <c r="M966" s="59"/>
      <c r="N966" s="59"/>
      <c r="O966" s="53"/>
      <c r="P966" s="53"/>
      <c r="Q966" s="57"/>
      <c r="R966" s="53"/>
      <c r="S966" s="53"/>
      <c r="T966" s="58"/>
      <c r="U966" s="58"/>
      <c r="V966" s="53"/>
      <c r="W966" s="59"/>
      <c r="X966" s="6"/>
    </row>
    <row r="967" spans="1:24" s="77" customFormat="1" ht="15.75" x14ac:dyDescent="0.25">
      <c r="A967" s="33" t="s">
        <v>284</v>
      </c>
      <c r="B967" s="33" t="s">
        <v>332</v>
      </c>
      <c r="C967" s="23" t="s">
        <v>365</v>
      </c>
      <c r="D967" s="39" t="s">
        <v>364</v>
      </c>
      <c r="E967" s="53"/>
      <c r="F967" s="53"/>
      <c r="G967" s="53"/>
      <c r="H967" s="53"/>
      <c r="I967" s="54"/>
      <c r="J967" s="50"/>
      <c r="K967" s="54"/>
      <c r="L967" s="55"/>
      <c r="M967" s="59"/>
      <c r="N967" s="59"/>
      <c r="O967" s="53"/>
      <c r="P967" s="53"/>
      <c r="Q967" s="57"/>
      <c r="R967" s="53"/>
      <c r="S967" s="53"/>
      <c r="T967" s="58"/>
      <c r="U967" s="58"/>
      <c r="V967" s="53"/>
      <c r="W967" s="59"/>
      <c r="X967" s="6"/>
    </row>
    <row r="968" spans="1:24" s="77" customFormat="1" ht="23.25" customHeight="1" x14ac:dyDescent="0.25">
      <c r="A968" s="33" t="s">
        <v>284</v>
      </c>
      <c r="B968" s="21">
        <v>2</v>
      </c>
      <c r="C968" s="23" t="s">
        <v>102</v>
      </c>
      <c r="D968" s="40" t="s">
        <v>31</v>
      </c>
      <c r="E968" s="64">
        <f>E969+E975+E1029</f>
        <v>283230</v>
      </c>
      <c r="F968" s="64">
        <f>F969+F975+F1029</f>
        <v>57209</v>
      </c>
      <c r="G968" s="64">
        <f>G969+G975+G1029</f>
        <v>70877.69</v>
      </c>
      <c r="H968" s="64">
        <f>H969+H975+H1029</f>
        <v>52707</v>
      </c>
      <c r="I968" s="64">
        <f>I969+I975+I1029</f>
        <v>16859.159999999996</v>
      </c>
      <c r="J968" s="50">
        <f>ROUND(I968/F968*100,2)</f>
        <v>29.47</v>
      </c>
      <c r="K968" s="64">
        <f>K969+K975+K1029</f>
        <v>-3190.4700000000003</v>
      </c>
      <c r="L968" s="55">
        <f>ROUND(K968*100/-F968,2)</f>
        <v>5.58</v>
      </c>
      <c r="M968" s="64">
        <v>10682</v>
      </c>
      <c r="N968" s="49">
        <f>ROUND(M968/12*2,2)</f>
        <v>1780.33</v>
      </c>
      <c r="O968" s="64">
        <f t="shared" ref="O968:V968" si="563">O969+O975+O1029</f>
        <v>1150</v>
      </c>
      <c r="P968" s="64">
        <f t="shared" si="563"/>
        <v>1031</v>
      </c>
      <c r="Q968" s="64">
        <f t="shared" si="563"/>
        <v>119</v>
      </c>
      <c r="R968" s="64">
        <f t="shared" si="563"/>
        <v>295</v>
      </c>
      <c r="S968" s="64">
        <f t="shared" si="563"/>
        <v>50</v>
      </c>
      <c r="T968" s="64">
        <f t="shared" si="563"/>
        <v>64</v>
      </c>
      <c r="U968" s="64">
        <f t="shared" si="563"/>
        <v>59</v>
      </c>
      <c r="V968" s="53">
        <f t="shared" si="563"/>
        <v>5</v>
      </c>
      <c r="W968" s="53"/>
      <c r="X968" s="6"/>
    </row>
    <row r="969" spans="1:24" s="77" customFormat="1" ht="15.75" x14ac:dyDescent="0.25">
      <c r="A969" s="33" t="s">
        <v>284</v>
      </c>
      <c r="B969" s="22" t="s">
        <v>333</v>
      </c>
      <c r="C969" s="23" t="s">
        <v>102</v>
      </c>
      <c r="D969" s="32" t="s">
        <v>32</v>
      </c>
      <c r="E969" s="64">
        <f t="shared" ref="E969:K969" si="564">SUM(E970:E974)</f>
        <v>116403</v>
      </c>
      <c r="F969" s="64">
        <f t="shared" si="564"/>
        <v>19740</v>
      </c>
      <c r="G969" s="64">
        <f t="shared" si="564"/>
        <v>30632</v>
      </c>
      <c r="H969" s="64">
        <f t="shared" si="564"/>
        <v>19740</v>
      </c>
      <c r="I969" s="64">
        <f t="shared" si="564"/>
        <v>10892</v>
      </c>
      <c r="J969" s="50">
        <f>ROUND(I969/F969*100,2)</f>
        <v>55.18</v>
      </c>
      <c r="K969" s="64">
        <f t="shared" si="564"/>
        <v>0</v>
      </c>
      <c r="L969" s="55">
        <f>ROUND(K969*100/-F969,2)</f>
        <v>0</v>
      </c>
      <c r="M969" s="64"/>
      <c r="N969" s="64"/>
      <c r="O969" s="64">
        <f t="shared" ref="O969:V969" si="565">SUM(O970:O974)</f>
        <v>282</v>
      </c>
      <c r="P969" s="64">
        <f t="shared" si="565"/>
        <v>282</v>
      </c>
      <c r="Q969" s="64">
        <f t="shared" si="565"/>
        <v>0</v>
      </c>
      <c r="R969" s="64">
        <f t="shared" si="565"/>
        <v>114</v>
      </c>
      <c r="S969" s="64">
        <f t="shared" si="565"/>
        <v>19</v>
      </c>
      <c r="T969" s="64">
        <f t="shared" si="565"/>
        <v>30</v>
      </c>
      <c r="U969" s="64">
        <f t="shared" si="565"/>
        <v>30</v>
      </c>
      <c r="V969" s="64">
        <f t="shared" si="565"/>
        <v>0</v>
      </c>
      <c r="W969" s="64"/>
      <c r="X969" s="6"/>
    </row>
    <row r="970" spans="1:24" s="77" customFormat="1" ht="15.75" x14ac:dyDescent="0.25">
      <c r="A970" s="162" t="s">
        <v>284</v>
      </c>
      <c r="B970" s="33" t="s">
        <v>333</v>
      </c>
      <c r="C970" s="23" t="s">
        <v>109</v>
      </c>
      <c r="D970" s="34" t="s">
        <v>106</v>
      </c>
      <c r="E970" s="53">
        <v>116403</v>
      </c>
      <c r="F970" s="53">
        <f>9870*2</f>
        <v>19740</v>
      </c>
      <c r="G970" s="53">
        <v>30632</v>
      </c>
      <c r="H970" s="53">
        <v>19740</v>
      </c>
      <c r="I970" s="119">
        <f t="shared" ref="I970" si="566">G970-F970</f>
        <v>10892</v>
      </c>
      <c r="J970" s="55">
        <f t="shared" ref="J970" si="567">ROUND(I970/F970*100,2)</f>
        <v>55.18</v>
      </c>
      <c r="K970" s="54"/>
      <c r="L970" s="55"/>
      <c r="M970" s="59"/>
      <c r="N970" s="59"/>
      <c r="O970" s="53">
        <v>282</v>
      </c>
      <c r="P970" s="53">
        <v>282</v>
      </c>
      <c r="Q970" s="57">
        <f>O970-P970</f>
        <v>0</v>
      </c>
      <c r="R970" s="74">
        <v>114</v>
      </c>
      <c r="S970" s="53">
        <f>ROUND(R970/12*2,0)</f>
        <v>19</v>
      </c>
      <c r="T970" s="58">
        <v>30</v>
      </c>
      <c r="U970" s="58">
        <v>30</v>
      </c>
      <c r="V970" s="53">
        <f>T970-U970</f>
        <v>0</v>
      </c>
      <c r="W970" s="59"/>
      <c r="X970" s="6"/>
    </row>
    <row r="971" spans="1:24" s="77" customFormat="1" ht="31.5" x14ac:dyDescent="0.25">
      <c r="A971" s="33" t="s">
        <v>284</v>
      </c>
      <c r="B971" s="33" t="s">
        <v>333</v>
      </c>
      <c r="C971" s="23" t="s">
        <v>110</v>
      </c>
      <c r="D971" s="34" t="s">
        <v>114</v>
      </c>
      <c r="E971" s="53"/>
      <c r="F971" s="53"/>
      <c r="G971" s="53"/>
      <c r="H971" s="53"/>
      <c r="I971" s="54"/>
      <c r="J971" s="50"/>
      <c r="K971" s="54"/>
      <c r="L971" s="55"/>
      <c r="M971" s="59"/>
      <c r="N971" s="59"/>
      <c r="O971" s="53"/>
      <c r="P971" s="53"/>
      <c r="Q971" s="57">
        <f>O971-P971</f>
        <v>0</v>
      </c>
      <c r="R971" s="53"/>
      <c r="S971" s="53">
        <f>ROUND(R971/12*3,0)</f>
        <v>0</v>
      </c>
      <c r="T971" s="58"/>
      <c r="U971" s="58"/>
      <c r="V971" s="53">
        <f>T971-U971</f>
        <v>0</v>
      </c>
      <c r="W971" s="59"/>
      <c r="X971" s="6"/>
    </row>
    <row r="972" spans="1:24" s="77" customFormat="1" ht="15.75" x14ac:dyDescent="0.25">
      <c r="A972" s="33" t="s">
        <v>284</v>
      </c>
      <c r="B972" s="33" t="s">
        <v>333</v>
      </c>
      <c r="C972" s="23" t="s">
        <v>111</v>
      </c>
      <c r="D972" s="34" t="s">
        <v>115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>O972-P972</f>
        <v>0</v>
      </c>
      <c r="R972" s="53"/>
      <c r="S972" s="53">
        <f>ROUND(R972/12*3,0)</f>
        <v>0</v>
      </c>
      <c r="T972" s="58"/>
      <c r="U972" s="58"/>
      <c r="V972" s="53">
        <f>T972-U972</f>
        <v>0</v>
      </c>
      <c r="W972" s="59"/>
      <c r="X972" s="6"/>
    </row>
    <row r="973" spans="1:24" s="77" customFormat="1" ht="31.5" x14ac:dyDescent="0.25">
      <c r="A973" s="33" t="s">
        <v>284</v>
      </c>
      <c r="B973" s="33" t="s">
        <v>333</v>
      </c>
      <c r="C973" s="23" t="s">
        <v>113</v>
      </c>
      <c r="D973" s="34" t="s">
        <v>116</v>
      </c>
      <c r="E973" s="53"/>
      <c r="F973" s="53"/>
      <c r="G973" s="53"/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>O973-P973</f>
        <v>0</v>
      </c>
      <c r="R973" s="53"/>
      <c r="S973" s="53">
        <f>ROUND(R973/12*3,0)</f>
        <v>0</v>
      </c>
      <c r="T973" s="58"/>
      <c r="U973" s="58"/>
      <c r="V973" s="53">
        <f>T973-U973</f>
        <v>0</v>
      </c>
      <c r="W973" s="59"/>
      <c r="X973" s="6"/>
    </row>
    <row r="974" spans="1:24" s="77" customFormat="1" ht="15.75" x14ac:dyDescent="0.25">
      <c r="A974" s="33" t="s">
        <v>284</v>
      </c>
      <c r="B974" s="33" t="s">
        <v>333</v>
      </c>
      <c r="C974" s="23" t="s">
        <v>112</v>
      </c>
      <c r="D974" s="34" t="s">
        <v>117</v>
      </c>
      <c r="E974" s="53"/>
      <c r="F974" s="99"/>
      <c r="G974" s="53"/>
      <c r="H974" s="53"/>
      <c r="I974" s="54"/>
      <c r="J974" s="50"/>
      <c r="K974" s="54"/>
      <c r="L974" s="55"/>
      <c r="M974" s="59"/>
      <c r="N974" s="59"/>
      <c r="O974" s="53"/>
      <c r="P974" s="53"/>
      <c r="Q974" s="57">
        <f>O974-P974</f>
        <v>0</v>
      </c>
      <c r="R974" s="53"/>
      <c r="S974" s="53">
        <f>ROUND(R974/12*3,0)</f>
        <v>0</v>
      </c>
      <c r="T974" s="58"/>
      <c r="U974" s="58"/>
      <c r="V974" s="53">
        <f>T974-U974</f>
        <v>0</v>
      </c>
      <c r="W974" s="59"/>
      <c r="X974" s="6"/>
    </row>
    <row r="975" spans="1:24" s="77" customFormat="1" ht="15.75" x14ac:dyDescent="0.25">
      <c r="A975" s="33" t="s">
        <v>284</v>
      </c>
      <c r="B975" s="22" t="s">
        <v>334</v>
      </c>
      <c r="C975" s="23" t="s">
        <v>102</v>
      </c>
      <c r="D975" s="41" t="s">
        <v>33</v>
      </c>
      <c r="E975" s="64">
        <f>SUM(E976:E1028)</f>
        <v>135156</v>
      </c>
      <c r="F975" s="64">
        <f>SUM(F976:F1028)</f>
        <v>22526</v>
      </c>
      <c r="G975" s="64">
        <f>SUM(G976:G1028)</f>
        <v>23395</v>
      </c>
      <c r="H975" s="64">
        <f>SUM(H976:H1028)</f>
        <v>19648</v>
      </c>
      <c r="I975" s="64">
        <f>SUM(I976:I1028)</f>
        <v>3247.1699999999983</v>
      </c>
      <c r="J975" s="50">
        <f>ROUND(I975/F975*100,2)</f>
        <v>14.42</v>
      </c>
      <c r="K975" s="64">
        <f>SUM(K976:K1028)</f>
        <v>-2378.17</v>
      </c>
      <c r="L975" s="55">
        <f>ROUND(K975*100/-F975,2)</f>
        <v>10.56</v>
      </c>
      <c r="M975" s="64"/>
      <c r="N975" s="64"/>
      <c r="O975" s="64">
        <f t="shared" ref="O975:V975" si="568">SUM(O976:O1028)</f>
        <v>868</v>
      </c>
      <c r="P975" s="64">
        <f t="shared" si="568"/>
        <v>749</v>
      </c>
      <c r="Q975" s="64">
        <f t="shared" si="568"/>
        <v>119</v>
      </c>
      <c r="R975" s="64">
        <f t="shared" si="568"/>
        <v>181</v>
      </c>
      <c r="S975" s="64">
        <f t="shared" si="568"/>
        <v>31</v>
      </c>
      <c r="T975" s="64">
        <f t="shared" si="568"/>
        <v>34</v>
      </c>
      <c r="U975" s="64">
        <f t="shared" si="568"/>
        <v>29</v>
      </c>
      <c r="V975" s="64">
        <f t="shared" si="568"/>
        <v>5</v>
      </c>
      <c r="W975" s="64"/>
      <c r="X975" s="6"/>
    </row>
    <row r="976" spans="1:24" s="77" customFormat="1" ht="31.5" x14ac:dyDescent="0.25">
      <c r="A976" s="33" t="s">
        <v>284</v>
      </c>
      <c r="B976" s="33" t="s">
        <v>334</v>
      </c>
      <c r="C976" s="42" t="s">
        <v>139</v>
      </c>
      <c r="D976" s="43" t="s">
        <v>119</v>
      </c>
      <c r="E976" s="53">
        <v>115385</v>
      </c>
      <c r="F976" s="53">
        <f t="shared" ref="F976:F977" si="569">ROUND(E976/12*2,2)</f>
        <v>19230.830000000002</v>
      </c>
      <c r="G976" s="53">
        <v>22478</v>
      </c>
      <c r="H976" s="53">
        <v>18731</v>
      </c>
      <c r="I976" s="119">
        <f t="shared" ref="I976" si="570">G976-F976</f>
        <v>3247.1699999999983</v>
      </c>
      <c r="J976" s="55">
        <f t="shared" ref="J976" si="571">ROUND(I976/F976*100,2)</f>
        <v>16.89</v>
      </c>
      <c r="K976" s="54"/>
      <c r="L976" s="55"/>
      <c r="M976" s="59"/>
      <c r="N976" s="59"/>
      <c r="O976" s="53">
        <v>861</v>
      </c>
      <c r="P976" s="53">
        <v>742</v>
      </c>
      <c r="Q976" s="57">
        <f t="shared" ref="Q976:Q1028" si="572">O976-P976</f>
        <v>119</v>
      </c>
      <c r="R976" s="74">
        <v>154</v>
      </c>
      <c r="S976" s="53">
        <f t="shared" ref="S976:S977" si="573">ROUND(R976/12*2,0)</f>
        <v>26</v>
      </c>
      <c r="T976" s="58">
        <v>30</v>
      </c>
      <c r="U976" s="58">
        <v>25</v>
      </c>
      <c r="V976" s="53">
        <f t="shared" ref="V976:V1028" si="574">T976-U976</f>
        <v>5</v>
      </c>
      <c r="W976" s="59"/>
      <c r="X976" s="6"/>
    </row>
    <row r="977" spans="1:24" s="77" customFormat="1" ht="47.25" x14ac:dyDescent="0.25">
      <c r="A977" s="33" t="s">
        <v>284</v>
      </c>
      <c r="B977" s="33" t="s">
        <v>334</v>
      </c>
      <c r="C977" s="42" t="s">
        <v>140</v>
      </c>
      <c r="D977" s="43" t="s">
        <v>120</v>
      </c>
      <c r="E977" s="53">
        <v>19771</v>
      </c>
      <c r="F977" s="53">
        <f t="shared" si="569"/>
        <v>3295.17</v>
      </c>
      <c r="G977" s="53">
        <v>917</v>
      </c>
      <c r="H977" s="53">
        <v>917</v>
      </c>
      <c r="I977" s="119"/>
      <c r="J977" s="55"/>
      <c r="K977" s="54">
        <f t="shared" ref="K977" si="575">G977-F977</f>
        <v>-2378.17</v>
      </c>
      <c r="L977" s="55">
        <f t="shared" ref="L977" si="576">ROUND(K977*100/-F977,2)</f>
        <v>72.17</v>
      </c>
      <c r="M977" s="59"/>
      <c r="N977" s="59"/>
      <c r="O977" s="53">
        <v>7</v>
      </c>
      <c r="P977" s="53">
        <v>7</v>
      </c>
      <c r="Q977" s="57">
        <f t="shared" si="572"/>
        <v>0</v>
      </c>
      <c r="R977" s="74">
        <v>27</v>
      </c>
      <c r="S977" s="53">
        <f t="shared" si="573"/>
        <v>5</v>
      </c>
      <c r="T977" s="58">
        <v>4</v>
      </c>
      <c r="U977" s="58">
        <v>4</v>
      </c>
      <c r="V977" s="53">
        <f t="shared" si="574"/>
        <v>0</v>
      </c>
      <c r="W977" s="59"/>
      <c r="X977" s="6"/>
    </row>
    <row r="978" spans="1:24" s="77" customFormat="1" ht="31.5" x14ac:dyDescent="0.25">
      <c r="A978" s="33" t="s">
        <v>284</v>
      </c>
      <c r="B978" s="33" t="s">
        <v>334</v>
      </c>
      <c r="C978" s="42" t="s">
        <v>141</v>
      </c>
      <c r="D978" s="43" t="s">
        <v>142</v>
      </c>
      <c r="E978" s="53"/>
      <c r="F978" s="53"/>
      <c r="G978" s="53"/>
      <c r="H978" s="53"/>
      <c r="I978" s="54"/>
      <c r="J978" s="50"/>
      <c r="K978" s="54"/>
      <c r="L978" s="55"/>
      <c r="M978" s="59"/>
      <c r="N978" s="59"/>
      <c r="O978" s="53"/>
      <c r="P978" s="53"/>
      <c r="Q978" s="57">
        <f t="shared" si="572"/>
        <v>0</v>
      </c>
      <c r="R978" s="53"/>
      <c r="S978" s="53">
        <f t="shared" ref="S978:S1028" si="577">ROUND(R978/12*3,0)</f>
        <v>0</v>
      </c>
      <c r="T978" s="58"/>
      <c r="U978" s="58"/>
      <c r="V978" s="53">
        <f t="shared" si="574"/>
        <v>0</v>
      </c>
      <c r="W978" s="59"/>
      <c r="X978" s="6"/>
    </row>
    <row r="979" spans="1:24" s="77" customFormat="1" ht="31.5" x14ac:dyDescent="0.25">
      <c r="A979" s="33" t="s">
        <v>284</v>
      </c>
      <c r="B979" s="33" t="s">
        <v>334</v>
      </c>
      <c r="C979" s="42" t="s">
        <v>143</v>
      </c>
      <c r="D979" s="43" t="s">
        <v>144</v>
      </c>
      <c r="E979" s="53"/>
      <c r="F979" s="53"/>
      <c r="G979" s="53"/>
      <c r="H979" s="53"/>
      <c r="I979" s="54"/>
      <c r="J979" s="50"/>
      <c r="K979" s="54"/>
      <c r="L979" s="55"/>
      <c r="M979" s="59"/>
      <c r="N979" s="59"/>
      <c r="O979" s="53"/>
      <c r="P979" s="53"/>
      <c r="Q979" s="57">
        <f t="shared" si="572"/>
        <v>0</v>
      </c>
      <c r="R979" s="53"/>
      <c r="S979" s="53">
        <f t="shared" si="577"/>
        <v>0</v>
      </c>
      <c r="T979" s="58"/>
      <c r="U979" s="58"/>
      <c r="V979" s="53">
        <f t="shared" si="574"/>
        <v>0</v>
      </c>
      <c r="W979" s="59"/>
      <c r="X979" s="6"/>
    </row>
    <row r="980" spans="1:24" s="77" customFormat="1" ht="15.75" x14ac:dyDescent="0.25">
      <c r="A980" s="33" t="s">
        <v>284</v>
      </c>
      <c r="B980" s="33" t="s">
        <v>334</v>
      </c>
      <c r="C980" s="42" t="s">
        <v>145</v>
      </c>
      <c r="D980" s="43" t="s">
        <v>146</v>
      </c>
      <c r="E980" s="53"/>
      <c r="F980" s="53"/>
      <c r="G980" s="53"/>
      <c r="H980" s="53"/>
      <c r="I980" s="54"/>
      <c r="J980" s="50"/>
      <c r="K980" s="54"/>
      <c r="L980" s="55"/>
      <c r="M980" s="59"/>
      <c r="N980" s="59"/>
      <c r="O980" s="53"/>
      <c r="P980" s="53"/>
      <c r="Q980" s="57">
        <f t="shared" si="572"/>
        <v>0</v>
      </c>
      <c r="R980" s="53"/>
      <c r="S980" s="53">
        <f t="shared" si="577"/>
        <v>0</v>
      </c>
      <c r="T980" s="58"/>
      <c r="U980" s="58"/>
      <c r="V980" s="53">
        <f t="shared" si="574"/>
        <v>0</v>
      </c>
      <c r="W980" s="59"/>
      <c r="X980" s="6"/>
    </row>
    <row r="981" spans="1:24" s="77" customFormat="1" ht="15.75" x14ac:dyDescent="0.25">
      <c r="A981" s="33" t="s">
        <v>284</v>
      </c>
      <c r="B981" s="33" t="s">
        <v>334</v>
      </c>
      <c r="C981" s="42" t="s">
        <v>147</v>
      </c>
      <c r="D981" s="43" t="s">
        <v>148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 t="shared" si="572"/>
        <v>0</v>
      </c>
      <c r="R981" s="53"/>
      <c r="S981" s="53">
        <f t="shared" si="577"/>
        <v>0</v>
      </c>
      <c r="T981" s="58"/>
      <c r="U981" s="58"/>
      <c r="V981" s="53">
        <f t="shared" si="574"/>
        <v>0</v>
      </c>
      <c r="W981" s="59"/>
      <c r="X981" s="6"/>
    </row>
    <row r="982" spans="1:24" s="77" customFormat="1" ht="78.75" x14ac:dyDescent="0.25">
      <c r="A982" s="33" t="s">
        <v>284</v>
      </c>
      <c r="B982" s="33" t="s">
        <v>334</v>
      </c>
      <c r="C982" s="42" t="s">
        <v>149</v>
      </c>
      <c r="D982" s="43" t="s">
        <v>150</v>
      </c>
      <c r="E982" s="53"/>
      <c r="F982" s="53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 t="shared" si="572"/>
        <v>0</v>
      </c>
      <c r="R982" s="53"/>
      <c r="S982" s="53">
        <f t="shared" si="577"/>
        <v>0</v>
      </c>
      <c r="T982" s="58"/>
      <c r="U982" s="58"/>
      <c r="V982" s="53">
        <f t="shared" si="574"/>
        <v>0</v>
      </c>
      <c r="W982" s="59"/>
      <c r="X982" s="6"/>
    </row>
    <row r="983" spans="1:24" s="77" customFormat="1" ht="31.5" x14ac:dyDescent="0.25">
      <c r="A983" s="33" t="s">
        <v>284</v>
      </c>
      <c r="B983" s="33" t="s">
        <v>334</v>
      </c>
      <c r="C983" s="42" t="s">
        <v>130</v>
      </c>
      <c r="D983" s="43" t="s">
        <v>151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 t="shared" si="572"/>
        <v>0</v>
      </c>
      <c r="R983" s="53"/>
      <c r="S983" s="53">
        <f t="shared" si="577"/>
        <v>0</v>
      </c>
      <c r="T983" s="58"/>
      <c r="U983" s="58"/>
      <c r="V983" s="53">
        <f t="shared" si="574"/>
        <v>0</v>
      </c>
      <c r="W983" s="59"/>
      <c r="X983" s="6"/>
    </row>
    <row r="984" spans="1:24" s="77" customFormat="1" ht="47.25" x14ac:dyDescent="0.25">
      <c r="A984" s="33" t="s">
        <v>284</v>
      </c>
      <c r="B984" s="33" t="s">
        <v>334</v>
      </c>
      <c r="C984" s="42" t="s">
        <v>174</v>
      </c>
      <c r="D984" s="43" t="s">
        <v>175</v>
      </c>
      <c r="E984" s="53"/>
      <c r="F984" s="53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 t="shared" si="572"/>
        <v>0</v>
      </c>
      <c r="R984" s="53"/>
      <c r="S984" s="53">
        <f t="shared" si="577"/>
        <v>0</v>
      </c>
      <c r="T984" s="58"/>
      <c r="U984" s="58"/>
      <c r="V984" s="53">
        <f t="shared" si="574"/>
        <v>0</v>
      </c>
      <c r="W984" s="59"/>
      <c r="X984" s="6"/>
    </row>
    <row r="985" spans="1:24" s="77" customFormat="1" ht="31.5" x14ac:dyDescent="0.25">
      <c r="A985" s="33" t="s">
        <v>284</v>
      </c>
      <c r="B985" s="33" t="s">
        <v>334</v>
      </c>
      <c r="C985" s="42" t="s">
        <v>129</v>
      </c>
      <c r="D985" s="43" t="s">
        <v>152</v>
      </c>
      <c r="E985" s="53"/>
      <c r="F985" s="53"/>
      <c r="G985" s="53"/>
      <c r="H985" s="53"/>
      <c r="I985" s="54"/>
      <c r="J985" s="50"/>
      <c r="K985" s="54"/>
      <c r="L985" s="55"/>
      <c r="M985" s="59"/>
      <c r="N985" s="59"/>
      <c r="O985" s="53"/>
      <c r="P985" s="53"/>
      <c r="Q985" s="57">
        <f t="shared" si="572"/>
        <v>0</v>
      </c>
      <c r="R985" s="53"/>
      <c r="S985" s="53">
        <f t="shared" si="577"/>
        <v>0</v>
      </c>
      <c r="T985" s="58"/>
      <c r="U985" s="58"/>
      <c r="V985" s="53">
        <f t="shared" si="574"/>
        <v>0</v>
      </c>
      <c r="W985" s="59"/>
      <c r="X985" s="6"/>
    </row>
    <row r="986" spans="1:24" s="77" customFormat="1" ht="31.5" x14ac:dyDescent="0.25">
      <c r="A986" s="33" t="s">
        <v>284</v>
      </c>
      <c r="B986" s="33" t="s">
        <v>334</v>
      </c>
      <c r="C986" s="42" t="s">
        <v>176</v>
      </c>
      <c r="D986" s="43" t="s">
        <v>177</v>
      </c>
      <c r="E986" s="53"/>
      <c r="F986" s="53"/>
      <c r="G986" s="53"/>
      <c r="H986" s="53"/>
      <c r="I986" s="54"/>
      <c r="J986" s="50"/>
      <c r="K986" s="54"/>
      <c r="L986" s="55"/>
      <c r="M986" s="59"/>
      <c r="N986" s="59"/>
      <c r="O986" s="53"/>
      <c r="P986" s="53"/>
      <c r="Q986" s="57">
        <f t="shared" si="572"/>
        <v>0</v>
      </c>
      <c r="R986" s="53"/>
      <c r="S986" s="53">
        <f t="shared" si="577"/>
        <v>0</v>
      </c>
      <c r="T986" s="58"/>
      <c r="U986" s="58"/>
      <c r="V986" s="53">
        <f t="shared" si="574"/>
        <v>0</v>
      </c>
      <c r="W986" s="59"/>
      <c r="X986" s="6"/>
    </row>
    <row r="987" spans="1:24" s="77" customFormat="1" ht="15.75" x14ac:dyDescent="0.25">
      <c r="A987" s="33" t="s">
        <v>284</v>
      </c>
      <c r="B987" s="33" t="s">
        <v>334</v>
      </c>
      <c r="C987" s="42" t="s">
        <v>131</v>
      </c>
      <c r="D987" s="43" t="s">
        <v>153</v>
      </c>
      <c r="E987" s="53"/>
      <c r="F987" s="53"/>
      <c r="G987" s="53"/>
      <c r="H987" s="53"/>
      <c r="I987" s="54"/>
      <c r="J987" s="50"/>
      <c r="K987" s="54"/>
      <c r="L987" s="55"/>
      <c r="M987" s="59"/>
      <c r="N987" s="59"/>
      <c r="O987" s="53"/>
      <c r="P987" s="53"/>
      <c r="Q987" s="57">
        <f t="shared" si="572"/>
        <v>0</v>
      </c>
      <c r="R987" s="53"/>
      <c r="S987" s="53">
        <f t="shared" si="577"/>
        <v>0</v>
      </c>
      <c r="T987" s="58"/>
      <c r="U987" s="58"/>
      <c r="V987" s="53">
        <f t="shared" si="574"/>
        <v>0</v>
      </c>
      <c r="W987" s="59"/>
      <c r="X987" s="6"/>
    </row>
    <row r="988" spans="1:24" s="77" customFormat="1" ht="31.5" x14ac:dyDescent="0.25">
      <c r="A988" s="33" t="s">
        <v>284</v>
      </c>
      <c r="B988" s="33" t="s">
        <v>334</v>
      </c>
      <c r="C988" s="42" t="s">
        <v>178</v>
      </c>
      <c r="D988" s="43" t="s">
        <v>179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572"/>
        <v>0</v>
      </c>
      <c r="R988" s="53"/>
      <c r="S988" s="53">
        <f t="shared" si="577"/>
        <v>0</v>
      </c>
      <c r="T988" s="58"/>
      <c r="U988" s="58"/>
      <c r="V988" s="53">
        <f t="shared" si="574"/>
        <v>0</v>
      </c>
      <c r="W988" s="59"/>
      <c r="X988" s="6"/>
    </row>
    <row r="989" spans="1:24" s="77" customFormat="1" ht="31.5" x14ac:dyDescent="0.25">
      <c r="A989" s="33" t="s">
        <v>284</v>
      </c>
      <c r="B989" s="33" t="s">
        <v>334</v>
      </c>
      <c r="C989" s="42" t="s">
        <v>132</v>
      </c>
      <c r="D989" s="43" t="s">
        <v>154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572"/>
        <v>0</v>
      </c>
      <c r="R989" s="53"/>
      <c r="S989" s="53">
        <f t="shared" si="577"/>
        <v>0</v>
      </c>
      <c r="T989" s="58"/>
      <c r="U989" s="58"/>
      <c r="V989" s="53">
        <f t="shared" si="574"/>
        <v>0</v>
      </c>
      <c r="W989" s="59"/>
      <c r="X989" s="6"/>
    </row>
    <row r="990" spans="1:24" s="77" customFormat="1" ht="15.75" x14ac:dyDescent="0.25">
      <c r="A990" s="33" t="s">
        <v>284</v>
      </c>
      <c r="B990" s="33" t="s">
        <v>334</v>
      </c>
      <c r="C990" s="42" t="s">
        <v>133</v>
      </c>
      <c r="D990" s="43" t="s">
        <v>155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572"/>
        <v>0</v>
      </c>
      <c r="R990" s="53"/>
      <c r="S990" s="53">
        <f t="shared" si="577"/>
        <v>0</v>
      </c>
      <c r="T990" s="58"/>
      <c r="U990" s="58"/>
      <c r="V990" s="53">
        <f t="shared" si="574"/>
        <v>0</v>
      </c>
      <c r="W990" s="59"/>
      <c r="X990" s="6"/>
    </row>
    <row r="991" spans="1:24" s="77" customFormat="1" ht="15.75" x14ac:dyDescent="0.25">
      <c r="A991" s="33" t="s">
        <v>284</v>
      </c>
      <c r="B991" s="33" t="s">
        <v>334</v>
      </c>
      <c r="C991" s="42" t="s">
        <v>135</v>
      </c>
      <c r="D991" s="43" t="s">
        <v>156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572"/>
        <v>0</v>
      </c>
      <c r="R991" s="53"/>
      <c r="S991" s="53">
        <f t="shared" si="577"/>
        <v>0</v>
      </c>
      <c r="T991" s="58"/>
      <c r="U991" s="58"/>
      <c r="V991" s="53">
        <f t="shared" si="574"/>
        <v>0</v>
      </c>
      <c r="W991" s="59"/>
      <c r="X991" s="6"/>
    </row>
    <row r="992" spans="1:24" s="77" customFormat="1" ht="31.5" x14ac:dyDescent="0.25">
      <c r="A992" s="33" t="s">
        <v>284</v>
      </c>
      <c r="B992" s="33" t="s">
        <v>334</v>
      </c>
      <c r="C992" s="42" t="s">
        <v>136</v>
      </c>
      <c r="D992" s="43" t="s">
        <v>157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572"/>
        <v>0</v>
      </c>
      <c r="R992" s="53"/>
      <c r="S992" s="53">
        <f t="shared" si="577"/>
        <v>0</v>
      </c>
      <c r="T992" s="58"/>
      <c r="U992" s="58"/>
      <c r="V992" s="53">
        <f t="shared" si="574"/>
        <v>0</v>
      </c>
      <c r="W992" s="59"/>
      <c r="X992" s="6"/>
    </row>
    <row r="993" spans="1:24" s="77" customFormat="1" ht="47.25" x14ac:dyDescent="0.25">
      <c r="A993" s="33" t="s">
        <v>284</v>
      </c>
      <c r="B993" s="33" t="s">
        <v>334</v>
      </c>
      <c r="C993" s="42" t="s">
        <v>134</v>
      </c>
      <c r="D993" s="43" t="s">
        <v>158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572"/>
        <v>0</v>
      </c>
      <c r="R993" s="53"/>
      <c r="S993" s="53">
        <f t="shared" si="577"/>
        <v>0</v>
      </c>
      <c r="T993" s="58"/>
      <c r="U993" s="58"/>
      <c r="V993" s="53">
        <f t="shared" si="574"/>
        <v>0</v>
      </c>
      <c r="W993" s="59"/>
      <c r="X993" s="6"/>
    </row>
    <row r="994" spans="1:24" s="77" customFormat="1" ht="15.75" x14ac:dyDescent="0.25">
      <c r="A994" s="33" t="s">
        <v>284</v>
      </c>
      <c r="B994" s="33" t="s">
        <v>334</v>
      </c>
      <c r="C994" s="42" t="s">
        <v>138</v>
      </c>
      <c r="D994" s="43" t="s">
        <v>159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572"/>
        <v>0</v>
      </c>
      <c r="R994" s="53"/>
      <c r="S994" s="53">
        <f t="shared" si="577"/>
        <v>0</v>
      </c>
      <c r="T994" s="58"/>
      <c r="U994" s="58"/>
      <c r="V994" s="53">
        <f t="shared" si="574"/>
        <v>0</v>
      </c>
      <c r="W994" s="59"/>
      <c r="X994" s="6"/>
    </row>
    <row r="995" spans="1:24" s="77" customFormat="1" ht="15.75" x14ac:dyDescent="0.25">
      <c r="A995" s="33" t="s">
        <v>284</v>
      </c>
      <c r="B995" s="33" t="s">
        <v>334</v>
      </c>
      <c r="C995" s="42" t="s">
        <v>180</v>
      </c>
      <c r="D995" s="43" t="s">
        <v>181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572"/>
        <v>0</v>
      </c>
      <c r="R995" s="53"/>
      <c r="S995" s="53">
        <f t="shared" si="577"/>
        <v>0</v>
      </c>
      <c r="T995" s="58"/>
      <c r="U995" s="58"/>
      <c r="V995" s="53">
        <f t="shared" si="574"/>
        <v>0</v>
      </c>
      <c r="W995" s="59"/>
      <c r="X995" s="6"/>
    </row>
    <row r="996" spans="1:24" s="77" customFormat="1" ht="31.5" x14ac:dyDescent="0.25">
      <c r="A996" s="33" t="s">
        <v>284</v>
      </c>
      <c r="B996" s="33" t="s">
        <v>334</v>
      </c>
      <c r="C996" s="42" t="s">
        <v>137</v>
      </c>
      <c r="D996" s="43" t="s">
        <v>160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572"/>
        <v>0</v>
      </c>
      <c r="R996" s="53"/>
      <c r="S996" s="53">
        <f t="shared" si="577"/>
        <v>0</v>
      </c>
      <c r="T996" s="58"/>
      <c r="U996" s="58"/>
      <c r="V996" s="53">
        <f t="shared" si="574"/>
        <v>0</v>
      </c>
      <c r="W996" s="59"/>
      <c r="X996" s="6"/>
    </row>
    <row r="997" spans="1:24" s="77" customFormat="1" ht="15.75" x14ac:dyDescent="0.25">
      <c r="A997" s="33" t="s">
        <v>284</v>
      </c>
      <c r="B997" s="33" t="s">
        <v>334</v>
      </c>
      <c r="C997" s="42" t="s">
        <v>127</v>
      </c>
      <c r="D997" s="43" t="s">
        <v>161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572"/>
        <v>0</v>
      </c>
      <c r="R997" s="53"/>
      <c r="S997" s="53">
        <f t="shared" si="577"/>
        <v>0</v>
      </c>
      <c r="T997" s="58"/>
      <c r="U997" s="58"/>
      <c r="V997" s="53">
        <f t="shared" si="574"/>
        <v>0</v>
      </c>
      <c r="W997" s="59"/>
      <c r="X997" s="6"/>
    </row>
    <row r="998" spans="1:24" s="77" customFormat="1" ht="31.5" x14ac:dyDescent="0.25">
      <c r="A998" s="33" t="s">
        <v>284</v>
      </c>
      <c r="B998" s="33" t="s">
        <v>334</v>
      </c>
      <c r="C998" s="42" t="s">
        <v>126</v>
      </c>
      <c r="D998" s="43" t="s">
        <v>162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572"/>
        <v>0</v>
      </c>
      <c r="R998" s="53"/>
      <c r="S998" s="53">
        <f t="shared" si="577"/>
        <v>0</v>
      </c>
      <c r="T998" s="58"/>
      <c r="U998" s="58"/>
      <c r="V998" s="53">
        <f t="shared" si="574"/>
        <v>0</v>
      </c>
      <c r="W998" s="59"/>
      <c r="X998" s="6"/>
    </row>
    <row r="999" spans="1:24" s="77" customFormat="1" ht="15.75" x14ac:dyDescent="0.25">
      <c r="A999" s="33" t="s">
        <v>284</v>
      </c>
      <c r="B999" s="33" t="s">
        <v>334</v>
      </c>
      <c r="C999" s="42" t="s">
        <v>122</v>
      </c>
      <c r="D999" s="43" t="s">
        <v>163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572"/>
        <v>0</v>
      </c>
      <c r="R999" s="53"/>
      <c r="S999" s="53">
        <f t="shared" si="577"/>
        <v>0</v>
      </c>
      <c r="T999" s="58"/>
      <c r="U999" s="58"/>
      <c r="V999" s="53">
        <f t="shared" si="574"/>
        <v>0</v>
      </c>
      <c r="W999" s="59"/>
      <c r="X999" s="6"/>
    </row>
    <row r="1000" spans="1:24" s="77" customFormat="1" ht="15.75" x14ac:dyDescent="0.25">
      <c r="A1000" s="33" t="s">
        <v>284</v>
      </c>
      <c r="B1000" s="33" t="s">
        <v>334</v>
      </c>
      <c r="C1000" s="42" t="s">
        <v>123</v>
      </c>
      <c r="D1000" s="43" t="s">
        <v>164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572"/>
        <v>0</v>
      </c>
      <c r="R1000" s="53"/>
      <c r="S1000" s="53">
        <f t="shared" si="577"/>
        <v>0</v>
      </c>
      <c r="T1000" s="58"/>
      <c r="U1000" s="58"/>
      <c r="V1000" s="53">
        <f t="shared" si="574"/>
        <v>0</v>
      </c>
      <c r="W1000" s="59"/>
      <c r="X1000" s="6"/>
    </row>
    <row r="1001" spans="1:24" s="77" customFormat="1" ht="15.75" x14ac:dyDescent="0.25">
      <c r="A1001" s="33" t="s">
        <v>284</v>
      </c>
      <c r="B1001" s="33" t="s">
        <v>334</v>
      </c>
      <c r="C1001" s="42" t="s">
        <v>182</v>
      </c>
      <c r="D1001" s="43" t="s">
        <v>183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572"/>
        <v>0</v>
      </c>
      <c r="R1001" s="53"/>
      <c r="S1001" s="53">
        <f t="shared" si="577"/>
        <v>0</v>
      </c>
      <c r="T1001" s="58"/>
      <c r="U1001" s="58"/>
      <c r="V1001" s="53">
        <f t="shared" si="574"/>
        <v>0</v>
      </c>
      <c r="W1001" s="59"/>
      <c r="X1001" s="6"/>
    </row>
    <row r="1002" spans="1:24" s="77" customFormat="1" ht="15.75" x14ac:dyDescent="0.25">
      <c r="A1002" s="33" t="s">
        <v>284</v>
      </c>
      <c r="B1002" s="33" t="s">
        <v>334</v>
      </c>
      <c r="C1002" s="42" t="s">
        <v>184</v>
      </c>
      <c r="D1002" s="43" t="s">
        <v>185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572"/>
        <v>0</v>
      </c>
      <c r="R1002" s="53"/>
      <c r="S1002" s="53">
        <f t="shared" si="577"/>
        <v>0</v>
      </c>
      <c r="T1002" s="58"/>
      <c r="U1002" s="58"/>
      <c r="V1002" s="53">
        <f t="shared" si="574"/>
        <v>0</v>
      </c>
      <c r="W1002" s="59"/>
      <c r="X1002" s="6"/>
    </row>
    <row r="1003" spans="1:24" s="77" customFormat="1" ht="15.75" x14ac:dyDescent="0.25">
      <c r="A1003" s="33" t="s">
        <v>284</v>
      </c>
      <c r="B1003" s="33" t="s">
        <v>334</v>
      </c>
      <c r="C1003" s="42" t="s">
        <v>186</v>
      </c>
      <c r="D1003" s="43" t="s">
        <v>187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572"/>
        <v>0</v>
      </c>
      <c r="R1003" s="53"/>
      <c r="S1003" s="53">
        <f t="shared" si="577"/>
        <v>0</v>
      </c>
      <c r="T1003" s="58"/>
      <c r="U1003" s="58"/>
      <c r="V1003" s="53">
        <f t="shared" si="574"/>
        <v>0</v>
      </c>
      <c r="W1003" s="59"/>
      <c r="X1003" s="6"/>
    </row>
    <row r="1004" spans="1:24" s="77" customFormat="1" ht="31.5" x14ac:dyDescent="0.25">
      <c r="A1004" s="33" t="s">
        <v>284</v>
      </c>
      <c r="B1004" s="33" t="s">
        <v>334</v>
      </c>
      <c r="C1004" s="42" t="s">
        <v>188</v>
      </c>
      <c r="D1004" s="43" t="s">
        <v>189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572"/>
        <v>0</v>
      </c>
      <c r="R1004" s="53"/>
      <c r="S1004" s="53">
        <f t="shared" si="577"/>
        <v>0</v>
      </c>
      <c r="T1004" s="58"/>
      <c r="U1004" s="58"/>
      <c r="V1004" s="53">
        <f t="shared" si="574"/>
        <v>0</v>
      </c>
      <c r="W1004" s="59"/>
      <c r="X1004" s="6"/>
    </row>
    <row r="1005" spans="1:24" s="77" customFormat="1" ht="15.75" x14ac:dyDescent="0.25">
      <c r="A1005" s="33" t="s">
        <v>284</v>
      </c>
      <c r="B1005" s="33" t="s">
        <v>334</v>
      </c>
      <c r="C1005" s="42" t="s">
        <v>124</v>
      </c>
      <c r="D1005" s="43" t="s">
        <v>165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572"/>
        <v>0</v>
      </c>
      <c r="R1005" s="53"/>
      <c r="S1005" s="53">
        <f t="shared" si="577"/>
        <v>0</v>
      </c>
      <c r="T1005" s="58"/>
      <c r="U1005" s="58"/>
      <c r="V1005" s="53">
        <f t="shared" si="574"/>
        <v>0</v>
      </c>
      <c r="W1005" s="59"/>
      <c r="X1005" s="6"/>
    </row>
    <row r="1006" spans="1:24" s="77" customFormat="1" ht="15.75" x14ac:dyDescent="0.25">
      <c r="A1006" s="33" t="s">
        <v>284</v>
      </c>
      <c r="B1006" s="33" t="s">
        <v>334</v>
      </c>
      <c r="C1006" s="42" t="s">
        <v>125</v>
      </c>
      <c r="D1006" s="43" t="s">
        <v>166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572"/>
        <v>0</v>
      </c>
      <c r="R1006" s="53"/>
      <c r="S1006" s="53">
        <f t="shared" si="577"/>
        <v>0</v>
      </c>
      <c r="T1006" s="58"/>
      <c r="U1006" s="58"/>
      <c r="V1006" s="53">
        <f t="shared" si="574"/>
        <v>0</v>
      </c>
      <c r="W1006" s="59"/>
      <c r="X1006" s="6"/>
    </row>
    <row r="1007" spans="1:24" s="77" customFormat="1" ht="47.25" x14ac:dyDescent="0.25">
      <c r="A1007" s="33" t="s">
        <v>284</v>
      </c>
      <c r="B1007" s="33" t="s">
        <v>334</v>
      </c>
      <c r="C1007" s="42" t="s">
        <v>34</v>
      </c>
      <c r="D1007" s="43" t="s">
        <v>167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572"/>
        <v>0</v>
      </c>
      <c r="R1007" s="53"/>
      <c r="S1007" s="53">
        <f t="shared" si="577"/>
        <v>0</v>
      </c>
      <c r="T1007" s="58"/>
      <c r="U1007" s="58"/>
      <c r="V1007" s="53">
        <f t="shared" si="574"/>
        <v>0</v>
      </c>
      <c r="W1007" s="59"/>
      <c r="X1007" s="6"/>
    </row>
    <row r="1008" spans="1:24" s="77" customFormat="1" ht="15.75" x14ac:dyDescent="0.25">
      <c r="A1008" s="33" t="s">
        <v>284</v>
      </c>
      <c r="B1008" s="33" t="s">
        <v>334</v>
      </c>
      <c r="C1008" s="42" t="s">
        <v>35</v>
      </c>
      <c r="D1008" s="43" t="s">
        <v>168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572"/>
        <v>0</v>
      </c>
      <c r="R1008" s="53"/>
      <c r="S1008" s="53">
        <f t="shared" si="577"/>
        <v>0</v>
      </c>
      <c r="T1008" s="58"/>
      <c r="U1008" s="58"/>
      <c r="V1008" s="53">
        <f t="shared" si="574"/>
        <v>0</v>
      </c>
      <c r="W1008" s="59"/>
      <c r="X1008" s="6"/>
    </row>
    <row r="1009" spans="1:24" s="77" customFormat="1" ht="31.5" x14ac:dyDescent="0.25">
      <c r="A1009" s="33" t="s">
        <v>284</v>
      </c>
      <c r="B1009" s="33" t="s">
        <v>334</v>
      </c>
      <c r="C1009" s="42" t="s">
        <v>36</v>
      </c>
      <c r="D1009" s="43" t="s">
        <v>190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572"/>
        <v>0</v>
      </c>
      <c r="R1009" s="53"/>
      <c r="S1009" s="53">
        <f t="shared" si="577"/>
        <v>0</v>
      </c>
      <c r="T1009" s="58"/>
      <c r="U1009" s="58"/>
      <c r="V1009" s="53">
        <f t="shared" si="574"/>
        <v>0</v>
      </c>
      <c r="W1009" s="59"/>
      <c r="X1009" s="6"/>
    </row>
    <row r="1010" spans="1:24" s="77" customFormat="1" ht="31.5" x14ac:dyDescent="0.25">
      <c r="A1010" s="33" t="s">
        <v>284</v>
      </c>
      <c r="B1010" s="33" t="s">
        <v>334</v>
      </c>
      <c r="C1010" s="42" t="s">
        <v>37</v>
      </c>
      <c r="D1010" s="43" t="s">
        <v>191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572"/>
        <v>0</v>
      </c>
      <c r="R1010" s="53"/>
      <c r="S1010" s="53">
        <f t="shared" si="577"/>
        <v>0</v>
      </c>
      <c r="T1010" s="58"/>
      <c r="U1010" s="58"/>
      <c r="V1010" s="53">
        <f t="shared" si="574"/>
        <v>0</v>
      </c>
      <c r="W1010" s="59"/>
      <c r="X1010" s="6"/>
    </row>
    <row r="1011" spans="1:24" s="77" customFormat="1" ht="31.5" x14ac:dyDescent="0.25">
      <c r="A1011" s="33" t="s">
        <v>284</v>
      </c>
      <c r="B1011" s="33" t="s">
        <v>334</v>
      </c>
      <c r="C1011" s="42" t="s">
        <v>38</v>
      </c>
      <c r="D1011" s="43" t="s">
        <v>169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572"/>
        <v>0</v>
      </c>
      <c r="R1011" s="53"/>
      <c r="S1011" s="53">
        <f t="shared" si="577"/>
        <v>0</v>
      </c>
      <c r="T1011" s="58"/>
      <c r="U1011" s="58"/>
      <c r="V1011" s="53">
        <f t="shared" si="574"/>
        <v>0</v>
      </c>
      <c r="W1011" s="59"/>
      <c r="X1011" s="6"/>
    </row>
    <row r="1012" spans="1:24" s="77" customFormat="1" ht="15.75" x14ac:dyDescent="0.25">
      <c r="A1012" s="33" t="s">
        <v>284</v>
      </c>
      <c r="B1012" s="33" t="s">
        <v>334</v>
      </c>
      <c r="C1012" s="42" t="s">
        <v>39</v>
      </c>
      <c r="D1012" s="43" t="s">
        <v>170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572"/>
        <v>0</v>
      </c>
      <c r="R1012" s="53"/>
      <c r="S1012" s="53">
        <f t="shared" si="577"/>
        <v>0</v>
      </c>
      <c r="T1012" s="58"/>
      <c r="U1012" s="58"/>
      <c r="V1012" s="53">
        <f t="shared" si="574"/>
        <v>0</v>
      </c>
      <c r="W1012" s="59"/>
      <c r="X1012" s="6"/>
    </row>
    <row r="1013" spans="1:24" s="77" customFormat="1" ht="47.25" x14ac:dyDescent="0.25">
      <c r="A1013" s="33" t="s">
        <v>284</v>
      </c>
      <c r="B1013" s="33" t="s">
        <v>334</v>
      </c>
      <c r="C1013" s="42" t="s">
        <v>40</v>
      </c>
      <c r="D1013" s="43" t="s">
        <v>172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572"/>
        <v>0</v>
      </c>
      <c r="R1013" s="53"/>
      <c r="S1013" s="53">
        <f t="shared" si="577"/>
        <v>0</v>
      </c>
      <c r="T1013" s="58"/>
      <c r="U1013" s="58"/>
      <c r="V1013" s="53">
        <f t="shared" si="574"/>
        <v>0</v>
      </c>
      <c r="W1013" s="59"/>
      <c r="X1013" s="6"/>
    </row>
    <row r="1014" spans="1:24" s="77" customFormat="1" ht="15.75" x14ac:dyDescent="0.25">
      <c r="A1014" s="33" t="s">
        <v>284</v>
      </c>
      <c r="B1014" s="33" t="s">
        <v>334</v>
      </c>
      <c r="C1014" s="42" t="s">
        <v>41</v>
      </c>
      <c r="D1014" s="43" t="s">
        <v>171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572"/>
        <v>0</v>
      </c>
      <c r="R1014" s="53"/>
      <c r="S1014" s="53">
        <f t="shared" si="577"/>
        <v>0</v>
      </c>
      <c r="T1014" s="58"/>
      <c r="U1014" s="58"/>
      <c r="V1014" s="53">
        <f t="shared" si="574"/>
        <v>0</v>
      </c>
      <c r="W1014" s="59"/>
      <c r="X1014" s="6"/>
    </row>
    <row r="1015" spans="1:24" s="77" customFormat="1" ht="15.75" x14ac:dyDescent="0.25">
      <c r="A1015" s="33" t="s">
        <v>284</v>
      </c>
      <c r="B1015" s="33" t="s">
        <v>334</v>
      </c>
      <c r="C1015" s="42" t="s">
        <v>42</v>
      </c>
      <c r="D1015" s="43" t="s">
        <v>192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572"/>
        <v>0</v>
      </c>
      <c r="R1015" s="53"/>
      <c r="S1015" s="53">
        <f t="shared" si="577"/>
        <v>0</v>
      </c>
      <c r="T1015" s="58"/>
      <c r="U1015" s="58"/>
      <c r="V1015" s="53">
        <f t="shared" si="574"/>
        <v>0</v>
      </c>
      <c r="W1015" s="59"/>
      <c r="X1015" s="6"/>
    </row>
    <row r="1016" spans="1:24" s="77" customFormat="1" ht="15.75" x14ac:dyDescent="0.25">
      <c r="A1016" s="33" t="s">
        <v>284</v>
      </c>
      <c r="B1016" s="33" t="s">
        <v>334</v>
      </c>
      <c r="C1016" s="42" t="s">
        <v>43</v>
      </c>
      <c r="D1016" s="43" t="s">
        <v>193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572"/>
        <v>0</v>
      </c>
      <c r="R1016" s="53"/>
      <c r="S1016" s="53">
        <f t="shared" si="577"/>
        <v>0</v>
      </c>
      <c r="T1016" s="58"/>
      <c r="U1016" s="58"/>
      <c r="V1016" s="53">
        <f t="shared" si="574"/>
        <v>0</v>
      </c>
      <c r="W1016" s="59"/>
      <c r="X1016" s="6"/>
    </row>
    <row r="1017" spans="1:24" s="77" customFormat="1" ht="15.75" x14ac:dyDescent="0.25">
      <c r="A1017" s="33" t="s">
        <v>284</v>
      </c>
      <c r="B1017" s="33" t="s">
        <v>334</v>
      </c>
      <c r="C1017" s="42" t="s">
        <v>44</v>
      </c>
      <c r="D1017" s="43" t="s">
        <v>173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572"/>
        <v>0</v>
      </c>
      <c r="R1017" s="53"/>
      <c r="S1017" s="53">
        <f t="shared" si="577"/>
        <v>0</v>
      </c>
      <c r="T1017" s="58"/>
      <c r="U1017" s="58"/>
      <c r="V1017" s="53">
        <f t="shared" si="574"/>
        <v>0</v>
      </c>
      <c r="W1017" s="59"/>
      <c r="X1017" s="6"/>
    </row>
    <row r="1018" spans="1:24" s="77" customFormat="1" ht="15.75" x14ac:dyDescent="0.25">
      <c r="A1018" s="33" t="s">
        <v>284</v>
      </c>
      <c r="B1018" s="33" t="s">
        <v>334</v>
      </c>
      <c r="C1018" s="42" t="s">
        <v>45</v>
      </c>
      <c r="D1018" s="43" t="s">
        <v>187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572"/>
        <v>0</v>
      </c>
      <c r="R1018" s="53"/>
      <c r="S1018" s="53">
        <f t="shared" si="577"/>
        <v>0</v>
      </c>
      <c r="T1018" s="58"/>
      <c r="U1018" s="58"/>
      <c r="V1018" s="53">
        <f t="shared" si="574"/>
        <v>0</v>
      </c>
      <c r="W1018" s="59"/>
      <c r="X1018" s="6"/>
    </row>
    <row r="1019" spans="1:24" s="77" customFormat="1" ht="15.75" x14ac:dyDescent="0.25">
      <c r="A1019" s="33" t="s">
        <v>284</v>
      </c>
      <c r="B1019" s="33" t="s">
        <v>334</v>
      </c>
      <c r="C1019" s="42" t="s">
        <v>46</v>
      </c>
      <c r="D1019" s="43" t="s">
        <v>194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572"/>
        <v>0</v>
      </c>
      <c r="R1019" s="53"/>
      <c r="S1019" s="53">
        <f t="shared" si="577"/>
        <v>0</v>
      </c>
      <c r="T1019" s="58"/>
      <c r="U1019" s="58"/>
      <c r="V1019" s="53">
        <f t="shared" si="574"/>
        <v>0</v>
      </c>
      <c r="W1019" s="59"/>
      <c r="X1019" s="6"/>
    </row>
    <row r="1020" spans="1:24" s="77" customFormat="1" ht="15.75" x14ac:dyDescent="0.25">
      <c r="A1020" s="33" t="s">
        <v>284</v>
      </c>
      <c r="B1020" s="33" t="s">
        <v>334</v>
      </c>
      <c r="C1020" s="42" t="s">
        <v>47</v>
      </c>
      <c r="D1020" s="43" t="s">
        <v>121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572"/>
        <v>0</v>
      </c>
      <c r="R1020" s="53"/>
      <c r="S1020" s="53">
        <f t="shared" si="577"/>
        <v>0</v>
      </c>
      <c r="T1020" s="58"/>
      <c r="U1020" s="58"/>
      <c r="V1020" s="53">
        <f t="shared" si="574"/>
        <v>0</v>
      </c>
      <c r="W1020" s="59"/>
      <c r="X1020" s="6"/>
    </row>
    <row r="1021" spans="1:24" s="77" customFormat="1" ht="15.75" x14ac:dyDescent="0.25">
      <c r="A1021" s="33" t="s">
        <v>284</v>
      </c>
      <c r="B1021" s="33" t="s">
        <v>334</v>
      </c>
      <c r="C1021" s="42" t="s">
        <v>48</v>
      </c>
      <c r="D1021" s="43" t="s">
        <v>195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572"/>
        <v>0</v>
      </c>
      <c r="R1021" s="53"/>
      <c r="S1021" s="53">
        <f t="shared" si="577"/>
        <v>0</v>
      </c>
      <c r="T1021" s="58"/>
      <c r="U1021" s="58"/>
      <c r="V1021" s="53">
        <f t="shared" si="574"/>
        <v>0</v>
      </c>
      <c r="W1021" s="59"/>
      <c r="X1021" s="6"/>
    </row>
    <row r="1022" spans="1:24" s="77" customFormat="1" ht="31.5" x14ac:dyDescent="0.25">
      <c r="A1022" s="33" t="s">
        <v>284</v>
      </c>
      <c r="B1022" s="33" t="s">
        <v>334</v>
      </c>
      <c r="C1022" s="42" t="s">
        <v>128</v>
      </c>
      <c r="D1022" s="43" t="s">
        <v>118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572"/>
        <v>0</v>
      </c>
      <c r="R1022" s="53"/>
      <c r="S1022" s="53">
        <f t="shared" si="577"/>
        <v>0</v>
      </c>
      <c r="T1022" s="58"/>
      <c r="U1022" s="58"/>
      <c r="V1022" s="53">
        <f t="shared" si="574"/>
        <v>0</v>
      </c>
      <c r="W1022" s="59"/>
      <c r="X1022" s="6"/>
    </row>
    <row r="1023" spans="1:24" s="77" customFormat="1" ht="15.75" x14ac:dyDescent="0.25">
      <c r="A1023" s="33" t="s">
        <v>284</v>
      </c>
      <c r="B1023" s="33" t="s">
        <v>334</v>
      </c>
      <c r="C1023" s="42" t="s">
        <v>47</v>
      </c>
      <c r="D1023" s="43" t="s">
        <v>121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572"/>
        <v>0</v>
      </c>
      <c r="R1023" s="53"/>
      <c r="S1023" s="53">
        <f t="shared" si="577"/>
        <v>0</v>
      </c>
      <c r="T1023" s="58"/>
      <c r="U1023" s="58"/>
      <c r="V1023" s="53">
        <f t="shared" si="574"/>
        <v>0</v>
      </c>
      <c r="W1023" s="59"/>
      <c r="X1023" s="6"/>
    </row>
    <row r="1024" spans="1:24" s="77" customFormat="1" ht="31.5" x14ac:dyDescent="0.25">
      <c r="A1024" s="33" t="s">
        <v>284</v>
      </c>
      <c r="B1024" s="33" t="s">
        <v>334</v>
      </c>
      <c r="C1024" s="42" t="s">
        <v>49</v>
      </c>
      <c r="D1024" s="43" t="s">
        <v>196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572"/>
        <v>0</v>
      </c>
      <c r="R1024" s="53"/>
      <c r="S1024" s="53">
        <f t="shared" si="577"/>
        <v>0</v>
      </c>
      <c r="T1024" s="58"/>
      <c r="U1024" s="58"/>
      <c r="V1024" s="53">
        <f t="shared" si="574"/>
        <v>0</v>
      </c>
      <c r="W1024" s="59"/>
      <c r="X1024" s="6"/>
    </row>
    <row r="1025" spans="1:24" s="77" customFormat="1" ht="31.5" x14ac:dyDescent="0.25">
      <c r="A1025" s="33" t="s">
        <v>284</v>
      </c>
      <c r="B1025" s="33" t="s">
        <v>334</v>
      </c>
      <c r="C1025" s="42" t="s">
        <v>197</v>
      </c>
      <c r="D1025" s="43" t="s">
        <v>198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572"/>
        <v>0</v>
      </c>
      <c r="R1025" s="53"/>
      <c r="S1025" s="53">
        <f t="shared" si="577"/>
        <v>0</v>
      </c>
      <c r="T1025" s="58"/>
      <c r="U1025" s="58"/>
      <c r="V1025" s="53">
        <f t="shared" si="574"/>
        <v>0</v>
      </c>
      <c r="W1025" s="59"/>
      <c r="X1025" s="6"/>
    </row>
    <row r="1026" spans="1:24" s="77" customFormat="1" ht="47.25" x14ac:dyDescent="0.25">
      <c r="A1026" s="33" t="s">
        <v>284</v>
      </c>
      <c r="B1026" s="33" t="s">
        <v>334</v>
      </c>
      <c r="C1026" s="42" t="s">
        <v>199</v>
      </c>
      <c r="D1026" s="43" t="s">
        <v>200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572"/>
        <v>0</v>
      </c>
      <c r="R1026" s="53"/>
      <c r="S1026" s="53">
        <f t="shared" si="577"/>
        <v>0</v>
      </c>
      <c r="T1026" s="58"/>
      <c r="U1026" s="58"/>
      <c r="V1026" s="53">
        <f t="shared" si="574"/>
        <v>0</v>
      </c>
      <c r="W1026" s="59"/>
      <c r="X1026" s="6"/>
    </row>
    <row r="1027" spans="1:24" s="77" customFormat="1" ht="31.5" x14ac:dyDescent="0.25">
      <c r="A1027" s="33" t="s">
        <v>284</v>
      </c>
      <c r="B1027" s="33" t="s">
        <v>334</v>
      </c>
      <c r="C1027" s="42" t="s">
        <v>201</v>
      </c>
      <c r="D1027" s="43" t="s">
        <v>202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572"/>
        <v>0</v>
      </c>
      <c r="R1027" s="53"/>
      <c r="S1027" s="53">
        <f t="shared" si="577"/>
        <v>0</v>
      </c>
      <c r="T1027" s="58"/>
      <c r="U1027" s="58"/>
      <c r="V1027" s="53">
        <f t="shared" si="574"/>
        <v>0</v>
      </c>
      <c r="W1027" s="59"/>
      <c r="X1027" s="6"/>
    </row>
    <row r="1028" spans="1:24" s="77" customFormat="1" ht="47.25" x14ac:dyDescent="0.25">
      <c r="A1028" s="33" t="s">
        <v>284</v>
      </c>
      <c r="B1028" s="33" t="s">
        <v>334</v>
      </c>
      <c r="C1028" s="42" t="s">
        <v>203</v>
      </c>
      <c r="D1028" s="43" t="s">
        <v>204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572"/>
        <v>0</v>
      </c>
      <c r="R1028" s="53"/>
      <c r="S1028" s="53">
        <f t="shared" si="577"/>
        <v>0</v>
      </c>
      <c r="T1028" s="58"/>
      <c r="U1028" s="58"/>
      <c r="V1028" s="53">
        <f t="shared" si="574"/>
        <v>0</v>
      </c>
      <c r="W1028" s="59"/>
      <c r="X1028" s="6"/>
    </row>
    <row r="1029" spans="1:24" s="77" customFormat="1" ht="31.5" x14ac:dyDescent="0.25">
      <c r="A1029" s="33" t="s">
        <v>284</v>
      </c>
      <c r="B1029" s="22" t="s">
        <v>335</v>
      </c>
      <c r="C1029" s="23" t="s">
        <v>102</v>
      </c>
      <c r="D1029" s="32" t="s">
        <v>50</v>
      </c>
      <c r="E1029" s="64">
        <f>SUM(E1030:E1076)</f>
        <v>31671</v>
      </c>
      <c r="F1029" s="64">
        <f>SUM(F1030:F1076)</f>
        <v>14943</v>
      </c>
      <c r="G1029" s="64">
        <f>SUM(G1030:G1076)</f>
        <v>16850.690000000002</v>
      </c>
      <c r="H1029" s="64">
        <f>SUM(H1030:H1076)</f>
        <v>13319</v>
      </c>
      <c r="I1029" s="64">
        <f>SUM(I1030:I1075)</f>
        <v>2719.99</v>
      </c>
      <c r="J1029" s="50">
        <f>ROUND(I1029/F1029*100,2)</f>
        <v>18.2</v>
      </c>
      <c r="K1029" s="64">
        <f>SUM(K1030:K1075)</f>
        <v>-812.3</v>
      </c>
      <c r="L1029" s="55">
        <f>ROUND(K1029*100/-F1029,2)</f>
        <v>5.44</v>
      </c>
      <c r="M1029" s="64"/>
      <c r="N1029" s="64"/>
      <c r="O1029" s="64">
        <f t="shared" ref="O1029:V1029" si="578">SUM(O1030:O1073)</f>
        <v>0</v>
      </c>
      <c r="P1029" s="64">
        <f t="shared" si="578"/>
        <v>0</v>
      </c>
      <c r="Q1029" s="64">
        <f t="shared" si="578"/>
        <v>0</v>
      </c>
      <c r="R1029" s="64">
        <f t="shared" si="578"/>
        <v>0</v>
      </c>
      <c r="S1029" s="64">
        <f t="shared" si="578"/>
        <v>0</v>
      </c>
      <c r="T1029" s="64">
        <f t="shared" si="578"/>
        <v>0</v>
      </c>
      <c r="U1029" s="64">
        <f t="shared" si="578"/>
        <v>0</v>
      </c>
      <c r="V1029" s="64">
        <f t="shared" si="578"/>
        <v>0</v>
      </c>
      <c r="W1029" s="64"/>
      <c r="X1029" s="6"/>
    </row>
    <row r="1030" spans="1:24" s="77" customFormat="1" ht="63" x14ac:dyDescent="0.25">
      <c r="A1030" s="33" t="s">
        <v>284</v>
      </c>
      <c r="B1030" s="44" t="s">
        <v>335</v>
      </c>
      <c r="C1030" s="23" t="s">
        <v>102</v>
      </c>
      <c r="D1030" s="43" t="s">
        <v>205</v>
      </c>
      <c r="E1030" s="53"/>
      <c r="F1030" s="53"/>
      <c r="G1030" s="53"/>
      <c r="H1030" s="53"/>
      <c r="I1030" s="54"/>
      <c r="J1030" s="50"/>
      <c r="K1030" s="54"/>
      <c r="L1030" s="55"/>
      <c r="M1030" s="59"/>
      <c r="N1030" s="59"/>
      <c r="O1030" s="53"/>
      <c r="P1030" s="53"/>
      <c r="Q1030" s="57">
        <f>O1030-P1030</f>
        <v>0</v>
      </c>
      <c r="R1030" s="53"/>
      <c r="S1030" s="53">
        <f>ROUND(R1030/12*3,0)</f>
        <v>0</v>
      </c>
      <c r="T1030" s="58"/>
      <c r="U1030" s="58"/>
      <c r="V1030" s="53">
        <f>T1030-U1030</f>
        <v>0</v>
      </c>
      <c r="W1030" s="59"/>
      <c r="X1030" s="6"/>
    </row>
    <row r="1031" spans="1:24" s="77" customFormat="1" ht="15.75" x14ac:dyDescent="0.25">
      <c r="A1031" s="33" t="s">
        <v>284</v>
      </c>
      <c r="B1031" s="44" t="s">
        <v>335</v>
      </c>
      <c r="C1031" s="23" t="s">
        <v>367</v>
      </c>
      <c r="D1031" s="43" t="s">
        <v>370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/>
      <c r="R1031" s="53"/>
      <c r="S1031" s="53"/>
      <c r="T1031" s="58"/>
      <c r="U1031" s="58"/>
      <c r="V1031" s="53"/>
      <c r="W1031" s="59"/>
      <c r="X1031" s="6"/>
    </row>
    <row r="1032" spans="1:24" s="77" customFormat="1" ht="15.75" x14ac:dyDescent="0.25">
      <c r="A1032" s="33" t="s">
        <v>284</v>
      </c>
      <c r="B1032" s="44" t="s">
        <v>335</v>
      </c>
      <c r="C1032" s="23" t="s">
        <v>368</v>
      </c>
      <c r="D1032" s="43" t="s">
        <v>371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/>
      <c r="R1032" s="53"/>
      <c r="S1032" s="53"/>
      <c r="T1032" s="58"/>
      <c r="U1032" s="58"/>
      <c r="V1032" s="53"/>
      <c r="W1032" s="59"/>
      <c r="X1032" s="6"/>
    </row>
    <row r="1033" spans="1:24" s="77" customFormat="1" ht="31.5" x14ac:dyDescent="0.25">
      <c r="A1033" s="33" t="s">
        <v>284</v>
      </c>
      <c r="B1033" s="44" t="s">
        <v>335</v>
      </c>
      <c r="C1033" s="23" t="s">
        <v>369</v>
      </c>
      <c r="D1033" s="43" t="s">
        <v>372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/>
      <c r="R1033" s="53"/>
      <c r="S1033" s="53"/>
      <c r="T1033" s="58"/>
      <c r="U1033" s="58"/>
      <c r="V1033" s="53"/>
      <c r="W1033" s="59"/>
      <c r="X1033" s="6"/>
    </row>
    <row r="1034" spans="1:24" s="77" customFormat="1" ht="31.5" x14ac:dyDescent="0.25">
      <c r="A1034" s="33" t="s">
        <v>284</v>
      </c>
      <c r="B1034" s="44" t="s">
        <v>335</v>
      </c>
      <c r="C1034" s="37" t="s">
        <v>206</v>
      </c>
      <c r="D1034" s="43" t="s">
        <v>207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>
        <f t="shared" ref="Q1034:Q1071" si="579">O1034-P1034</f>
        <v>0</v>
      </c>
      <c r="R1034" s="53"/>
      <c r="S1034" s="53">
        <f t="shared" ref="S1034:S1071" si="580">ROUND(R1034/12*3,0)</f>
        <v>0</v>
      </c>
      <c r="T1034" s="58"/>
      <c r="U1034" s="58"/>
      <c r="V1034" s="53">
        <f t="shared" ref="V1034:V1071" si="581">T1034-U1034</f>
        <v>0</v>
      </c>
      <c r="W1034" s="59"/>
      <c r="X1034" s="6"/>
    </row>
    <row r="1035" spans="1:24" s="77" customFormat="1" ht="31.5" x14ac:dyDescent="0.25">
      <c r="A1035" s="33" t="s">
        <v>284</v>
      </c>
      <c r="B1035" s="44" t="s">
        <v>335</v>
      </c>
      <c r="C1035" s="37" t="s">
        <v>208</v>
      </c>
      <c r="D1035" s="43" t="s">
        <v>209</v>
      </c>
      <c r="E1035" s="53">
        <v>5627</v>
      </c>
      <c r="F1035" s="53">
        <f>ROUND(E1035/12*2,0)</f>
        <v>938</v>
      </c>
      <c r="G1035" s="53">
        <v>2270.1</v>
      </c>
      <c r="H1035" s="53">
        <v>1016</v>
      </c>
      <c r="I1035" s="119">
        <f t="shared" ref="I1035" si="582">G1035-F1035</f>
        <v>1332.1</v>
      </c>
      <c r="J1035" s="55">
        <f t="shared" ref="J1035" si="583">ROUND(I1035/F1035*100,2)</f>
        <v>142.01</v>
      </c>
      <c r="K1035" s="54"/>
      <c r="L1035" s="55"/>
      <c r="M1035" s="59"/>
      <c r="N1035" s="59"/>
      <c r="O1035" s="53"/>
      <c r="P1035" s="53"/>
      <c r="Q1035" s="57">
        <f t="shared" si="579"/>
        <v>0</v>
      </c>
      <c r="R1035" s="53"/>
      <c r="S1035" s="53">
        <f t="shared" si="580"/>
        <v>0</v>
      </c>
      <c r="T1035" s="58"/>
      <c r="U1035" s="58"/>
      <c r="V1035" s="53">
        <f t="shared" si="581"/>
        <v>0</v>
      </c>
      <c r="W1035" s="59"/>
      <c r="X1035" s="6"/>
    </row>
    <row r="1036" spans="1:24" s="77" customFormat="1" ht="15.75" x14ac:dyDescent="0.25">
      <c r="A1036" s="33" t="s">
        <v>284</v>
      </c>
      <c r="B1036" s="44" t="s">
        <v>335</v>
      </c>
      <c r="C1036" s="37" t="s">
        <v>210</v>
      </c>
      <c r="D1036" s="43" t="s">
        <v>223</v>
      </c>
      <c r="E1036" s="53"/>
      <c r="F1036" s="53"/>
      <c r="G1036" s="53"/>
      <c r="H1036" s="53"/>
      <c r="I1036" s="54"/>
      <c r="J1036" s="50"/>
      <c r="K1036" s="54"/>
      <c r="L1036" s="55"/>
      <c r="M1036" s="59"/>
      <c r="N1036" s="59"/>
      <c r="O1036" s="53"/>
      <c r="P1036" s="53"/>
      <c r="Q1036" s="57">
        <f t="shared" si="579"/>
        <v>0</v>
      </c>
      <c r="R1036" s="53"/>
      <c r="S1036" s="53">
        <f t="shared" si="580"/>
        <v>0</v>
      </c>
      <c r="T1036" s="58"/>
      <c r="U1036" s="58"/>
      <c r="V1036" s="53">
        <f t="shared" si="581"/>
        <v>0</v>
      </c>
      <c r="W1036" s="59"/>
      <c r="X1036" s="6"/>
    </row>
    <row r="1037" spans="1:24" s="77" customFormat="1" ht="31.5" x14ac:dyDescent="0.25">
      <c r="A1037" s="33" t="s">
        <v>284</v>
      </c>
      <c r="B1037" s="44" t="s">
        <v>335</v>
      </c>
      <c r="C1037" s="37" t="s">
        <v>211</v>
      </c>
      <c r="D1037" s="43" t="s">
        <v>212</v>
      </c>
      <c r="E1037" s="53"/>
      <c r="F1037" s="53">
        <f>E1037/12*1</f>
        <v>0</v>
      </c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>
        <f t="shared" si="579"/>
        <v>0</v>
      </c>
      <c r="R1037" s="53"/>
      <c r="S1037" s="53">
        <f t="shared" si="580"/>
        <v>0</v>
      </c>
      <c r="T1037" s="58"/>
      <c r="U1037" s="58"/>
      <c r="V1037" s="53">
        <f t="shared" si="581"/>
        <v>0</v>
      </c>
      <c r="W1037" s="59"/>
      <c r="X1037" s="6"/>
    </row>
    <row r="1038" spans="1:24" s="77" customFormat="1" ht="15.75" x14ac:dyDescent="0.25">
      <c r="A1038" s="33" t="s">
        <v>284</v>
      </c>
      <c r="B1038" s="44" t="s">
        <v>335</v>
      </c>
      <c r="C1038" s="37" t="s">
        <v>213</v>
      </c>
      <c r="D1038" s="43" t="s">
        <v>214</v>
      </c>
      <c r="E1038" s="53"/>
      <c r="F1038" s="53"/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 t="shared" si="579"/>
        <v>0</v>
      </c>
      <c r="R1038" s="53"/>
      <c r="S1038" s="53">
        <f t="shared" si="580"/>
        <v>0</v>
      </c>
      <c r="T1038" s="58"/>
      <c r="U1038" s="58"/>
      <c r="V1038" s="53">
        <f t="shared" si="581"/>
        <v>0</v>
      </c>
      <c r="W1038" s="59"/>
      <c r="X1038" s="6"/>
    </row>
    <row r="1039" spans="1:24" s="77" customFormat="1" ht="31.5" x14ac:dyDescent="0.25">
      <c r="A1039" s="33" t="s">
        <v>284</v>
      </c>
      <c r="B1039" s="44" t="s">
        <v>335</v>
      </c>
      <c r="C1039" s="37" t="s">
        <v>215</v>
      </c>
      <c r="D1039" s="43" t="s">
        <v>216</v>
      </c>
      <c r="E1039" s="53">
        <v>14447</v>
      </c>
      <c r="F1039" s="53">
        <f>ROUND(E1039/12*2,0)</f>
        <v>2408</v>
      </c>
      <c r="G1039" s="53">
        <v>1595.7</v>
      </c>
      <c r="H1039" s="53">
        <v>626</v>
      </c>
      <c r="I1039" s="119"/>
      <c r="J1039" s="55"/>
      <c r="K1039" s="54">
        <f>G1039-F1039</f>
        <v>-812.3</v>
      </c>
      <c r="L1039" s="55">
        <f>ROUND(K1039*100/-F1039,2)</f>
        <v>33.729999999999997</v>
      </c>
      <c r="M1039" s="59"/>
      <c r="N1039" s="59"/>
      <c r="O1039" s="53"/>
      <c r="P1039" s="53"/>
      <c r="Q1039" s="57">
        <f t="shared" si="579"/>
        <v>0</v>
      </c>
      <c r="R1039" s="53"/>
      <c r="S1039" s="53">
        <f t="shared" si="580"/>
        <v>0</v>
      </c>
      <c r="T1039" s="58"/>
      <c r="U1039" s="58"/>
      <c r="V1039" s="53">
        <f t="shared" si="581"/>
        <v>0</v>
      </c>
      <c r="W1039" s="59"/>
      <c r="X1039" s="6"/>
    </row>
    <row r="1040" spans="1:24" s="77" customFormat="1" ht="31.5" x14ac:dyDescent="0.25">
      <c r="A1040" s="33" t="s">
        <v>284</v>
      </c>
      <c r="B1040" s="44" t="s">
        <v>335</v>
      </c>
      <c r="C1040" s="37" t="s">
        <v>217</v>
      </c>
      <c r="D1040" s="43" t="s">
        <v>218</v>
      </c>
      <c r="E1040" s="53"/>
      <c r="F1040" s="53">
        <f t="shared" ref="F1040:F1070" si="584">E1040/12*1</f>
        <v>0</v>
      </c>
      <c r="G1040" s="53"/>
      <c r="H1040" s="53"/>
      <c r="I1040" s="54"/>
      <c r="J1040" s="50"/>
      <c r="K1040" s="54"/>
      <c r="L1040" s="55"/>
      <c r="M1040" s="59"/>
      <c r="N1040" s="59"/>
      <c r="O1040" s="53"/>
      <c r="P1040" s="53"/>
      <c r="Q1040" s="57">
        <f t="shared" si="579"/>
        <v>0</v>
      </c>
      <c r="R1040" s="53"/>
      <c r="S1040" s="53">
        <f t="shared" si="580"/>
        <v>0</v>
      </c>
      <c r="T1040" s="58"/>
      <c r="U1040" s="58"/>
      <c r="V1040" s="53">
        <f t="shared" si="581"/>
        <v>0</v>
      </c>
      <c r="W1040" s="59"/>
      <c r="X1040" s="6"/>
    </row>
    <row r="1041" spans="1:24" s="77" customFormat="1" ht="31.5" x14ac:dyDescent="0.25">
      <c r="A1041" s="33" t="s">
        <v>284</v>
      </c>
      <c r="B1041" s="44" t="s">
        <v>335</v>
      </c>
      <c r="C1041" s="37" t="s">
        <v>219</v>
      </c>
      <c r="D1041" s="43" t="s">
        <v>220</v>
      </c>
      <c r="E1041" s="53"/>
      <c r="F1041" s="53">
        <f t="shared" si="584"/>
        <v>0</v>
      </c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>
        <f t="shared" si="579"/>
        <v>0</v>
      </c>
      <c r="R1041" s="53"/>
      <c r="S1041" s="53">
        <f t="shared" si="580"/>
        <v>0</v>
      </c>
      <c r="T1041" s="58"/>
      <c r="U1041" s="58"/>
      <c r="V1041" s="53">
        <f t="shared" si="581"/>
        <v>0</v>
      </c>
      <c r="W1041" s="59"/>
      <c r="X1041" s="6"/>
    </row>
    <row r="1042" spans="1:24" s="77" customFormat="1" ht="31.5" x14ac:dyDescent="0.25">
      <c r="A1042" s="33" t="s">
        <v>284</v>
      </c>
      <c r="B1042" s="44" t="s">
        <v>335</v>
      </c>
      <c r="C1042" s="37" t="s">
        <v>221</v>
      </c>
      <c r="D1042" s="43" t="s">
        <v>224</v>
      </c>
      <c r="E1042" s="53"/>
      <c r="F1042" s="53">
        <f t="shared" si="584"/>
        <v>0</v>
      </c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>
        <f t="shared" si="579"/>
        <v>0</v>
      </c>
      <c r="R1042" s="53"/>
      <c r="S1042" s="53">
        <f t="shared" si="580"/>
        <v>0</v>
      </c>
      <c r="T1042" s="58"/>
      <c r="U1042" s="58"/>
      <c r="V1042" s="53">
        <f t="shared" si="581"/>
        <v>0</v>
      </c>
      <c r="W1042" s="59"/>
      <c r="X1042" s="6"/>
    </row>
    <row r="1043" spans="1:24" s="77" customFormat="1" ht="31.5" x14ac:dyDescent="0.25">
      <c r="A1043" s="33" t="s">
        <v>284</v>
      </c>
      <c r="B1043" s="44" t="s">
        <v>335</v>
      </c>
      <c r="C1043" s="37" t="s">
        <v>222</v>
      </c>
      <c r="D1043" s="43" t="s">
        <v>225</v>
      </c>
      <c r="E1043" s="53"/>
      <c r="F1043" s="53">
        <f t="shared" si="584"/>
        <v>0</v>
      </c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>
        <f t="shared" si="579"/>
        <v>0</v>
      </c>
      <c r="R1043" s="53"/>
      <c r="S1043" s="53">
        <f t="shared" si="580"/>
        <v>0</v>
      </c>
      <c r="T1043" s="58"/>
      <c r="U1043" s="58"/>
      <c r="V1043" s="53">
        <f t="shared" si="581"/>
        <v>0</v>
      </c>
      <c r="W1043" s="59"/>
      <c r="X1043" s="6"/>
    </row>
    <row r="1044" spans="1:24" s="77" customFormat="1" ht="31.5" x14ac:dyDescent="0.25">
      <c r="A1044" s="33" t="s">
        <v>284</v>
      </c>
      <c r="B1044" s="44" t="s">
        <v>335</v>
      </c>
      <c r="C1044" s="37" t="s">
        <v>277</v>
      </c>
      <c r="D1044" s="43" t="s">
        <v>278</v>
      </c>
      <c r="E1044" s="53"/>
      <c r="F1044" s="53">
        <f t="shared" si="584"/>
        <v>0</v>
      </c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si="579"/>
        <v>0</v>
      </c>
      <c r="R1044" s="53"/>
      <c r="S1044" s="53">
        <f t="shared" si="580"/>
        <v>0</v>
      </c>
      <c r="T1044" s="58"/>
      <c r="U1044" s="58"/>
      <c r="V1044" s="53">
        <f t="shared" si="581"/>
        <v>0</v>
      </c>
      <c r="W1044" s="59"/>
      <c r="X1044" s="6"/>
    </row>
    <row r="1045" spans="1:24" s="77" customFormat="1" ht="15.75" x14ac:dyDescent="0.25">
      <c r="A1045" s="33" t="s">
        <v>284</v>
      </c>
      <c r="B1045" s="44" t="s">
        <v>335</v>
      </c>
      <c r="C1045" s="37" t="s">
        <v>226</v>
      </c>
      <c r="D1045" s="38" t="s">
        <v>408</v>
      </c>
      <c r="E1045" s="53"/>
      <c r="F1045" s="53"/>
      <c r="G1045" s="53">
        <v>178</v>
      </c>
      <c r="H1045" s="53">
        <v>80</v>
      </c>
      <c r="I1045" s="119">
        <f>G1045-F1045</f>
        <v>178</v>
      </c>
      <c r="J1045" s="55"/>
      <c r="K1045" s="54"/>
      <c r="L1045" s="55"/>
      <c r="M1045" s="59"/>
      <c r="N1045" s="59"/>
      <c r="O1045" s="53"/>
      <c r="P1045" s="53"/>
      <c r="Q1045" s="57">
        <f t="shared" si="579"/>
        <v>0</v>
      </c>
      <c r="R1045" s="53"/>
      <c r="S1045" s="53">
        <f t="shared" si="580"/>
        <v>0</v>
      </c>
      <c r="T1045" s="58"/>
      <c r="U1045" s="58"/>
      <c r="V1045" s="53">
        <f t="shared" si="581"/>
        <v>0</v>
      </c>
      <c r="W1045" s="59"/>
      <c r="X1045" s="6"/>
    </row>
    <row r="1046" spans="1:24" s="77" customFormat="1" ht="31.5" x14ac:dyDescent="0.25">
      <c r="A1046" s="33" t="s">
        <v>284</v>
      </c>
      <c r="B1046" s="44" t="s">
        <v>335</v>
      </c>
      <c r="C1046" s="37" t="s">
        <v>227</v>
      </c>
      <c r="D1046" s="43" t="s">
        <v>228</v>
      </c>
      <c r="E1046" s="53"/>
      <c r="F1046" s="53">
        <f t="shared" si="584"/>
        <v>0</v>
      </c>
      <c r="G1046" s="53"/>
      <c r="H1046" s="53"/>
      <c r="I1046" s="54"/>
      <c r="J1046" s="50"/>
      <c r="K1046" s="54"/>
      <c r="L1046" s="55"/>
      <c r="M1046" s="59"/>
      <c r="N1046" s="59"/>
      <c r="O1046" s="53"/>
      <c r="P1046" s="53"/>
      <c r="Q1046" s="57">
        <f t="shared" si="579"/>
        <v>0</v>
      </c>
      <c r="R1046" s="53"/>
      <c r="S1046" s="53">
        <f t="shared" si="580"/>
        <v>0</v>
      </c>
      <c r="T1046" s="58"/>
      <c r="U1046" s="58"/>
      <c r="V1046" s="53">
        <f t="shared" si="581"/>
        <v>0</v>
      </c>
      <c r="W1046" s="59"/>
      <c r="X1046" s="6"/>
    </row>
    <row r="1047" spans="1:24" s="77" customFormat="1" ht="15.75" x14ac:dyDescent="0.25">
      <c r="A1047" s="33" t="s">
        <v>284</v>
      </c>
      <c r="B1047" s="44" t="s">
        <v>335</v>
      </c>
      <c r="C1047" s="37" t="s">
        <v>229</v>
      </c>
      <c r="D1047" s="43" t="s">
        <v>230</v>
      </c>
      <c r="E1047" s="53"/>
      <c r="F1047" s="53">
        <f t="shared" si="584"/>
        <v>0</v>
      </c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579"/>
        <v>0</v>
      </c>
      <c r="R1047" s="53"/>
      <c r="S1047" s="53">
        <f t="shared" si="580"/>
        <v>0</v>
      </c>
      <c r="T1047" s="58"/>
      <c r="U1047" s="58"/>
      <c r="V1047" s="53">
        <f t="shared" si="581"/>
        <v>0</v>
      </c>
      <c r="W1047" s="59"/>
      <c r="X1047" s="6"/>
    </row>
    <row r="1048" spans="1:24" s="77" customFormat="1" ht="15.75" x14ac:dyDescent="0.25">
      <c r="A1048" s="33" t="s">
        <v>284</v>
      </c>
      <c r="B1048" s="44" t="s">
        <v>335</v>
      </c>
      <c r="C1048" s="37" t="s">
        <v>377</v>
      </c>
      <c r="D1048" s="43" t="s">
        <v>359</v>
      </c>
      <c r="E1048" s="53"/>
      <c r="F1048" s="53">
        <f t="shared" si="584"/>
        <v>0</v>
      </c>
      <c r="G1048" s="53">
        <v>1209.8900000000001</v>
      </c>
      <c r="H1048" s="53"/>
      <c r="I1048" s="119">
        <f t="shared" ref="I1048" si="585">G1048-F1048</f>
        <v>1209.8900000000001</v>
      </c>
      <c r="J1048" s="55"/>
      <c r="K1048" s="54"/>
      <c r="L1048" s="55"/>
      <c r="M1048" s="59"/>
      <c r="N1048" s="59"/>
      <c r="O1048" s="53"/>
      <c r="P1048" s="53"/>
      <c r="Q1048" s="57">
        <f t="shared" si="579"/>
        <v>0</v>
      </c>
      <c r="R1048" s="53"/>
      <c r="S1048" s="53">
        <f t="shared" si="580"/>
        <v>0</v>
      </c>
      <c r="T1048" s="58"/>
      <c r="U1048" s="58"/>
      <c r="V1048" s="53">
        <f t="shared" si="581"/>
        <v>0</v>
      </c>
      <c r="W1048" s="59"/>
      <c r="X1048" s="6"/>
    </row>
    <row r="1049" spans="1:24" s="77" customFormat="1" ht="15.75" x14ac:dyDescent="0.25">
      <c r="A1049" s="33" t="s">
        <v>284</v>
      </c>
      <c r="B1049" s="44" t="s">
        <v>335</v>
      </c>
      <c r="C1049" s="37" t="s">
        <v>231</v>
      </c>
      <c r="D1049" s="43" t="s">
        <v>232</v>
      </c>
      <c r="E1049" s="53"/>
      <c r="F1049" s="53">
        <f t="shared" si="584"/>
        <v>0</v>
      </c>
      <c r="G1049" s="53"/>
      <c r="H1049" s="53"/>
      <c r="I1049" s="54"/>
      <c r="J1049" s="50"/>
      <c r="K1049" s="54"/>
      <c r="L1049" s="55"/>
      <c r="M1049" s="59"/>
      <c r="N1049" s="59"/>
      <c r="O1049" s="53"/>
      <c r="P1049" s="53"/>
      <c r="Q1049" s="57">
        <f t="shared" si="579"/>
        <v>0</v>
      </c>
      <c r="R1049" s="53"/>
      <c r="S1049" s="53">
        <f t="shared" si="580"/>
        <v>0</v>
      </c>
      <c r="T1049" s="58"/>
      <c r="U1049" s="58"/>
      <c r="V1049" s="53">
        <f t="shared" si="581"/>
        <v>0</v>
      </c>
      <c r="W1049" s="59"/>
      <c r="X1049" s="6"/>
    </row>
    <row r="1050" spans="1:24" s="77" customFormat="1" ht="15.75" x14ac:dyDescent="0.25">
      <c r="A1050" s="33" t="s">
        <v>284</v>
      </c>
      <c r="B1050" s="44" t="s">
        <v>335</v>
      </c>
      <c r="C1050" s="37" t="s">
        <v>233</v>
      </c>
      <c r="D1050" s="43" t="s">
        <v>234</v>
      </c>
      <c r="E1050" s="53"/>
      <c r="F1050" s="53"/>
      <c r="G1050" s="53"/>
      <c r="H1050" s="53"/>
      <c r="I1050" s="119">
        <f t="shared" ref="I1050" si="586">G1050-F1050</f>
        <v>0</v>
      </c>
      <c r="J1050" s="55" t="e">
        <f t="shared" ref="J1050" si="587">ROUND(I1050/F1050*100,2)</f>
        <v>#DIV/0!</v>
      </c>
      <c r="K1050" s="54">
        <f>G1050-F1050</f>
        <v>0</v>
      </c>
      <c r="L1050" s="55" t="e">
        <f>ROUND(K1050*100/-F1050,2)</f>
        <v>#DIV/0!</v>
      </c>
      <c r="M1050" s="59"/>
      <c r="N1050" s="59"/>
      <c r="O1050" s="53"/>
      <c r="P1050" s="53"/>
      <c r="Q1050" s="57">
        <f t="shared" si="579"/>
        <v>0</v>
      </c>
      <c r="R1050" s="53"/>
      <c r="S1050" s="53">
        <f t="shared" si="580"/>
        <v>0</v>
      </c>
      <c r="T1050" s="58"/>
      <c r="U1050" s="58"/>
      <c r="V1050" s="53">
        <f t="shared" si="581"/>
        <v>0</v>
      </c>
      <c r="W1050" s="59"/>
      <c r="X1050" s="6"/>
    </row>
    <row r="1051" spans="1:24" s="77" customFormat="1" ht="31.5" x14ac:dyDescent="0.25">
      <c r="A1051" s="33" t="s">
        <v>284</v>
      </c>
      <c r="B1051" s="44" t="s">
        <v>335</v>
      </c>
      <c r="C1051" s="37" t="s">
        <v>235</v>
      </c>
      <c r="D1051" s="43" t="s">
        <v>236</v>
      </c>
      <c r="E1051" s="53"/>
      <c r="F1051" s="53">
        <f t="shared" si="584"/>
        <v>0</v>
      </c>
      <c r="G1051" s="53"/>
      <c r="H1051" s="53"/>
      <c r="I1051" s="54"/>
      <c r="J1051" s="50"/>
      <c r="K1051" s="54"/>
      <c r="L1051" s="55"/>
      <c r="M1051" s="59"/>
      <c r="N1051" s="59"/>
      <c r="O1051" s="53"/>
      <c r="P1051" s="53"/>
      <c r="Q1051" s="57">
        <f t="shared" si="579"/>
        <v>0</v>
      </c>
      <c r="R1051" s="53"/>
      <c r="S1051" s="53">
        <f t="shared" si="580"/>
        <v>0</v>
      </c>
      <c r="T1051" s="58"/>
      <c r="U1051" s="58"/>
      <c r="V1051" s="53">
        <f t="shared" si="581"/>
        <v>0</v>
      </c>
      <c r="W1051" s="59"/>
      <c r="X1051" s="6"/>
    </row>
    <row r="1052" spans="1:24" s="77" customFormat="1" ht="31.5" x14ac:dyDescent="0.25">
      <c r="A1052" s="33" t="s">
        <v>284</v>
      </c>
      <c r="B1052" s="44" t="s">
        <v>335</v>
      </c>
      <c r="C1052" s="37" t="s">
        <v>237</v>
      </c>
      <c r="D1052" s="43" t="s">
        <v>238</v>
      </c>
      <c r="E1052" s="53"/>
      <c r="F1052" s="53">
        <f t="shared" si="584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579"/>
        <v>0</v>
      </c>
      <c r="R1052" s="53"/>
      <c r="S1052" s="53">
        <f t="shared" si="580"/>
        <v>0</v>
      </c>
      <c r="T1052" s="58"/>
      <c r="U1052" s="58"/>
      <c r="V1052" s="53">
        <f t="shared" si="581"/>
        <v>0</v>
      </c>
      <c r="W1052" s="59"/>
      <c r="X1052" s="6"/>
    </row>
    <row r="1053" spans="1:24" s="77" customFormat="1" ht="15.75" x14ac:dyDescent="0.25">
      <c r="A1053" s="33" t="s">
        <v>284</v>
      </c>
      <c r="B1053" s="44" t="s">
        <v>335</v>
      </c>
      <c r="C1053" s="37" t="s">
        <v>239</v>
      </c>
      <c r="D1053" s="43" t="s">
        <v>243</v>
      </c>
      <c r="E1053" s="53"/>
      <c r="F1053" s="53">
        <f t="shared" si="584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579"/>
        <v>0</v>
      </c>
      <c r="R1053" s="53"/>
      <c r="S1053" s="53">
        <f t="shared" si="580"/>
        <v>0</v>
      </c>
      <c r="T1053" s="58"/>
      <c r="U1053" s="58"/>
      <c r="V1053" s="53">
        <f t="shared" si="581"/>
        <v>0</v>
      </c>
      <c r="W1053" s="59"/>
      <c r="X1053" s="6"/>
    </row>
    <row r="1054" spans="1:24" s="77" customFormat="1" ht="15.75" x14ac:dyDescent="0.25">
      <c r="A1054" s="33" t="s">
        <v>284</v>
      </c>
      <c r="B1054" s="44" t="s">
        <v>335</v>
      </c>
      <c r="C1054" s="37" t="s">
        <v>240</v>
      </c>
      <c r="D1054" s="43" t="s">
        <v>244</v>
      </c>
      <c r="E1054" s="53"/>
      <c r="F1054" s="53"/>
      <c r="G1054" s="53"/>
      <c r="H1054" s="53"/>
      <c r="I1054" s="119">
        <f t="shared" ref="I1054" si="588">G1054-F1054</f>
        <v>0</v>
      </c>
      <c r="J1054" s="55" t="e">
        <f t="shared" ref="J1054" si="589">ROUND(I1054/F1054*100,2)</f>
        <v>#DIV/0!</v>
      </c>
      <c r="K1054" s="54">
        <f>G1054-F1054</f>
        <v>0</v>
      </c>
      <c r="L1054" s="55" t="e">
        <f>ROUND(K1054*100/-F1054,2)</f>
        <v>#DIV/0!</v>
      </c>
      <c r="M1054" s="59"/>
      <c r="N1054" s="59"/>
      <c r="O1054" s="53"/>
      <c r="P1054" s="53"/>
      <c r="Q1054" s="57">
        <f t="shared" si="579"/>
        <v>0</v>
      </c>
      <c r="R1054" s="53"/>
      <c r="S1054" s="53">
        <f t="shared" si="580"/>
        <v>0</v>
      </c>
      <c r="T1054" s="58"/>
      <c r="U1054" s="58"/>
      <c r="V1054" s="53">
        <f t="shared" si="581"/>
        <v>0</v>
      </c>
      <c r="W1054" s="59"/>
      <c r="X1054" s="6"/>
    </row>
    <row r="1055" spans="1:24" s="77" customFormat="1" ht="15.75" x14ac:dyDescent="0.25">
      <c r="A1055" s="33" t="s">
        <v>284</v>
      </c>
      <c r="B1055" s="44" t="s">
        <v>335</v>
      </c>
      <c r="C1055" s="37" t="s">
        <v>241</v>
      </c>
      <c r="D1055" s="43" t="s">
        <v>242</v>
      </c>
      <c r="E1055" s="53"/>
      <c r="F1055" s="53">
        <f t="shared" si="584"/>
        <v>0</v>
      </c>
      <c r="G1055" s="53"/>
      <c r="H1055" s="53"/>
      <c r="I1055" s="54"/>
      <c r="J1055" s="50"/>
      <c r="K1055" s="54"/>
      <c r="L1055" s="55"/>
      <c r="M1055" s="59"/>
      <c r="N1055" s="59"/>
      <c r="O1055" s="53"/>
      <c r="P1055" s="53"/>
      <c r="Q1055" s="57">
        <f t="shared" si="579"/>
        <v>0</v>
      </c>
      <c r="R1055" s="53"/>
      <c r="S1055" s="53">
        <f t="shared" si="580"/>
        <v>0</v>
      </c>
      <c r="T1055" s="58"/>
      <c r="U1055" s="58"/>
      <c r="V1055" s="53">
        <f t="shared" si="581"/>
        <v>0</v>
      </c>
      <c r="W1055" s="59"/>
      <c r="X1055" s="6"/>
    </row>
    <row r="1056" spans="1:24" s="77" customFormat="1" ht="31.5" x14ac:dyDescent="0.25">
      <c r="A1056" s="33" t="s">
        <v>284</v>
      </c>
      <c r="B1056" s="44" t="s">
        <v>335</v>
      </c>
      <c r="C1056" s="37" t="s">
        <v>245</v>
      </c>
      <c r="D1056" s="43" t="s">
        <v>246</v>
      </c>
      <c r="E1056" s="53"/>
      <c r="F1056" s="53">
        <f t="shared" si="584"/>
        <v>0</v>
      </c>
      <c r="G1056" s="53"/>
      <c r="H1056" s="53"/>
      <c r="I1056" s="54"/>
      <c r="J1056" s="50"/>
      <c r="K1056" s="54"/>
      <c r="L1056" s="55"/>
      <c r="M1056" s="59"/>
      <c r="N1056" s="59"/>
      <c r="O1056" s="53"/>
      <c r="P1056" s="53"/>
      <c r="Q1056" s="57">
        <f t="shared" si="579"/>
        <v>0</v>
      </c>
      <c r="R1056" s="53"/>
      <c r="S1056" s="53">
        <f t="shared" si="580"/>
        <v>0</v>
      </c>
      <c r="T1056" s="58"/>
      <c r="U1056" s="58"/>
      <c r="V1056" s="53">
        <f t="shared" si="581"/>
        <v>0</v>
      </c>
      <c r="W1056" s="59"/>
      <c r="X1056" s="6"/>
    </row>
    <row r="1057" spans="1:24" s="77" customFormat="1" ht="15.75" x14ac:dyDescent="0.25">
      <c r="A1057" s="33" t="s">
        <v>284</v>
      </c>
      <c r="B1057" s="44" t="s">
        <v>335</v>
      </c>
      <c r="C1057" s="37" t="s">
        <v>247</v>
      </c>
      <c r="D1057" s="43" t="s">
        <v>248</v>
      </c>
      <c r="E1057" s="53"/>
      <c r="F1057" s="53">
        <f t="shared" si="584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579"/>
        <v>0</v>
      </c>
      <c r="R1057" s="53"/>
      <c r="S1057" s="53">
        <f t="shared" si="580"/>
        <v>0</v>
      </c>
      <c r="T1057" s="58"/>
      <c r="U1057" s="58"/>
      <c r="V1057" s="53">
        <f t="shared" si="581"/>
        <v>0</v>
      </c>
      <c r="W1057" s="59"/>
      <c r="X1057" s="6"/>
    </row>
    <row r="1058" spans="1:24" s="77" customFormat="1" ht="31.5" x14ac:dyDescent="0.25">
      <c r="A1058" s="33" t="s">
        <v>284</v>
      </c>
      <c r="B1058" s="44" t="s">
        <v>335</v>
      </c>
      <c r="C1058" s="37" t="s">
        <v>249</v>
      </c>
      <c r="D1058" s="43" t="s">
        <v>250</v>
      </c>
      <c r="E1058" s="53"/>
      <c r="F1058" s="53">
        <f t="shared" si="584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579"/>
        <v>0</v>
      </c>
      <c r="R1058" s="53"/>
      <c r="S1058" s="53">
        <f t="shared" si="580"/>
        <v>0</v>
      </c>
      <c r="T1058" s="58"/>
      <c r="U1058" s="58"/>
      <c r="V1058" s="53">
        <f t="shared" si="581"/>
        <v>0</v>
      </c>
      <c r="W1058" s="59"/>
      <c r="X1058" s="6"/>
    </row>
    <row r="1059" spans="1:24" s="77" customFormat="1" ht="15.75" x14ac:dyDescent="0.25">
      <c r="A1059" s="33" t="s">
        <v>284</v>
      </c>
      <c r="B1059" s="44" t="s">
        <v>335</v>
      </c>
      <c r="C1059" s="37" t="s">
        <v>251</v>
      </c>
      <c r="D1059" s="43" t="s">
        <v>260</v>
      </c>
      <c r="E1059" s="53"/>
      <c r="F1059" s="53">
        <f t="shared" si="584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579"/>
        <v>0</v>
      </c>
      <c r="R1059" s="53"/>
      <c r="S1059" s="53">
        <f t="shared" si="580"/>
        <v>0</v>
      </c>
      <c r="T1059" s="58"/>
      <c r="U1059" s="58"/>
      <c r="V1059" s="53">
        <f t="shared" si="581"/>
        <v>0</v>
      </c>
      <c r="W1059" s="59"/>
      <c r="X1059" s="6"/>
    </row>
    <row r="1060" spans="1:24" s="77" customFormat="1" ht="15.75" x14ac:dyDescent="0.25">
      <c r="A1060" s="33" t="s">
        <v>284</v>
      </c>
      <c r="B1060" s="44" t="s">
        <v>335</v>
      </c>
      <c r="C1060" s="37" t="s">
        <v>252</v>
      </c>
      <c r="D1060" s="43" t="s">
        <v>253</v>
      </c>
      <c r="E1060" s="53"/>
      <c r="F1060" s="53">
        <f t="shared" si="584"/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579"/>
        <v>0</v>
      </c>
      <c r="R1060" s="53"/>
      <c r="S1060" s="53">
        <f t="shared" si="580"/>
        <v>0</v>
      </c>
      <c r="T1060" s="58"/>
      <c r="U1060" s="58"/>
      <c r="V1060" s="53">
        <f t="shared" si="581"/>
        <v>0</v>
      </c>
      <c r="W1060" s="59"/>
      <c r="X1060" s="6"/>
    </row>
    <row r="1061" spans="1:24" s="77" customFormat="1" ht="15.75" x14ac:dyDescent="0.25">
      <c r="A1061" s="33" t="s">
        <v>284</v>
      </c>
      <c r="B1061" s="44" t="s">
        <v>335</v>
      </c>
      <c r="C1061" s="37" t="s">
        <v>254</v>
      </c>
      <c r="D1061" s="43" t="s">
        <v>255</v>
      </c>
      <c r="E1061" s="53"/>
      <c r="F1061" s="53">
        <f t="shared" si="584"/>
        <v>0</v>
      </c>
      <c r="G1061" s="53"/>
      <c r="H1061" s="53"/>
      <c r="I1061" s="54"/>
      <c r="J1061" s="50"/>
      <c r="K1061" s="54"/>
      <c r="L1061" s="55"/>
      <c r="M1061" s="59"/>
      <c r="N1061" s="59"/>
      <c r="O1061" s="53"/>
      <c r="P1061" s="53"/>
      <c r="Q1061" s="57">
        <f t="shared" si="579"/>
        <v>0</v>
      </c>
      <c r="R1061" s="53"/>
      <c r="S1061" s="53">
        <f t="shared" si="580"/>
        <v>0</v>
      </c>
      <c r="T1061" s="58"/>
      <c r="U1061" s="58"/>
      <c r="V1061" s="53">
        <f t="shared" si="581"/>
        <v>0</v>
      </c>
      <c r="W1061" s="59"/>
      <c r="X1061" s="6"/>
    </row>
    <row r="1062" spans="1:24" s="77" customFormat="1" ht="15.75" x14ac:dyDescent="0.25">
      <c r="A1062" s="33" t="s">
        <v>284</v>
      </c>
      <c r="B1062" s="44" t="s">
        <v>335</v>
      </c>
      <c r="C1062" s="37" t="s">
        <v>256</v>
      </c>
      <c r="D1062" s="43" t="s">
        <v>257</v>
      </c>
      <c r="E1062" s="53"/>
      <c r="F1062" s="53">
        <f t="shared" si="584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579"/>
        <v>0</v>
      </c>
      <c r="R1062" s="53"/>
      <c r="S1062" s="53">
        <f t="shared" si="580"/>
        <v>0</v>
      </c>
      <c r="T1062" s="58"/>
      <c r="U1062" s="58"/>
      <c r="V1062" s="53">
        <f t="shared" si="581"/>
        <v>0</v>
      </c>
      <c r="W1062" s="59"/>
      <c r="X1062" s="6"/>
    </row>
    <row r="1063" spans="1:24" s="77" customFormat="1" ht="31.5" x14ac:dyDescent="0.25">
      <c r="A1063" s="33" t="s">
        <v>284</v>
      </c>
      <c r="B1063" s="44" t="s">
        <v>335</v>
      </c>
      <c r="C1063" s="37" t="s">
        <v>258</v>
      </c>
      <c r="D1063" s="43" t="s">
        <v>259</v>
      </c>
      <c r="E1063" s="53"/>
      <c r="F1063" s="53"/>
      <c r="G1063" s="53"/>
      <c r="H1063" s="53"/>
      <c r="I1063" s="119">
        <f t="shared" ref="I1063" si="590">G1063-F1063</f>
        <v>0</v>
      </c>
      <c r="J1063" s="55" t="e">
        <f t="shared" ref="J1063" si="591">ROUND(I1063/F1063*100,2)</f>
        <v>#DIV/0!</v>
      </c>
      <c r="K1063" s="54">
        <f>G1063-F1063</f>
        <v>0</v>
      </c>
      <c r="L1063" s="55" t="e">
        <f>ROUND(K1063*100/-F1063,2)</f>
        <v>#DIV/0!</v>
      </c>
      <c r="M1063" s="59"/>
      <c r="N1063" s="59"/>
      <c r="O1063" s="53"/>
      <c r="P1063" s="53"/>
      <c r="Q1063" s="57">
        <f t="shared" si="579"/>
        <v>0</v>
      </c>
      <c r="R1063" s="53"/>
      <c r="S1063" s="53">
        <f t="shared" si="580"/>
        <v>0</v>
      </c>
      <c r="T1063" s="58"/>
      <c r="U1063" s="58"/>
      <c r="V1063" s="53">
        <f t="shared" si="581"/>
        <v>0</v>
      </c>
      <c r="W1063" s="59"/>
      <c r="X1063" s="6"/>
    </row>
    <row r="1064" spans="1:24" s="77" customFormat="1" ht="15.75" x14ac:dyDescent="0.25">
      <c r="A1064" s="33" t="s">
        <v>284</v>
      </c>
      <c r="B1064" s="44" t="s">
        <v>335</v>
      </c>
      <c r="C1064" s="37" t="s">
        <v>261</v>
      </c>
      <c r="D1064" s="43" t="s">
        <v>262</v>
      </c>
      <c r="E1064" s="53"/>
      <c r="F1064" s="53">
        <f t="shared" si="584"/>
        <v>0</v>
      </c>
      <c r="G1064" s="53"/>
      <c r="H1064" s="53"/>
      <c r="I1064" s="54"/>
      <c r="J1064" s="50"/>
      <c r="K1064" s="54"/>
      <c r="L1064" s="55"/>
      <c r="M1064" s="59"/>
      <c r="N1064" s="59"/>
      <c r="O1064" s="53"/>
      <c r="P1064" s="53"/>
      <c r="Q1064" s="57">
        <f t="shared" si="579"/>
        <v>0</v>
      </c>
      <c r="R1064" s="53"/>
      <c r="S1064" s="53">
        <f t="shared" si="580"/>
        <v>0</v>
      </c>
      <c r="T1064" s="58"/>
      <c r="U1064" s="58"/>
      <c r="V1064" s="53">
        <f t="shared" si="581"/>
        <v>0</v>
      </c>
      <c r="W1064" s="59"/>
      <c r="X1064" s="6"/>
    </row>
    <row r="1065" spans="1:24" s="77" customFormat="1" ht="47.25" x14ac:dyDescent="0.25">
      <c r="A1065" s="33" t="s">
        <v>284</v>
      </c>
      <c r="B1065" s="44" t="s">
        <v>335</v>
      </c>
      <c r="C1065" s="37" t="s">
        <v>263</v>
      </c>
      <c r="D1065" s="43" t="s">
        <v>264</v>
      </c>
      <c r="E1065" s="53"/>
      <c r="F1065" s="53">
        <f t="shared" si="584"/>
        <v>0</v>
      </c>
      <c r="G1065" s="53"/>
      <c r="H1065" s="53"/>
      <c r="I1065" s="54"/>
      <c r="J1065" s="50"/>
      <c r="K1065" s="54"/>
      <c r="L1065" s="55"/>
      <c r="M1065" s="59"/>
      <c r="N1065" s="59"/>
      <c r="O1065" s="53"/>
      <c r="P1065" s="53"/>
      <c r="Q1065" s="57">
        <f t="shared" si="579"/>
        <v>0</v>
      </c>
      <c r="R1065" s="53"/>
      <c r="S1065" s="53">
        <f t="shared" si="580"/>
        <v>0</v>
      </c>
      <c r="T1065" s="58"/>
      <c r="U1065" s="58"/>
      <c r="V1065" s="53">
        <f t="shared" si="581"/>
        <v>0</v>
      </c>
      <c r="W1065" s="59"/>
      <c r="X1065" s="6"/>
    </row>
    <row r="1066" spans="1:24" s="77" customFormat="1" ht="15.75" x14ac:dyDescent="0.25">
      <c r="A1066" s="33" t="s">
        <v>284</v>
      </c>
      <c r="B1066" s="44" t="s">
        <v>335</v>
      </c>
      <c r="C1066" s="37" t="s">
        <v>265</v>
      </c>
      <c r="D1066" s="43" t="s">
        <v>266</v>
      </c>
      <c r="E1066" s="53"/>
      <c r="F1066" s="53">
        <f t="shared" si="584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579"/>
        <v>0</v>
      </c>
      <c r="R1066" s="53"/>
      <c r="S1066" s="53">
        <f t="shared" si="580"/>
        <v>0</v>
      </c>
      <c r="T1066" s="58"/>
      <c r="U1066" s="58"/>
      <c r="V1066" s="53">
        <f t="shared" si="581"/>
        <v>0</v>
      </c>
      <c r="W1066" s="59"/>
      <c r="X1066" s="6"/>
    </row>
    <row r="1067" spans="1:24" s="77" customFormat="1" ht="31.5" x14ac:dyDescent="0.25">
      <c r="A1067" s="33" t="s">
        <v>284</v>
      </c>
      <c r="B1067" s="44" t="s">
        <v>335</v>
      </c>
      <c r="C1067" s="37" t="s">
        <v>267</v>
      </c>
      <c r="D1067" s="43" t="s">
        <v>268</v>
      </c>
      <c r="E1067" s="53"/>
      <c r="F1067" s="53">
        <f t="shared" si="584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579"/>
        <v>0</v>
      </c>
      <c r="R1067" s="53"/>
      <c r="S1067" s="53">
        <f t="shared" si="580"/>
        <v>0</v>
      </c>
      <c r="T1067" s="58"/>
      <c r="U1067" s="58"/>
      <c r="V1067" s="53">
        <f t="shared" si="581"/>
        <v>0</v>
      </c>
      <c r="W1067" s="59"/>
      <c r="X1067" s="6"/>
    </row>
    <row r="1068" spans="1:24" s="77" customFormat="1" ht="15.75" x14ac:dyDescent="0.25">
      <c r="A1068" s="33" t="s">
        <v>284</v>
      </c>
      <c r="B1068" s="44" t="s">
        <v>335</v>
      </c>
      <c r="C1068" s="37" t="s">
        <v>269</v>
      </c>
      <c r="D1068" s="43" t="s">
        <v>270</v>
      </c>
      <c r="E1068" s="53"/>
      <c r="F1068" s="53">
        <f t="shared" si="584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579"/>
        <v>0</v>
      </c>
      <c r="R1068" s="53"/>
      <c r="S1068" s="53">
        <f t="shared" si="580"/>
        <v>0</v>
      </c>
      <c r="T1068" s="58"/>
      <c r="U1068" s="58"/>
      <c r="V1068" s="53">
        <f t="shared" si="581"/>
        <v>0</v>
      </c>
      <c r="W1068" s="59"/>
      <c r="X1068" s="6"/>
    </row>
    <row r="1069" spans="1:24" s="77" customFormat="1" ht="31.5" x14ac:dyDescent="0.25">
      <c r="A1069" s="33" t="s">
        <v>284</v>
      </c>
      <c r="B1069" s="44" t="s">
        <v>335</v>
      </c>
      <c r="C1069" s="37" t="s">
        <v>271</v>
      </c>
      <c r="D1069" s="43" t="s">
        <v>272</v>
      </c>
      <c r="E1069" s="53"/>
      <c r="F1069" s="53">
        <f t="shared" si="584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579"/>
        <v>0</v>
      </c>
      <c r="R1069" s="53"/>
      <c r="S1069" s="53">
        <f t="shared" si="580"/>
        <v>0</v>
      </c>
      <c r="T1069" s="58"/>
      <c r="U1069" s="58"/>
      <c r="V1069" s="53">
        <f t="shared" si="581"/>
        <v>0</v>
      </c>
      <c r="W1069" s="59"/>
      <c r="X1069" s="6"/>
    </row>
    <row r="1070" spans="1:24" s="77" customFormat="1" ht="15.75" x14ac:dyDescent="0.25">
      <c r="A1070" s="33" t="s">
        <v>284</v>
      </c>
      <c r="B1070" s="44" t="s">
        <v>335</v>
      </c>
      <c r="C1070" s="37" t="s">
        <v>273</v>
      </c>
      <c r="D1070" s="43" t="s">
        <v>274</v>
      </c>
      <c r="E1070" s="53"/>
      <c r="F1070" s="53">
        <f t="shared" si="584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579"/>
        <v>0</v>
      </c>
      <c r="R1070" s="53"/>
      <c r="S1070" s="53">
        <f t="shared" si="580"/>
        <v>0</v>
      </c>
      <c r="T1070" s="58"/>
      <c r="U1070" s="58"/>
      <c r="V1070" s="53">
        <f t="shared" si="581"/>
        <v>0</v>
      </c>
      <c r="W1070" s="59"/>
      <c r="X1070" s="6"/>
    </row>
    <row r="1071" spans="1:24" s="77" customFormat="1" ht="31.5" x14ac:dyDescent="0.25">
      <c r="A1071" s="33" t="s">
        <v>284</v>
      </c>
      <c r="B1071" s="44" t="s">
        <v>335</v>
      </c>
      <c r="C1071" s="37" t="s">
        <v>275</v>
      </c>
      <c r="D1071" s="43" t="s">
        <v>276</v>
      </c>
      <c r="E1071" s="53"/>
      <c r="F1071" s="53"/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579"/>
        <v>0</v>
      </c>
      <c r="R1071" s="53"/>
      <c r="S1071" s="53">
        <f t="shared" si="580"/>
        <v>0</v>
      </c>
      <c r="T1071" s="58"/>
      <c r="U1071" s="58"/>
      <c r="V1071" s="53">
        <f t="shared" si="581"/>
        <v>0</v>
      </c>
      <c r="W1071" s="59"/>
      <c r="X1071" s="6"/>
    </row>
    <row r="1072" spans="1:24" s="77" customFormat="1" ht="15.75" x14ac:dyDescent="0.25">
      <c r="A1072" s="33" t="s">
        <v>284</v>
      </c>
      <c r="B1072" s="44" t="s">
        <v>335</v>
      </c>
      <c r="C1072" s="37" t="s">
        <v>353</v>
      </c>
      <c r="D1072" s="43" t="s">
        <v>351</v>
      </c>
      <c r="E1072" s="53"/>
      <c r="F1072" s="53"/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/>
      <c r="R1072" s="53"/>
      <c r="S1072" s="53"/>
      <c r="T1072" s="58"/>
      <c r="U1072" s="58"/>
      <c r="V1072" s="53"/>
      <c r="W1072" s="59"/>
      <c r="X1072" s="6"/>
    </row>
    <row r="1073" spans="1:24" s="77" customFormat="1" ht="15.75" x14ac:dyDescent="0.25">
      <c r="A1073" s="33" t="s">
        <v>284</v>
      </c>
      <c r="B1073" s="44" t="s">
        <v>335</v>
      </c>
      <c r="C1073" s="37" t="s">
        <v>354</v>
      </c>
      <c r="D1073" s="38" t="s">
        <v>355</v>
      </c>
      <c r="E1073" s="53"/>
      <c r="F1073" s="99">
        <f>E1073/12*1</f>
        <v>0</v>
      </c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>
        <f>O1073-P1073</f>
        <v>0</v>
      </c>
      <c r="R1073" s="53"/>
      <c r="S1073" s="53">
        <f>ROUND(R1073/12*3,0)</f>
        <v>0</v>
      </c>
      <c r="T1073" s="53"/>
      <c r="U1073" s="53"/>
      <c r="V1073" s="53">
        <f>T1073-U1073</f>
        <v>0</v>
      </c>
      <c r="W1073" s="59"/>
      <c r="X1073" s="6"/>
    </row>
    <row r="1074" spans="1:24" s="77" customFormat="1" ht="15.75" x14ac:dyDescent="0.25">
      <c r="A1074" s="33" t="s">
        <v>284</v>
      </c>
      <c r="B1074" s="44" t="s">
        <v>335</v>
      </c>
      <c r="C1074" s="37" t="s">
        <v>360</v>
      </c>
      <c r="D1074" s="43" t="s">
        <v>319</v>
      </c>
      <c r="E1074" s="53"/>
      <c r="F1074" s="99">
        <f>E1074/12*1</f>
        <v>0</v>
      </c>
      <c r="G1074" s="53"/>
      <c r="H1074" s="53"/>
      <c r="I1074" s="54"/>
      <c r="J1074" s="50"/>
      <c r="K1074" s="54"/>
      <c r="L1074" s="55"/>
      <c r="M1074" s="59"/>
      <c r="N1074" s="59"/>
      <c r="O1074" s="53"/>
      <c r="P1074" s="53"/>
      <c r="Q1074" s="57"/>
      <c r="R1074" s="53"/>
      <c r="S1074" s="53"/>
      <c r="T1074" s="53"/>
      <c r="U1074" s="53"/>
      <c r="V1074" s="53"/>
      <c r="W1074" s="59"/>
      <c r="X1074" s="6"/>
    </row>
    <row r="1075" spans="1:24" s="77" customFormat="1" ht="15.75" x14ac:dyDescent="0.25">
      <c r="A1075" s="33" t="s">
        <v>284</v>
      </c>
      <c r="B1075" s="44" t="s">
        <v>335</v>
      </c>
      <c r="C1075" s="37" t="s">
        <v>380</v>
      </c>
      <c r="D1075" s="39" t="s">
        <v>361</v>
      </c>
      <c r="E1075" s="53"/>
      <c r="F1075" s="99">
        <f>E1075/12*1</f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/>
      <c r="R1075" s="53"/>
      <c r="S1075" s="53"/>
      <c r="T1075" s="53"/>
      <c r="U1075" s="53"/>
      <c r="V1075" s="53"/>
      <c r="W1075" s="59"/>
      <c r="X1075" s="6"/>
    </row>
    <row r="1076" spans="1:24" s="77" customFormat="1" ht="15.75" x14ac:dyDescent="0.25">
      <c r="A1076" s="33" t="s">
        <v>284</v>
      </c>
      <c r="B1076" s="44" t="s">
        <v>335</v>
      </c>
      <c r="C1076" s="98" t="s">
        <v>387</v>
      </c>
      <c r="D1076" s="117" t="s">
        <v>388</v>
      </c>
      <c r="E1076" s="53">
        <v>11597</v>
      </c>
      <c r="F1076" s="53">
        <f>E1076</f>
        <v>11597</v>
      </c>
      <c r="G1076" s="53">
        <f t="shared" ref="G1076:H1076" si="592">F1076</f>
        <v>11597</v>
      </c>
      <c r="H1076" s="53">
        <f t="shared" si="592"/>
        <v>11597</v>
      </c>
      <c r="I1076" s="119"/>
      <c r="J1076" s="55"/>
      <c r="K1076" s="54"/>
      <c r="L1076" s="55"/>
      <c r="M1076" s="59"/>
      <c r="N1076" s="59"/>
      <c r="O1076" s="53"/>
      <c r="P1076" s="53"/>
      <c r="Q1076" s="57"/>
      <c r="R1076" s="53"/>
      <c r="S1076" s="53"/>
      <c r="T1076" s="53"/>
      <c r="U1076" s="53"/>
      <c r="V1076" s="53"/>
      <c r="W1076" s="59"/>
      <c r="X1076" s="6"/>
    </row>
    <row r="1077" spans="1:24" s="26" customFormat="1" ht="22.5" customHeight="1" x14ac:dyDescent="0.25">
      <c r="A1077" s="100" t="s">
        <v>285</v>
      </c>
      <c r="B1077" s="100" t="s">
        <v>336</v>
      </c>
      <c r="C1077" s="101" t="s">
        <v>102</v>
      </c>
      <c r="D1077" s="102" t="s">
        <v>21</v>
      </c>
      <c r="E1077" s="103">
        <f>E1078+E1117</f>
        <v>26034049</v>
      </c>
      <c r="F1077" s="103">
        <f>F1078+F1117</f>
        <v>4401915.17</v>
      </c>
      <c r="G1077" s="103">
        <f>G1078+G1117</f>
        <v>4588080.07</v>
      </c>
      <c r="H1077" s="103">
        <f>H1078+H1117</f>
        <v>4029076</v>
      </c>
      <c r="I1077" s="103">
        <f>I1078+I1117</f>
        <v>404843.18</v>
      </c>
      <c r="J1077" s="106">
        <f>ROUND(I1077/F1077*100,2)</f>
        <v>9.1999999999999993</v>
      </c>
      <c r="K1077" s="103">
        <f>K1078+K1117</f>
        <v>-228980.60999999969</v>
      </c>
      <c r="L1077" s="106">
        <f>ROUND(K1077*100/-F1077,2)</f>
        <v>5.2</v>
      </c>
      <c r="M1077" s="103">
        <f t="shared" ref="M1077:V1077" si="593">M1078+M1117</f>
        <v>507366</v>
      </c>
      <c r="N1077" s="103">
        <f t="shared" si="593"/>
        <v>84561</v>
      </c>
      <c r="O1077" s="103">
        <f t="shared" si="593"/>
        <v>86525</v>
      </c>
      <c r="P1077" s="103">
        <f t="shared" si="593"/>
        <v>85777</v>
      </c>
      <c r="Q1077" s="103">
        <f t="shared" si="593"/>
        <v>748</v>
      </c>
      <c r="R1077" s="103">
        <f t="shared" si="593"/>
        <v>12898</v>
      </c>
      <c r="S1077" s="103">
        <f t="shared" si="593"/>
        <v>2151</v>
      </c>
      <c r="T1077" s="103">
        <f t="shared" si="593"/>
        <v>2290</v>
      </c>
      <c r="U1077" s="103">
        <f t="shared" si="593"/>
        <v>2240</v>
      </c>
      <c r="V1077" s="103">
        <f t="shared" si="593"/>
        <v>50</v>
      </c>
      <c r="W1077" s="107">
        <v>74710</v>
      </c>
      <c r="X1077" s="47"/>
    </row>
    <row r="1078" spans="1:24" s="35" customFormat="1" ht="15.75" x14ac:dyDescent="0.25">
      <c r="A1078" s="33" t="s">
        <v>285</v>
      </c>
      <c r="B1078" s="21">
        <v>1</v>
      </c>
      <c r="C1078" s="23" t="s">
        <v>102</v>
      </c>
      <c r="D1078" s="27" t="s">
        <v>22</v>
      </c>
      <c r="E1078" s="52">
        <f>E1079+E1085+E1099</f>
        <v>16370924</v>
      </c>
      <c r="F1078" s="52">
        <f>F1079+F1085+F1099</f>
        <v>2728288.5</v>
      </c>
      <c r="G1078" s="52">
        <f>G1079+G1085+G1099</f>
        <v>2804157.58</v>
      </c>
      <c r="H1078" s="52">
        <f>H1079+H1085+H1099</f>
        <v>2522282</v>
      </c>
      <c r="I1078" s="124">
        <f>I1079+I1085+I1099</f>
        <v>152857.65</v>
      </c>
      <c r="J1078" s="50">
        <f>ROUND(I1078/F1078*100,2)</f>
        <v>5.6</v>
      </c>
      <c r="K1078" s="124">
        <f>K1079+K1085+K1099</f>
        <v>-86311.569999999672</v>
      </c>
      <c r="L1078" s="55">
        <f>ROUND(K1078*100/-F1078,2)</f>
        <v>3.16</v>
      </c>
      <c r="M1078" s="49">
        <v>352517</v>
      </c>
      <c r="N1078" s="49">
        <f>ROUND(M1078/12*2,2)</f>
        <v>58752.83</v>
      </c>
      <c r="O1078" s="52">
        <f t="shared" ref="O1078:V1078" si="594">O1079+O1085+O1099</f>
        <v>62895</v>
      </c>
      <c r="P1078" s="52">
        <f t="shared" si="594"/>
        <v>62681</v>
      </c>
      <c r="Q1078" s="124">
        <f t="shared" si="594"/>
        <v>214</v>
      </c>
      <c r="R1078" s="52">
        <f t="shared" si="594"/>
        <v>8032</v>
      </c>
      <c r="S1078" s="52">
        <f t="shared" si="594"/>
        <v>1339</v>
      </c>
      <c r="T1078" s="134">
        <f t="shared" si="594"/>
        <v>1452</v>
      </c>
      <c r="U1078" s="134">
        <f t="shared" si="594"/>
        <v>1450</v>
      </c>
      <c r="V1078" s="59">
        <f t="shared" si="594"/>
        <v>2</v>
      </c>
      <c r="W1078" s="59"/>
      <c r="X1078" s="25"/>
    </row>
    <row r="1079" spans="1:24" s="35" customFormat="1" ht="15.75" x14ac:dyDescent="0.25">
      <c r="A1079" s="33" t="s">
        <v>285</v>
      </c>
      <c r="B1079" s="33" t="s">
        <v>330</v>
      </c>
      <c r="C1079" s="23" t="s">
        <v>102</v>
      </c>
      <c r="D1079" s="32" t="s">
        <v>23</v>
      </c>
      <c r="E1079" s="49">
        <f t="shared" ref="E1079:L1079" si="595">SUM(E1080:E1084)</f>
        <v>14076740</v>
      </c>
      <c r="F1079" s="49">
        <f t="shared" si="595"/>
        <v>2345924</v>
      </c>
      <c r="G1079" s="49">
        <f t="shared" si="595"/>
        <v>2490726</v>
      </c>
      <c r="H1079" s="49">
        <f t="shared" si="595"/>
        <v>2345924</v>
      </c>
      <c r="I1079" s="128">
        <f t="shared" si="595"/>
        <v>144802</v>
      </c>
      <c r="J1079" s="128">
        <f t="shared" si="595"/>
        <v>9.41</v>
      </c>
      <c r="K1079" s="128">
        <f t="shared" si="595"/>
        <v>0</v>
      </c>
      <c r="L1079" s="49">
        <f t="shared" si="595"/>
        <v>0</v>
      </c>
      <c r="M1079" s="49"/>
      <c r="N1079" s="49"/>
      <c r="O1079" s="52">
        <f t="shared" ref="O1079:V1079" si="596">SUM(O1080:O1084)</f>
        <v>60218</v>
      </c>
      <c r="P1079" s="52">
        <f t="shared" si="596"/>
        <v>60004</v>
      </c>
      <c r="Q1079" s="124">
        <f t="shared" si="596"/>
        <v>214</v>
      </c>
      <c r="R1079" s="52">
        <f t="shared" si="596"/>
        <v>7717</v>
      </c>
      <c r="S1079" s="52">
        <f t="shared" si="596"/>
        <v>1286</v>
      </c>
      <c r="T1079" s="139">
        <f t="shared" si="596"/>
        <v>1412</v>
      </c>
      <c r="U1079" s="141">
        <f t="shared" si="596"/>
        <v>1410</v>
      </c>
      <c r="V1079" s="49">
        <f t="shared" si="596"/>
        <v>2</v>
      </c>
      <c r="W1079" s="49"/>
      <c r="X1079" s="25"/>
    </row>
    <row r="1080" spans="1:24" s="35" customFormat="1" ht="15.75" x14ac:dyDescent="0.25">
      <c r="A1080" s="162" t="s">
        <v>285</v>
      </c>
      <c r="B1080" s="33" t="s">
        <v>330</v>
      </c>
      <c r="C1080" s="23" t="s">
        <v>73</v>
      </c>
      <c r="D1080" s="34" t="s">
        <v>106</v>
      </c>
      <c r="E1080" s="53">
        <v>9234984</v>
      </c>
      <c r="F1080" s="53">
        <f>769482*2</f>
        <v>1538964</v>
      </c>
      <c r="G1080" s="99">
        <v>1683766</v>
      </c>
      <c r="H1080" s="99">
        <v>1538964</v>
      </c>
      <c r="I1080" s="54">
        <f>G1080-F1080</f>
        <v>144802</v>
      </c>
      <c r="J1080" s="50">
        <f>ROUND(I1080/F1080*100,2)</f>
        <v>9.41</v>
      </c>
      <c r="K1080" s="54"/>
      <c r="L1080" s="55"/>
      <c r="M1080" s="53"/>
      <c r="N1080" s="53"/>
      <c r="O1080" s="53">
        <v>60218</v>
      </c>
      <c r="P1080" s="53">
        <v>60004</v>
      </c>
      <c r="Q1080" s="57">
        <f>O1080-P1080</f>
        <v>214</v>
      </c>
      <c r="R1080" s="74">
        <v>7717</v>
      </c>
      <c r="S1080" s="53">
        <f>ROUND(R1080/12*2,0)</f>
        <v>1286</v>
      </c>
      <c r="T1080" s="58">
        <v>1412</v>
      </c>
      <c r="U1080" s="58">
        <v>1410</v>
      </c>
      <c r="V1080" s="53">
        <f>T1080-U1080</f>
        <v>2</v>
      </c>
      <c r="W1080" s="53"/>
      <c r="X1080" s="6"/>
    </row>
    <row r="1081" spans="1:24" s="35" customFormat="1" ht="15.75" x14ac:dyDescent="0.25">
      <c r="A1081" s="33" t="s">
        <v>285</v>
      </c>
      <c r="B1081" s="33" t="s">
        <v>330</v>
      </c>
      <c r="C1081" s="23" t="s">
        <v>74</v>
      </c>
      <c r="D1081" s="116" t="s">
        <v>104</v>
      </c>
      <c r="E1081" s="53">
        <v>4278754</v>
      </c>
      <c r="F1081" s="53">
        <f>356563*2</f>
        <v>713126</v>
      </c>
      <c r="G1081" s="53">
        <v>713126</v>
      </c>
      <c r="H1081" s="53">
        <v>713126</v>
      </c>
      <c r="I1081" s="54"/>
      <c r="J1081" s="50"/>
      <c r="K1081" s="54"/>
      <c r="L1081" s="55"/>
      <c r="M1081" s="59"/>
      <c r="N1081" s="59"/>
      <c r="O1081" s="53"/>
      <c r="P1081" s="53"/>
      <c r="Q1081" s="57">
        <f>O1081-P1081</f>
        <v>0</v>
      </c>
      <c r="R1081" s="53"/>
      <c r="S1081" s="53">
        <f>ROUND(R1081/12*3,0)</f>
        <v>0</v>
      </c>
      <c r="T1081" s="58"/>
      <c r="U1081" s="58"/>
      <c r="V1081" s="53">
        <f>T1081-U1081</f>
        <v>0</v>
      </c>
      <c r="W1081" s="59"/>
      <c r="X1081" s="6"/>
    </row>
    <row r="1082" spans="1:24" s="35" customFormat="1" ht="15.75" x14ac:dyDescent="0.25">
      <c r="A1082" s="33" t="s">
        <v>285</v>
      </c>
      <c r="B1082" s="33" t="s">
        <v>330</v>
      </c>
      <c r="C1082" s="23" t="s">
        <v>74</v>
      </c>
      <c r="D1082" s="116" t="s">
        <v>105</v>
      </c>
      <c r="E1082" s="53">
        <v>563002</v>
      </c>
      <c r="F1082" s="53">
        <f>46917*2</f>
        <v>93834</v>
      </c>
      <c r="G1082" s="53">
        <v>93834</v>
      </c>
      <c r="H1082" s="53">
        <v>93834</v>
      </c>
      <c r="I1082" s="54"/>
      <c r="J1082" s="50"/>
      <c r="K1082" s="54"/>
      <c r="L1082" s="55"/>
      <c r="M1082" s="59"/>
      <c r="N1082" s="59"/>
      <c r="O1082" s="53"/>
      <c r="P1082" s="53"/>
      <c r="Q1082" s="57">
        <f>O1082-P1082</f>
        <v>0</v>
      </c>
      <c r="R1082" s="53"/>
      <c r="S1082" s="53">
        <f>ROUND(R1082/12*3,0)</f>
        <v>0</v>
      </c>
      <c r="T1082" s="58"/>
      <c r="U1082" s="58"/>
      <c r="V1082" s="53">
        <f>T1082-U1082</f>
        <v>0</v>
      </c>
      <c r="W1082" s="59"/>
      <c r="X1082" s="6"/>
    </row>
    <row r="1083" spans="1:24" s="35" customFormat="1" ht="15.75" x14ac:dyDescent="0.25">
      <c r="A1083" s="33" t="s">
        <v>285</v>
      </c>
      <c r="B1083" s="33" t="s">
        <v>330</v>
      </c>
      <c r="C1083" s="23" t="s">
        <v>75</v>
      </c>
      <c r="D1083" s="34" t="s">
        <v>107</v>
      </c>
      <c r="E1083" s="53"/>
      <c r="F1083" s="53"/>
      <c r="G1083" s="53"/>
      <c r="H1083" s="53"/>
      <c r="I1083" s="119"/>
      <c r="J1083" s="55"/>
      <c r="K1083" s="119"/>
      <c r="L1083" s="55"/>
      <c r="M1083" s="59"/>
      <c r="N1083" s="59"/>
      <c r="O1083" s="53"/>
      <c r="P1083" s="53"/>
      <c r="Q1083" s="59">
        <f>O1083-P1083</f>
        <v>0</v>
      </c>
      <c r="R1083" s="53"/>
      <c r="S1083" s="53">
        <f>ROUND(R1083/12*3,0)</f>
        <v>0</v>
      </c>
      <c r="T1083" s="53"/>
      <c r="U1083" s="53"/>
      <c r="V1083" s="53">
        <f>T1083-U1083</f>
        <v>0</v>
      </c>
      <c r="W1083" s="59"/>
    </row>
    <row r="1084" spans="1:24" s="35" customFormat="1" ht="31.5" x14ac:dyDescent="0.25">
      <c r="A1084" s="33" t="s">
        <v>285</v>
      </c>
      <c r="B1084" s="33" t="s">
        <v>330</v>
      </c>
      <c r="C1084" s="23" t="s">
        <v>76</v>
      </c>
      <c r="D1084" s="34" t="s">
        <v>108</v>
      </c>
      <c r="E1084" s="53"/>
      <c r="F1084" s="53"/>
      <c r="G1084" s="53"/>
      <c r="H1084" s="53"/>
      <c r="I1084" s="54"/>
      <c r="J1084" s="50"/>
      <c r="K1084" s="54"/>
      <c r="L1084" s="55"/>
      <c r="M1084" s="59"/>
      <c r="N1084" s="59"/>
      <c r="O1084" s="53"/>
      <c r="P1084" s="53"/>
      <c r="Q1084" s="57">
        <f>O1084-P1084</f>
        <v>0</v>
      </c>
      <c r="R1084" s="53"/>
      <c r="S1084" s="53">
        <f>ROUND(R1084/12*3,0)</f>
        <v>0</v>
      </c>
      <c r="T1084" s="58"/>
      <c r="U1084" s="58"/>
      <c r="V1084" s="53">
        <f>T1084-U1084</f>
        <v>0</v>
      </c>
      <c r="W1084" s="59"/>
      <c r="X1084" s="6"/>
    </row>
    <row r="1085" spans="1:24" s="35" customFormat="1" ht="15.75" x14ac:dyDescent="0.25">
      <c r="A1085" s="33" t="s">
        <v>285</v>
      </c>
      <c r="B1085" s="22" t="s">
        <v>331</v>
      </c>
      <c r="C1085" s="36"/>
      <c r="D1085" s="32" t="s">
        <v>24</v>
      </c>
      <c r="E1085" s="61">
        <f t="shared" ref="E1085:K1085" si="597">SUM(E1086:E1098)</f>
        <v>626721</v>
      </c>
      <c r="F1085" s="61">
        <f t="shared" si="597"/>
        <v>104453.5</v>
      </c>
      <c r="G1085" s="61">
        <f t="shared" si="597"/>
        <v>63667</v>
      </c>
      <c r="H1085" s="61">
        <f t="shared" si="597"/>
        <v>63667</v>
      </c>
      <c r="I1085" s="120">
        <f t="shared" si="597"/>
        <v>0</v>
      </c>
      <c r="J1085" s="120" t="e">
        <f t="shared" si="597"/>
        <v>#DIV/0!</v>
      </c>
      <c r="K1085" s="120">
        <f t="shared" si="597"/>
        <v>-40786.5</v>
      </c>
      <c r="L1085" s="55">
        <f>ROUND(K1085*100/-F1085,2)</f>
        <v>39.049999999999997</v>
      </c>
      <c r="M1085" s="61"/>
      <c r="N1085" s="61"/>
      <c r="O1085" s="61">
        <f t="shared" ref="O1085:V1085" si="598">SUM(O1086:O1098)</f>
        <v>2266</v>
      </c>
      <c r="P1085" s="61">
        <f t="shared" si="598"/>
        <v>2266</v>
      </c>
      <c r="Q1085" s="120">
        <f t="shared" si="598"/>
        <v>0</v>
      </c>
      <c r="R1085" s="61">
        <f t="shared" si="598"/>
        <v>315</v>
      </c>
      <c r="S1085" s="61">
        <f t="shared" si="598"/>
        <v>53</v>
      </c>
      <c r="T1085" s="137">
        <f t="shared" si="598"/>
        <v>32</v>
      </c>
      <c r="U1085" s="137">
        <f t="shared" si="598"/>
        <v>32</v>
      </c>
      <c r="V1085" s="61">
        <f t="shared" si="598"/>
        <v>0</v>
      </c>
      <c r="W1085" s="68"/>
      <c r="X1085" s="6"/>
    </row>
    <row r="1086" spans="1:24" s="35" customFormat="1" ht="15.75" x14ac:dyDescent="0.25">
      <c r="A1086" s="33" t="s">
        <v>285</v>
      </c>
      <c r="B1086" s="33" t="s">
        <v>331</v>
      </c>
      <c r="C1086" s="37" t="s">
        <v>25</v>
      </c>
      <c r="D1086" s="34" t="s">
        <v>54</v>
      </c>
      <c r="E1086" s="53">
        <v>626721</v>
      </c>
      <c r="F1086" s="53">
        <f t="shared" ref="F1086:F1087" si="599">ROUND(E1086/12*2,2)</f>
        <v>104453.5</v>
      </c>
      <c r="G1086" s="53">
        <v>63667</v>
      </c>
      <c r="H1086" s="53">
        <v>63667</v>
      </c>
      <c r="I1086" s="119"/>
      <c r="J1086" s="55"/>
      <c r="K1086" s="54">
        <f t="shared" ref="K1086:K1087" si="600">G1086-F1086</f>
        <v>-40786.5</v>
      </c>
      <c r="L1086" s="55">
        <f t="shared" ref="L1086:L1087" si="601">ROUND(K1086*100/-F1086,2)</f>
        <v>39.049999999999997</v>
      </c>
      <c r="M1086" s="59"/>
      <c r="N1086" s="59"/>
      <c r="O1086" s="53">
        <v>2266</v>
      </c>
      <c r="P1086" s="53">
        <v>2266</v>
      </c>
      <c r="Q1086" s="57">
        <f t="shared" ref="Q1086:Q1098" si="602">O1086-P1086</f>
        <v>0</v>
      </c>
      <c r="R1086" s="59">
        <v>315</v>
      </c>
      <c r="S1086" s="53">
        <f t="shared" ref="S1086:S1087" si="603">ROUND(R1086/12*2,0)</f>
        <v>53</v>
      </c>
      <c r="T1086" s="58">
        <v>32</v>
      </c>
      <c r="U1086" s="58">
        <v>32</v>
      </c>
      <c r="V1086" s="53">
        <f t="shared" ref="V1086:V1098" si="604">T1086-U1086</f>
        <v>0</v>
      </c>
      <c r="W1086" s="59"/>
      <c r="X1086" s="6"/>
    </row>
    <row r="1087" spans="1:24" s="35" customFormat="1" ht="15.75" x14ac:dyDescent="0.25">
      <c r="A1087" s="33" t="s">
        <v>285</v>
      </c>
      <c r="B1087" s="33" t="s">
        <v>331</v>
      </c>
      <c r="C1087" s="37" t="s">
        <v>26</v>
      </c>
      <c r="D1087" s="34" t="s">
        <v>27</v>
      </c>
      <c r="E1087" s="53"/>
      <c r="F1087" s="53">
        <f t="shared" si="599"/>
        <v>0</v>
      </c>
      <c r="G1087" s="53"/>
      <c r="H1087" s="53"/>
      <c r="I1087" s="119">
        <f t="shared" ref="I1087" si="605">G1087-F1087</f>
        <v>0</v>
      </c>
      <c r="J1087" s="55" t="e">
        <f t="shared" ref="J1087" si="606">ROUND(I1087/F1087*100,2)</f>
        <v>#DIV/0!</v>
      </c>
      <c r="K1087" s="54">
        <f t="shared" si="600"/>
        <v>0</v>
      </c>
      <c r="L1087" s="55" t="e">
        <f t="shared" si="601"/>
        <v>#DIV/0!</v>
      </c>
      <c r="M1087" s="59"/>
      <c r="N1087" s="59"/>
      <c r="O1087" s="53"/>
      <c r="P1087" s="53"/>
      <c r="Q1087" s="57">
        <f t="shared" si="602"/>
        <v>0</v>
      </c>
      <c r="R1087" s="59"/>
      <c r="S1087" s="53">
        <f t="shared" si="603"/>
        <v>0</v>
      </c>
      <c r="T1087" s="58"/>
      <c r="U1087" s="58"/>
      <c r="V1087" s="53">
        <f t="shared" si="604"/>
        <v>0</v>
      </c>
      <c r="W1087" s="59"/>
      <c r="X1087" s="6"/>
    </row>
    <row r="1088" spans="1:24" s="35" customFormat="1" ht="31.5" x14ac:dyDescent="0.25">
      <c r="A1088" s="33" t="s">
        <v>285</v>
      </c>
      <c r="B1088" s="33" t="s">
        <v>331</v>
      </c>
      <c r="C1088" s="37" t="s">
        <v>28</v>
      </c>
      <c r="D1088" s="34" t="s">
        <v>29</v>
      </c>
      <c r="E1088" s="53"/>
      <c r="F1088" s="53"/>
      <c r="G1088" s="53"/>
      <c r="H1088" s="53"/>
      <c r="I1088" s="54"/>
      <c r="J1088" s="50"/>
      <c r="K1088" s="54"/>
      <c r="L1088" s="55"/>
      <c r="M1088" s="59"/>
      <c r="N1088" s="59"/>
      <c r="O1088" s="53"/>
      <c r="P1088" s="53"/>
      <c r="Q1088" s="57">
        <f t="shared" si="602"/>
        <v>0</v>
      </c>
      <c r="R1088" s="53"/>
      <c r="S1088" s="53">
        <f t="shared" ref="S1088:S1098" si="607">ROUND(R1088/12*3,0)</f>
        <v>0</v>
      </c>
      <c r="T1088" s="58"/>
      <c r="U1088" s="58"/>
      <c r="V1088" s="53">
        <f t="shared" si="604"/>
        <v>0</v>
      </c>
      <c r="W1088" s="59"/>
      <c r="X1088" s="6"/>
    </row>
    <row r="1089" spans="1:24" s="35" customFormat="1" ht="15.75" x14ac:dyDescent="0.25">
      <c r="A1089" s="33" t="s">
        <v>285</v>
      </c>
      <c r="B1089" s="33" t="s">
        <v>331</v>
      </c>
      <c r="C1089" s="37" t="s">
        <v>56</v>
      </c>
      <c r="D1089" s="34" t="s">
        <v>53</v>
      </c>
      <c r="E1089" s="53"/>
      <c r="F1089" s="53"/>
      <c r="G1089" s="53"/>
      <c r="H1089" s="53"/>
      <c r="I1089" s="54"/>
      <c r="J1089" s="50"/>
      <c r="K1089" s="54"/>
      <c r="L1089" s="55"/>
      <c r="M1089" s="59"/>
      <c r="N1089" s="59"/>
      <c r="O1089" s="53"/>
      <c r="P1089" s="53"/>
      <c r="Q1089" s="57">
        <f t="shared" si="602"/>
        <v>0</v>
      </c>
      <c r="R1089" s="53"/>
      <c r="S1089" s="53">
        <f t="shared" si="607"/>
        <v>0</v>
      </c>
      <c r="T1089" s="58"/>
      <c r="U1089" s="58"/>
      <c r="V1089" s="53">
        <f t="shared" si="604"/>
        <v>0</v>
      </c>
      <c r="W1089" s="59"/>
      <c r="X1089" s="6"/>
    </row>
    <row r="1090" spans="1:24" s="35" customFormat="1" ht="15.75" x14ac:dyDescent="0.25">
      <c r="A1090" s="33" t="s">
        <v>285</v>
      </c>
      <c r="B1090" s="33" t="s">
        <v>331</v>
      </c>
      <c r="C1090" s="37" t="s">
        <v>57</v>
      </c>
      <c r="D1090" s="34" t="s">
        <v>68</v>
      </c>
      <c r="E1090" s="53"/>
      <c r="F1090" s="53"/>
      <c r="G1090" s="53"/>
      <c r="H1090" s="53"/>
      <c r="I1090" s="54"/>
      <c r="J1090" s="50"/>
      <c r="K1090" s="54"/>
      <c r="L1090" s="55"/>
      <c r="M1090" s="59"/>
      <c r="N1090" s="59"/>
      <c r="O1090" s="53"/>
      <c r="P1090" s="53"/>
      <c r="Q1090" s="57">
        <f t="shared" si="602"/>
        <v>0</v>
      </c>
      <c r="R1090" s="53"/>
      <c r="S1090" s="53">
        <f t="shared" si="607"/>
        <v>0</v>
      </c>
      <c r="T1090" s="58"/>
      <c r="U1090" s="58"/>
      <c r="V1090" s="53">
        <f t="shared" si="604"/>
        <v>0</v>
      </c>
      <c r="W1090" s="59"/>
      <c r="X1090" s="6"/>
    </row>
    <row r="1091" spans="1:24" s="35" customFormat="1" ht="15.75" x14ac:dyDescent="0.25">
      <c r="A1091" s="33" t="s">
        <v>285</v>
      </c>
      <c r="B1091" s="33" t="s">
        <v>331</v>
      </c>
      <c r="C1091" s="37" t="s">
        <v>58</v>
      </c>
      <c r="D1091" s="34" t="s">
        <v>70</v>
      </c>
      <c r="E1091" s="53"/>
      <c r="F1091" s="53"/>
      <c r="G1091" s="53"/>
      <c r="H1091" s="53"/>
      <c r="I1091" s="54"/>
      <c r="J1091" s="50"/>
      <c r="K1091" s="54"/>
      <c r="L1091" s="55"/>
      <c r="M1091" s="59"/>
      <c r="N1091" s="59"/>
      <c r="O1091" s="53"/>
      <c r="P1091" s="53"/>
      <c r="Q1091" s="57">
        <f t="shared" si="602"/>
        <v>0</v>
      </c>
      <c r="R1091" s="53"/>
      <c r="S1091" s="53">
        <f t="shared" si="607"/>
        <v>0</v>
      </c>
      <c r="T1091" s="58"/>
      <c r="U1091" s="58"/>
      <c r="V1091" s="53">
        <f t="shared" si="604"/>
        <v>0</v>
      </c>
      <c r="W1091" s="59"/>
      <c r="X1091" s="6"/>
    </row>
    <row r="1092" spans="1:24" s="35" customFormat="1" ht="31.5" x14ac:dyDescent="0.25">
      <c r="A1092" s="33" t="s">
        <v>285</v>
      </c>
      <c r="B1092" s="33" t="s">
        <v>331</v>
      </c>
      <c r="C1092" s="37" t="s">
        <v>59</v>
      </c>
      <c r="D1092" s="34" t="s">
        <v>69</v>
      </c>
      <c r="E1092" s="53"/>
      <c r="F1092" s="53"/>
      <c r="G1092" s="53"/>
      <c r="H1092" s="53"/>
      <c r="I1092" s="54"/>
      <c r="J1092" s="50"/>
      <c r="K1092" s="54"/>
      <c r="L1092" s="55"/>
      <c r="M1092" s="59"/>
      <c r="N1092" s="59"/>
      <c r="O1092" s="53"/>
      <c r="P1092" s="53"/>
      <c r="Q1092" s="57">
        <f t="shared" si="602"/>
        <v>0</v>
      </c>
      <c r="R1092" s="53"/>
      <c r="S1092" s="53">
        <f t="shared" si="607"/>
        <v>0</v>
      </c>
      <c r="T1092" s="58"/>
      <c r="U1092" s="58"/>
      <c r="V1092" s="53">
        <f t="shared" si="604"/>
        <v>0</v>
      </c>
      <c r="W1092" s="59"/>
      <c r="X1092" s="6"/>
    </row>
    <row r="1093" spans="1:24" s="35" customFormat="1" ht="15.75" x14ac:dyDescent="0.25">
      <c r="A1093" s="33" t="s">
        <v>285</v>
      </c>
      <c r="B1093" s="33" t="s">
        <v>331</v>
      </c>
      <c r="C1093" s="37" t="s">
        <v>60</v>
      </c>
      <c r="D1093" s="34" t="s">
        <v>72</v>
      </c>
      <c r="E1093" s="53"/>
      <c r="F1093" s="53"/>
      <c r="G1093" s="53"/>
      <c r="H1093" s="53"/>
      <c r="I1093" s="54"/>
      <c r="J1093" s="50"/>
      <c r="K1093" s="54"/>
      <c r="L1093" s="55"/>
      <c r="M1093" s="59"/>
      <c r="N1093" s="59"/>
      <c r="O1093" s="53"/>
      <c r="P1093" s="53"/>
      <c r="Q1093" s="57">
        <f t="shared" si="602"/>
        <v>0</v>
      </c>
      <c r="R1093" s="53"/>
      <c r="S1093" s="53">
        <f t="shared" si="607"/>
        <v>0</v>
      </c>
      <c r="T1093" s="58"/>
      <c r="U1093" s="58"/>
      <c r="V1093" s="53">
        <f t="shared" si="604"/>
        <v>0</v>
      </c>
      <c r="W1093" s="59"/>
      <c r="X1093" s="6"/>
    </row>
    <row r="1094" spans="1:24" s="35" customFormat="1" ht="15.75" x14ac:dyDescent="0.25">
      <c r="A1094" s="33" t="s">
        <v>285</v>
      </c>
      <c r="B1094" s="33" t="s">
        <v>331</v>
      </c>
      <c r="C1094" s="37" t="s">
        <v>61</v>
      </c>
      <c r="D1094" s="34" t="s">
        <v>67</v>
      </c>
      <c r="E1094" s="53"/>
      <c r="F1094" s="53"/>
      <c r="G1094" s="53"/>
      <c r="H1094" s="53"/>
      <c r="I1094" s="54"/>
      <c r="J1094" s="50"/>
      <c r="K1094" s="54"/>
      <c r="L1094" s="55"/>
      <c r="M1094" s="59"/>
      <c r="N1094" s="59"/>
      <c r="O1094" s="53"/>
      <c r="P1094" s="53"/>
      <c r="Q1094" s="57">
        <f t="shared" si="602"/>
        <v>0</v>
      </c>
      <c r="R1094" s="53"/>
      <c r="S1094" s="53">
        <f t="shared" si="607"/>
        <v>0</v>
      </c>
      <c r="T1094" s="58"/>
      <c r="U1094" s="58"/>
      <c r="V1094" s="53">
        <f t="shared" si="604"/>
        <v>0</v>
      </c>
      <c r="W1094" s="59"/>
      <c r="X1094" s="6"/>
    </row>
    <row r="1095" spans="1:24" s="35" customFormat="1" ht="15.75" x14ac:dyDescent="0.25">
      <c r="A1095" s="33" t="s">
        <v>285</v>
      </c>
      <c r="B1095" s="33" t="s">
        <v>331</v>
      </c>
      <c r="C1095" s="37" t="s">
        <v>62</v>
      </c>
      <c r="D1095" s="34" t="s">
        <v>66</v>
      </c>
      <c r="E1095" s="53"/>
      <c r="F1095" s="53"/>
      <c r="G1095" s="53"/>
      <c r="H1095" s="53"/>
      <c r="I1095" s="54"/>
      <c r="J1095" s="50"/>
      <c r="K1095" s="54"/>
      <c r="L1095" s="55"/>
      <c r="M1095" s="59"/>
      <c r="N1095" s="59"/>
      <c r="O1095" s="53"/>
      <c r="P1095" s="53"/>
      <c r="Q1095" s="57">
        <f t="shared" si="602"/>
        <v>0</v>
      </c>
      <c r="R1095" s="53"/>
      <c r="S1095" s="53">
        <f t="shared" si="607"/>
        <v>0</v>
      </c>
      <c r="T1095" s="58"/>
      <c r="U1095" s="58"/>
      <c r="V1095" s="53">
        <f t="shared" si="604"/>
        <v>0</v>
      </c>
      <c r="W1095" s="59"/>
      <c r="X1095" s="6"/>
    </row>
    <row r="1096" spans="1:24" s="35" customFormat="1" ht="15.75" x14ac:dyDescent="0.25">
      <c r="A1096" s="33" t="s">
        <v>285</v>
      </c>
      <c r="B1096" s="33" t="s">
        <v>331</v>
      </c>
      <c r="C1096" s="37" t="s">
        <v>63</v>
      </c>
      <c r="D1096" s="34" t="s">
        <v>52</v>
      </c>
      <c r="E1096" s="53"/>
      <c r="F1096" s="53"/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 t="shared" si="602"/>
        <v>0</v>
      </c>
      <c r="R1096" s="53"/>
      <c r="S1096" s="53">
        <f t="shared" si="607"/>
        <v>0</v>
      </c>
      <c r="T1096" s="58"/>
      <c r="U1096" s="58"/>
      <c r="V1096" s="53">
        <f t="shared" si="604"/>
        <v>0</v>
      </c>
      <c r="W1096" s="59"/>
      <c r="X1096" s="6"/>
    </row>
    <row r="1097" spans="1:24" s="35" customFormat="1" ht="15.75" x14ac:dyDescent="0.25">
      <c r="A1097" s="33" t="s">
        <v>285</v>
      </c>
      <c r="B1097" s="33" t="s">
        <v>331</v>
      </c>
      <c r="C1097" s="37" t="s">
        <v>64</v>
      </c>
      <c r="D1097" s="34" t="s">
        <v>55</v>
      </c>
      <c r="E1097" s="53"/>
      <c r="F1097" s="53"/>
      <c r="G1097" s="53"/>
      <c r="H1097" s="53"/>
      <c r="I1097" s="119"/>
      <c r="J1097" s="55"/>
      <c r="K1097" s="119"/>
      <c r="L1097" s="55"/>
      <c r="M1097" s="59"/>
      <c r="N1097" s="59"/>
      <c r="O1097" s="53"/>
      <c r="P1097" s="53"/>
      <c r="Q1097" s="59">
        <f t="shared" si="602"/>
        <v>0</v>
      </c>
      <c r="R1097" s="53"/>
      <c r="S1097" s="53">
        <f t="shared" si="607"/>
        <v>0</v>
      </c>
      <c r="T1097" s="53"/>
      <c r="U1097" s="53"/>
      <c r="V1097" s="53">
        <f t="shared" si="604"/>
        <v>0</v>
      </c>
      <c r="W1097" s="59"/>
      <c r="X1097" s="6"/>
    </row>
    <row r="1098" spans="1:24" s="35" customFormat="1" ht="15.75" x14ac:dyDescent="0.25">
      <c r="A1098" s="33" t="s">
        <v>285</v>
      </c>
      <c r="B1098" s="33" t="s">
        <v>331</v>
      </c>
      <c r="C1098" s="37" t="s">
        <v>65</v>
      </c>
      <c r="D1098" s="34" t="s">
        <v>71</v>
      </c>
      <c r="E1098" s="53"/>
      <c r="F1098" s="53"/>
      <c r="G1098" s="53"/>
      <c r="H1098" s="53"/>
      <c r="I1098" s="54"/>
      <c r="J1098" s="50"/>
      <c r="K1098" s="54"/>
      <c r="L1098" s="55"/>
      <c r="M1098" s="59"/>
      <c r="N1098" s="59"/>
      <c r="O1098" s="53"/>
      <c r="P1098" s="53"/>
      <c r="Q1098" s="57">
        <f t="shared" si="602"/>
        <v>0</v>
      </c>
      <c r="R1098" s="53"/>
      <c r="S1098" s="53">
        <f t="shared" si="607"/>
        <v>0</v>
      </c>
      <c r="T1098" s="58"/>
      <c r="U1098" s="58"/>
      <c r="V1098" s="53">
        <f t="shared" si="604"/>
        <v>0</v>
      </c>
      <c r="W1098" s="59"/>
      <c r="X1098" s="6"/>
    </row>
    <row r="1099" spans="1:24" s="35" customFormat="1" ht="31.5" x14ac:dyDescent="0.25">
      <c r="A1099" s="33" t="s">
        <v>285</v>
      </c>
      <c r="B1099" s="22" t="s">
        <v>332</v>
      </c>
      <c r="C1099" s="23" t="s">
        <v>102</v>
      </c>
      <c r="D1099" s="32" t="s">
        <v>30</v>
      </c>
      <c r="E1099" s="61">
        <f t="shared" ref="E1099:L1099" si="608">SUM(E1100:E1116)</f>
        <v>1667463</v>
      </c>
      <c r="F1099" s="61">
        <f t="shared" si="608"/>
        <v>277911</v>
      </c>
      <c r="G1099" s="61">
        <f t="shared" si="608"/>
        <v>249764.58000000031</v>
      </c>
      <c r="H1099" s="61">
        <f t="shared" si="608"/>
        <v>112691</v>
      </c>
      <c r="I1099" s="120">
        <f t="shared" si="608"/>
        <v>8055.6499999999978</v>
      </c>
      <c r="J1099" s="50">
        <f>ROUND(I1099/F1099*100,2)</f>
        <v>2.9</v>
      </c>
      <c r="K1099" s="120">
        <f t="shared" si="608"/>
        <v>-45525.069999999672</v>
      </c>
      <c r="L1099" s="61" t="e">
        <f t="shared" si="608"/>
        <v>#DIV/0!</v>
      </c>
      <c r="M1099" s="61"/>
      <c r="N1099" s="61"/>
      <c r="O1099" s="61">
        <f t="shared" ref="O1099:V1099" si="609">SUM(O1100:O1114)</f>
        <v>411</v>
      </c>
      <c r="P1099" s="61">
        <f t="shared" si="609"/>
        <v>411</v>
      </c>
      <c r="Q1099" s="120">
        <f t="shared" si="609"/>
        <v>0</v>
      </c>
      <c r="R1099" s="61">
        <f t="shared" si="609"/>
        <v>0</v>
      </c>
      <c r="S1099" s="61">
        <f t="shared" si="609"/>
        <v>0</v>
      </c>
      <c r="T1099" s="137">
        <f t="shared" si="609"/>
        <v>8</v>
      </c>
      <c r="U1099" s="137">
        <f t="shared" si="609"/>
        <v>8</v>
      </c>
      <c r="V1099" s="61">
        <f t="shared" si="609"/>
        <v>0</v>
      </c>
      <c r="W1099" s="61"/>
      <c r="X1099" s="6"/>
    </row>
    <row r="1100" spans="1:24" s="35" customFormat="1" ht="15.75" x14ac:dyDescent="0.25">
      <c r="A1100" s="33" t="s">
        <v>285</v>
      </c>
      <c r="B1100" s="33" t="s">
        <v>332</v>
      </c>
      <c r="C1100" s="23" t="s">
        <v>79</v>
      </c>
      <c r="D1100" s="43" t="s">
        <v>77</v>
      </c>
      <c r="E1100" s="53">
        <v>323965</v>
      </c>
      <c r="F1100" s="53">
        <f t="shared" ref="F1100:F1101" si="610">ROUND(E1100/12*2,0)</f>
        <v>53994</v>
      </c>
      <c r="G1100" s="53">
        <v>59947.13</v>
      </c>
      <c r="H1100" s="53">
        <v>22358</v>
      </c>
      <c r="I1100" s="119">
        <f t="shared" ref="I1100" si="611">G1100-F1100</f>
        <v>5953.1299999999974</v>
      </c>
      <c r="J1100" s="55">
        <f t="shared" ref="J1100" si="612">ROUND(I1100/F1100*100,2)</f>
        <v>11.03</v>
      </c>
      <c r="K1100" s="54"/>
      <c r="L1100" s="55"/>
      <c r="M1100" s="59"/>
      <c r="N1100" s="59"/>
      <c r="O1100" s="53"/>
      <c r="P1100" s="53"/>
      <c r="Q1100" s="57">
        <f t="shared" ref="Q1100:Q1114" si="613">O1100-P1100</f>
        <v>0</v>
      </c>
      <c r="R1100" s="53"/>
      <c r="S1100" s="53">
        <f>ROUND(R1100/12*3,0)</f>
        <v>0</v>
      </c>
      <c r="T1100" s="58"/>
      <c r="U1100" s="58"/>
      <c r="V1100" s="53">
        <f t="shared" ref="V1100:V1114" si="614">T1100-U1100</f>
        <v>0</v>
      </c>
      <c r="W1100" s="59"/>
      <c r="X1100" s="6"/>
    </row>
    <row r="1101" spans="1:24" s="35" customFormat="1" ht="15.75" x14ac:dyDescent="0.25">
      <c r="A1101" s="33" t="s">
        <v>285</v>
      </c>
      <c r="B1101" s="33" t="s">
        <v>332</v>
      </c>
      <c r="C1101" s="23" t="s">
        <v>80</v>
      </c>
      <c r="D1101" s="43" t="s">
        <v>78</v>
      </c>
      <c r="E1101" s="53">
        <v>51550</v>
      </c>
      <c r="F1101" s="53">
        <f t="shared" si="610"/>
        <v>8592</v>
      </c>
      <c r="G1101" s="53">
        <v>5324.67</v>
      </c>
      <c r="H1101" s="53">
        <v>3686</v>
      </c>
      <c r="I1101" s="55"/>
      <c r="J1101" s="55"/>
      <c r="K1101" s="54">
        <f t="shared" ref="K1101" si="615">G1101-F1101</f>
        <v>-3267.33</v>
      </c>
      <c r="L1101" s="55">
        <f t="shared" ref="L1101" si="616">ROUND(K1101*100/-F1101,2)</f>
        <v>38.03</v>
      </c>
      <c r="M1101" s="59"/>
      <c r="N1101" s="59"/>
      <c r="O1101" s="53"/>
      <c r="P1101" s="53"/>
      <c r="Q1101" s="57">
        <f t="shared" si="613"/>
        <v>0</v>
      </c>
      <c r="R1101" s="53"/>
      <c r="S1101" s="53">
        <f>ROUND(R1101/12*3,0)</f>
        <v>0</v>
      </c>
      <c r="T1101" s="58"/>
      <c r="U1101" s="58"/>
      <c r="V1101" s="53">
        <f t="shared" si="614"/>
        <v>0</v>
      </c>
      <c r="W1101" s="59"/>
      <c r="X1101" s="6"/>
    </row>
    <row r="1102" spans="1:24" s="35" customFormat="1" ht="15.75" x14ac:dyDescent="0.25">
      <c r="A1102" s="33" t="s">
        <v>285</v>
      </c>
      <c r="B1102" s="33" t="s">
        <v>332</v>
      </c>
      <c r="C1102" s="23" t="s">
        <v>82</v>
      </c>
      <c r="D1102" s="34" t="s">
        <v>81</v>
      </c>
      <c r="E1102" s="53"/>
      <c r="F1102" s="53"/>
      <c r="G1102" s="53"/>
      <c r="H1102" s="53"/>
      <c r="I1102" s="54"/>
      <c r="J1102" s="50"/>
      <c r="K1102" s="54"/>
      <c r="L1102" s="55"/>
      <c r="M1102" s="59"/>
      <c r="N1102" s="59"/>
      <c r="O1102" s="53"/>
      <c r="P1102" s="53"/>
      <c r="Q1102" s="57">
        <f t="shared" si="613"/>
        <v>0</v>
      </c>
      <c r="R1102" s="53"/>
      <c r="S1102" s="53">
        <f>ROUND(R1102/12*4,0)</f>
        <v>0</v>
      </c>
      <c r="T1102" s="58"/>
      <c r="U1102" s="58"/>
      <c r="V1102" s="53">
        <f t="shared" si="614"/>
        <v>0</v>
      </c>
      <c r="W1102" s="59"/>
      <c r="X1102" s="6"/>
    </row>
    <row r="1103" spans="1:24" s="35" customFormat="1" ht="31.5" x14ac:dyDescent="0.25">
      <c r="A1103" s="33" t="s">
        <v>285</v>
      </c>
      <c r="B1103" s="33" t="s">
        <v>332</v>
      </c>
      <c r="C1103" s="23" t="s">
        <v>84</v>
      </c>
      <c r="D1103" s="43" t="s">
        <v>83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613"/>
        <v>0</v>
      </c>
      <c r="R1103" s="53"/>
      <c r="S1103" s="53">
        <f>ROUND(R1103/12*3,0)</f>
        <v>0</v>
      </c>
      <c r="T1103" s="58"/>
      <c r="U1103" s="58"/>
      <c r="V1103" s="53">
        <f t="shared" si="614"/>
        <v>0</v>
      </c>
      <c r="W1103" s="59"/>
      <c r="X1103" s="6"/>
    </row>
    <row r="1104" spans="1:24" s="35" customFormat="1" ht="15.75" x14ac:dyDescent="0.25">
      <c r="A1104" s="33" t="s">
        <v>285</v>
      </c>
      <c r="B1104" s="33" t="s">
        <v>332</v>
      </c>
      <c r="C1104" s="23" t="s">
        <v>95</v>
      </c>
      <c r="D1104" s="43" t="s">
        <v>96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613"/>
        <v>0</v>
      </c>
      <c r="R1104" s="53"/>
      <c r="S1104" s="53">
        <f>ROUND(R1104/12*3,0)</f>
        <v>0</v>
      </c>
      <c r="T1104" s="58"/>
      <c r="U1104" s="58"/>
      <c r="V1104" s="53">
        <f t="shared" si="614"/>
        <v>0</v>
      </c>
      <c r="W1104" s="59"/>
      <c r="X1104" s="6"/>
    </row>
    <row r="1105" spans="1:24" s="35" customFormat="1" ht="31.5" x14ac:dyDescent="0.25">
      <c r="A1105" s="33" t="s">
        <v>285</v>
      </c>
      <c r="B1105" s="33" t="s">
        <v>332</v>
      </c>
      <c r="C1105" s="23" t="s">
        <v>86</v>
      </c>
      <c r="D1105" s="43" t="s">
        <v>85</v>
      </c>
      <c r="E1105" s="53"/>
      <c r="F1105" s="53"/>
      <c r="G1105" s="53">
        <v>7987</v>
      </c>
      <c r="H1105" s="53">
        <v>7987</v>
      </c>
      <c r="I1105" s="55"/>
      <c r="J1105" s="55"/>
      <c r="K1105" s="54"/>
      <c r="L1105" s="55"/>
      <c r="M1105" s="59"/>
      <c r="N1105" s="59"/>
      <c r="O1105" s="53">
        <v>411</v>
      </c>
      <c r="P1105" s="53">
        <v>411</v>
      </c>
      <c r="Q1105" s="57">
        <f t="shared" si="613"/>
        <v>0</v>
      </c>
      <c r="R1105" s="74"/>
      <c r="S1105" s="53">
        <f>ROUND(R1105/12*2,0)</f>
        <v>0</v>
      </c>
      <c r="T1105" s="58">
        <v>7</v>
      </c>
      <c r="U1105" s="58">
        <v>7</v>
      </c>
      <c r="V1105" s="53">
        <f t="shared" si="614"/>
        <v>0</v>
      </c>
      <c r="W1105" s="59"/>
      <c r="X1105" s="6"/>
    </row>
    <row r="1106" spans="1:24" s="35" customFormat="1" ht="31.5" x14ac:dyDescent="0.25">
      <c r="A1106" s="33" t="s">
        <v>285</v>
      </c>
      <c r="B1106" s="33" t="s">
        <v>332</v>
      </c>
      <c r="C1106" s="23" t="s">
        <v>102</v>
      </c>
      <c r="D1106" s="39" t="s">
        <v>352</v>
      </c>
      <c r="E1106" s="53"/>
      <c r="F1106" s="53"/>
      <c r="G1106" s="53">
        <v>1336</v>
      </c>
      <c r="H1106" s="53">
        <v>1336</v>
      </c>
      <c r="I1106" s="54"/>
      <c r="J1106" s="50"/>
      <c r="K1106" s="54"/>
      <c r="L1106" s="55"/>
      <c r="M1106" s="59"/>
      <c r="N1106" s="59"/>
      <c r="O1106" s="53"/>
      <c r="P1106" s="53"/>
      <c r="Q1106" s="57">
        <f t="shared" si="613"/>
        <v>0</v>
      </c>
      <c r="R1106" s="74"/>
      <c r="S1106" s="53">
        <f t="shared" ref="S1106" si="617">R1106</f>
        <v>0</v>
      </c>
      <c r="T1106" s="58">
        <v>1</v>
      </c>
      <c r="U1106" s="58">
        <v>1</v>
      </c>
      <c r="V1106" s="53">
        <f t="shared" si="614"/>
        <v>0</v>
      </c>
      <c r="W1106" s="59"/>
      <c r="X1106" s="6"/>
    </row>
    <row r="1107" spans="1:24" s="35" customFormat="1" ht="15.75" x14ac:dyDescent="0.25">
      <c r="A1107" s="33" t="s">
        <v>285</v>
      </c>
      <c r="B1107" s="33" t="s">
        <v>332</v>
      </c>
      <c r="C1107" s="23" t="s">
        <v>89</v>
      </c>
      <c r="D1107" s="43" t="s">
        <v>88</v>
      </c>
      <c r="E1107" s="53"/>
      <c r="F1107" s="53"/>
      <c r="G1107" s="53"/>
      <c r="H1107" s="53"/>
      <c r="I1107" s="55">
        <f t="shared" ref="I1107" si="618">G1107-F1107</f>
        <v>0</v>
      </c>
      <c r="J1107" s="55" t="e">
        <f t="shared" ref="J1107" si="619">ROUND(I1107/F1107*100,2)</f>
        <v>#DIV/0!</v>
      </c>
      <c r="K1107" s="54">
        <f t="shared" ref="K1107:K1108" si="620">G1107-F1107</f>
        <v>0</v>
      </c>
      <c r="L1107" s="55" t="e">
        <f t="shared" ref="L1107:L1108" si="621">ROUND(K1107*100/-F1107,2)</f>
        <v>#DIV/0!</v>
      </c>
      <c r="M1107" s="59"/>
      <c r="N1107" s="59"/>
      <c r="O1107" s="53"/>
      <c r="P1107" s="53"/>
      <c r="Q1107" s="57">
        <f t="shared" si="613"/>
        <v>0</v>
      </c>
      <c r="R1107" s="53"/>
      <c r="S1107" s="53">
        <f t="shared" ref="S1107:S1114" si="622">ROUND(R1107/12*3,0)</f>
        <v>0</v>
      </c>
      <c r="T1107" s="58"/>
      <c r="U1107" s="58"/>
      <c r="V1107" s="53">
        <f t="shared" si="614"/>
        <v>0</v>
      </c>
      <c r="W1107" s="59"/>
      <c r="X1107" s="6"/>
    </row>
    <row r="1108" spans="1:24" s="35" customFormat="1" ht="37.5" customHeight="1" x14ac:dyDescent="0.25">
      <c r="A1108" s="33" t="s">
        <v>285</v>
      </c>
      <c r="B1108" s="33" t="s">
        <v>332</v>
      </c>
      <c r="C1108" s="23" t="s">
        <v>91</v>
      </c>
      <c r="D1108" s="43" t="s">
        <v>90</v>
      </c>
      <c r="E1108" s="53">
        <v>1288163</v>
      </c>
      <c r="F1108" s="53">
        <f>ROUND(E1108/12*2,0)</f>
        <v>214694</v>
      </c>
      <c r="G1108" s="53">
        <v>172436.26000000033</v>
      </c>
      <c r="H1108" s="53">
        <v>75986</v>
      </c>
      <c r="I1108" s="119"/>
      <c r="J1108" s="119"/>
      <c r="K1108" s="54">
        <f t="shared" si="620"/>
        <v>-42257.739999999671</v>
      </c>
      <c r="L1108" s="55">
        <f t="shared" si="621"/>
        <v>19.68</v>
      </c>
      <c r="M1108" s="59"/>
      <c r="N1108" s="59"/>
      <c r="O1108" s="53"/>
      <c r="P1108" s="53"/>
      <c r="Q1108" s="57">
        <f t="shared" si="613"/>
        <v>0</v>
      </c>
      <c r="R1108" s="53"/>
      <c r="S1108" s="53">
        <f t="shared" si="622"/>
        <v>0</v>
      </c>
      <c r="T1108" s="58"/>
      <c r="U1108" s="58"/>
      <c r="V1108" s="53">
        <f t="shared" si="614"/>
        <v>0</v>
      </c>
      <c r="W1108" s="59"/>
      <c r="X1108" s="6"/>
    </row>
    <row r="1109" spans="1:24" s="35" customFormat="1" ht="15.75" x14ac:dyDescent="0.25">
      <c r="A1109" s="33" t="s">
        <v>285</v>
      </c>
      <c r="B1109" s="33" t="s">
        <v>332</v>
      </c>
      <c r="C1109" s="23" t="s">
        <v>94</v>
      </c>
      <c r="D1109" s="43" t="s">
        <v>97</v>
      </c>
      <c r="E1109" s="53"/>
      <c r="F1109" s="53">
        <f t="shared" ref="F1109" si="623">E1109/12*10</f>
        <v>0</v>
      </c>
      <c r="G1109" s="53"/>
      <c r="H1109" s="53"/>
      <c r="I1109" s="119">
        <f t="shared" ref="I1109" si="624">G1109-F1109</f>
        <v>0</v>
      </c>
      <c r="J1109" s="55"/>
      <c r="K1109" s="54"/>
      <c r="L1109" s="55"/>
      <c r="M1109" s="59"/>
      <c r="N1109" s="59"/>
      <c r="O1109" s="53"/>
      <c r="P1109" s="53"/>
      <c r="Q1109" s="57">
        <f t="shared" si="613"/>
        <v>0</v>
      </c>
      <c r="R1109" s="53"/>
      <c r="S1109" s="53">
        <f t="shared" si="622"/>
        <v>0</v>
      </c>
      <c r="T1109" s="58"/>
      <c r="U1109" s="58"/>
      <c r="V1109" s="53">
        <f t="shared" si="614"/>
        <v>0</v>
      </c>
      <c r="W1109" s="59"/>
      <c r="X1109" s="6"/>
    </row>
    <row r="1110" spans="1:24" s="35" customFormat="1" ht="15.75" x14ac:dyDescent="0.25">
      <c r="A1110" s="33" t="s">
        <v>285</v>
      </c>
      <c r="B1110" s="33" t="s">
        <v>332</v>
      </c>
      <c r="C1110" s="23" t="s">
        <v>93</v>
      </c>
      <c r="D1110" s="43" t="s">
        <v>92</v>
      </c>
      <c r="E1110" s="53"/>
      <c r="F1110" s="53"/>
      <c r="G1110" s="53"/>
      <c r="H1110" s="53"/>
      <c r="I1110" s="54"/>
      <c r="J1110" s="50"/>
      <c r="K1110" s="54"/>
      <c r="L1110" s="55"/>
      <c r="M1110" s="59"/>
      <c r="N1110" s="59"/>
      <c r="O1110" s="53"/>
      <c r="P1110" s="53"/>
      <c r="Q1110" s="57">
        <f t="shared" si="613"/>
        <v>0</v>
      </c>
      <c r="R1110" s="53"/>
      <c r="S1110" s="53">
        <f t="shared" si="622"/>
        <v>0</v>
      </c>
      <c r="T1110" s="58"/>
      <c r="U1110" s="58"/>
      <c r="V1110" s="53">
        <f t="shared" si="614"/>
        <v>0</v>
      </c>
      <c r="W1110" s="59"/>
      <c r="X1110" s="6"/>
    </row>
    <row r="1111" spans="1:24" s="35" customFormat="1" ht="31.5" x14ac:dyDescent="0.25">
      <c r="A1111" s="33" t="s">
        <v>285</v>
      </c>
      <c r="B1111" s="33" t="s">
        <v>332</v>
      </c>
      <c r="C1111" s="23" t="s">
        <v>98</v>
      </c>
      <c r="D1111" s="34" t="s">
        <v>99</v>
      </c>
      <c r="E1111" s="53"/>
      <c r="F1111" s="53"/>
      <c r="G1111" s="53"/>
      <c r="H1111" s="53"/>
      <c r="I1111" s="54"/>
      <c r="J1111" s="50"/>
      <c r="K1111" s="54"/>
      <c r="L1111" s="55"/>
      <c r="M1111" s="59"/>
      <c r="N1111" s="59"/>
      <c r="O1111" s="53"/>
      <c r="P1111" s="53"/>
      <c r="Q1111" s="57">
        <f t="shared" si="613"/>
        <v>0</v>
      </c>
      <c r="R1111" s="53"/>
      <c r="S1111" s="53">
        <f t="shared" si="622"/>
        <v>0</v>
      </c>
      <c r="T1111" s="58"/>
      <c r="U1111" s="58"/>
      <c r="V1111" s="53">
        <f t="shared" si="614"/>
        <v>0</v>
      </c>
      <c r="W1111" s="59"/>
      <c r="X1111" s="6"/>
    </row>
    <row r="1112" spans="1:24" s="35" customFormat="1" ht="15.75" x14ac:dyDescent="0.25">
      <c r="A1112" s="33" t="s">
        <v>285</v>
      </c>
      <c r="B1112" s="33" t="s">
        <v>332</v>
      </c>
      <c r="C1112" s="23" t="s">
        <v>100</v>
      </c>
      <c r="D1112" s="34" t="s">
        <v>101</v>
      </c>
      <c r="E1112" s="53"/>
      <c r="F1112" s="53"/>
      <c r="G1112" s="53"/>
      <c r="H1112" s="53"/>
      <c r="I1112" s="54"/>
      <c r="J1112" s="50"/>
      <c r="K1112" s="54"/>
      <c r="L1112" s="55"/>
      <c r="M1112" s="59"/>
      <c r="N1112" s="59"/>
      <c r="O1112" s="53"/>
      <c r="P1112" s="53"/>
      <c r="Q1112" s="57">
        <f t="shared" si="613"/>
        <v>0</v>
      </c>
      <c r="R1112" s="53"/>
      <c r="S1112" s="53">
        <f t="shared" si="622"/>
        <v>0</v>
      </c>
      <c r="T1112" s="58"/>
      <c r="U1112" s="58"/>
      <c r="V1112" s="53">
        <f t="shared" si="614"/>
        <v>0</v>
      </c>
      <c r="W1112" s="59"/>
      <c r="X1112" s="6"/>
    </row>
    <row r="1113" spans="1:24" s="35" customFormat="1" ht="47.25" x14ac:dyDescent="0.25">
      <c r="A1113" s="33" t="s">
        <v>285</v>
      </c>
      <c r="B1113" s="33" t="s">
        <v>332</v>
      </c>
      <c r="C1113" s="23" t="s">
        <v>102</v>
      </c>
      <c r="D1113" s="39" t="s">
        <v>87</v>
      </c>
      <c r="E1113" s="53"/>
      <c r="F1113" s="53"/>
      <c r="G1113" s="53"/>
      <c r="H1113" s="53"/>
      <c r="I1113" s="54"/>
      <c r="J1113" s="50"/>
      <c r="K1113" s="54"/>
      <c r="L1113" s="55"/>
      <c r="M1113" s="59"/>
      <c r="N1113" s="59"/>
      <c r="O1113" s="53"/>
      <c r="P1113" s="53"/>
      <c r="Q1113" s="57">
        <f t="shared" si="613"/>
        <v>0</v>
      </c>
      <c r="R1113" s="53"/>
      <c r="S1113" s="53">
        <f t="shared" si="622"/>
        <v>0</v>
      </c>
      <c r="T1113" s="58"/>
      <c r="U1113" s="58"/>
      <c r="V1113" s="53">
        <f t="shared" si="614"/>
        <v>0</v>
      </c>
      <c r="W1113" s="59"/>
      <c r="X1113" s="6"/>
    </row>
    <row r="1114" spans="1:24" s="35" customFormat="1" ht="63" x14ac:dyDescent="0.25">
      <c r="A1114" s="33" t="s">
        <v>285</v>
      </c>
      <c r="B1114" s="33" t="s">
        <v>332</v>
      </c>
      <c r="C1114" s="23" t="s">
        <v>102</v>
      </c>
      <c r="D1114" s="39" t="s">
        <v>103</v>
      </c>
      <c r="E1114" s="53"/>
      <c r="F1114" s="53"/>
      <c r="G1114" s="53"/>
      <c r="H1114" s="53"/>
      <c r="I1114" s="54"/>
      <c r="J1114" s="50"/>
      <c r="K1114" s="54"/>
      <c r="L1114" s="55"/>
      <c r="M1114" s="59"/>
      <c r="N1114" s="59"/>
      <c r="O1114" s="53"/>
      <c r="P1114" s="53"/>
      <c r="Q1114" s="57">
        <f t="shared" si="613"/>
        <v>0</v>
      </c>
      <c r="R1114" s="53"/>
      <c r="S1114" s="53">
        <f t="shared" si="622"/>
        <v>0</v>
      </c>
      <c r="T1114" s="58"/>
      <c r="U1114" s="58"/>
      <c r="V1114" s="53">
        <f t="shared" si="614"/>
        <v>0</v>
      </c>
      <c r="W1114" s="59"/>
      <c r="X1114" s="6"/>
    </row>
    <row r="1115" spans="1:24" s="35" customFormat="1" ht="23.25" customHeight="1" x14ac:dyDescent="0.25">
      <c r="A1115" s="33" t="s">
        <v>285</v>
      </c>
      <c r="B1115" s="33" t="s">
        <v>332</v>
      </c>
      <c r="C1115" s="23" t="s">
        <v>362</v>
      </c>
      <c r="D1115" s="39" t="s">
        <v>363</v>
      </c>
      <c r="E1115" s="53">
        <v>3785</v>
      </c>
      <c r="F1115" s="53">
        <f>ROUND(E1115/12*2,0)</f>
        <v>631</v>
      </c>
      <c r="G1115" s="53">
        <v>2733.52</v>
      </c>
      <c r="H1115" s="53">
        <v>1338</v>
      </c>
      <c r="I1115" s="119">
        <f>G1115-F1115</f>
        <v>2102.52</v>
      </c>
      <c r="J1115" s="55">
        <f>ROUND(I1115/F1115*100,2)</f>
        <v>333.2</v>
      </c>
      <c r="K1115" s="54"/>
      <c r="L1115" s="55"/>
      <c r="M1115" s="59"/>
      <c r="N1115" s="59"/>
      <c r="O1115" s="53"/>
      <c r="P1115" s="53"/>
      <c r="Q1115" s="59"/>
      <c r="R1115" s="53"/>
      <c r="S1115" s="53"/>
      <c r="T1115" s="53"/>
      <c r="U1115" s="53"/>
      <c r="V1115" s="53"/>
      <c r="W1115" s="59"/>
      <c r="X1115" s="6"/>
    </row>
    <row r="1116" spans="1:24" s="35" customFormat="1" ht="15.75" x14ac:dyDescent="0.25">
      <c r="A1116" s="33" t="s">
        <v>285</v>
      </c>
      <c r="B1116" s="33" t="s">
        <v>332</v>
      </c>
      <c r="C1116" s="23" t="s">
        <v>365</v>
      </c>
      <c r="D1116" s="39" t="s">
        <v>364</v>
      </c>
      <c r="E1116" s="53"/>
      <c r="F1116" s="53"/>
      <c r="G1116" s="53"/>
      <c r="H1116" s="53"/>
      <c r="I1116" s="119"/>
      <c r="J1116" s="55"/>
      <c r="K1116" s="119"/>
      <c r="L1116" s="55"/>
      <c r="M1116" s="59"/>
      <c r="N1116" s="59"/>
      <c r="O1116" s="53"/>
      <c r="P1116" s="53"/>
      <c r="Q1116" s="59"/>
      <c r="R1116" s="53"/>
      <c r="S1116" s="53"/>
      <c r="T1116" s="53"/>
      <c r="U1116" s="53"/>
      <c r="V1116" s="53"/>
      <c r="W1116" s="59"/>
      <c r="X1116" s="6"/>
    </row>
    <row r="1117" spans="1:24" s="35" customFormat="1" ht="15.75" x14ac:dyDescent="0.25">
      <c r="A1117" s="33" t="s">
        <v>285</v>
      </c>
      <c r="B1117" s="21">
        <v>2</v>
      </c>
      <c r="C1117" s="23" t="s">
        <v>102</v>
      </c>
      <c r="D1117" s="40" t="s">
        <v>31</v>
      </c>
      <c r="E1117" s="64">
        <f>E1118+E1124+E1179</f>
        <v>9663125</v>
      </c>
      <c r="F1117" s="64">
        <f>F1118+F1124+F1179</f>
        <v>1673626.6700000002</v>
      </c>
      <c r="G1117" s="64">
        <f>G1118+G1124+G1179</f>
        <v>1783922.49</v>
      </c>
      <c r="H1117" s="64">
        <f>H1118+H1124+H1179</f>
        <v>1506794</v>
      </c>
      <c r="I1117" s="126">
        <f>I1118+I1124+I1179</f>
        <v>251985.53</v>
      </c>
      <c r="J1117" s="50">
        <f>ROUND(I1117/F1117*100,2)</f>
        <v>15.06</v>
      </c>
      <c r="K1117" s="126">
        <f>K1118+K1124+K1179</f>
        <v>-142669.04</v>
      </c>
      <c r="L1117" s="55">
        <f>ROUND(K1117*100/-F1117,2)</f>
        <v>8.52</v>
      </c>
      <c r="M1117" s="64">
        <v>154849</v>
      </c>
      <c r="N1117" s="49">
        <f>ROUND(M1117/12*2,2)</f>
        <v>25808.17</v>
      </c>
      <c r="O1117" s="64">
        <f t="shared" ref="O1117:V1117" si="625">O1118+O1124+O1179</f>
        <v>23630</v>
      </c>
      <c r="P1117" s="64">
        <f t="shared" si="625"/>
        <v>23096</v>
      </c>
      <c r="Q1117" s="126">
        <f t="shared" si="625"/>
        <v>534</v>
      </c>
      <c r="R1117" s="64">
        <f t="shared" si="625"/>
        <v>4866</v>
      </c>
      <c r="S1117" s="64">
        <f t="shared" si="625"/>
        <v>812</v>
      </c>
      <c r="T1117" s="136">
        <f t="shared" si="625"/>
        <v>838</v>
      </c>
      <c r="U1117" s="136">
        <f t="shared" si="625"/>
        <v>790</v>
      </c>
      <c r="V1117" s="53">
        <f t="shared" si="625"/>
        <v>48</v>
      </c>
      <c r="W1117" s="53"/>
      <c r="X1117" s="6"/>
    </row>
    <row r="1118" spans="1:24" s="35" customFormat="1" ht="15.75" x14ac:dyDescent="0.25">
      <c r="A1118" s="33" t="s">
        <v>285</v>
      </c>
      <c r="B1118" s="22" t="s">
        <v>333</v>
      </c>
      <c r="C1118" s="23" t="s">
        <v>102</v>
      </c>
      <c r="D1118" s="32" t="s">
        <v>32</v>
      </c>
      <c r="E1118" s="64">
        <f t="shared" ref="E1118:L1118" si="626">SUM(E1119:E1123)</f>
        <v>2732306</v>
      </c>
      <c r="F1118" s="64">
        <f t="shared" si="626"/>
        <v>454782</v>
      </c>
      <c r="G1118" s="64">
        <f t="shared" si="626"/>
        <v>522969</v>
      </c>
      <c r="H1118" s="64">
        <f t="shared" si="626"/>
        <v>454782</v>
      </c>
      <c r="I1118" s="126">
        <f t="shared" si="626"/>
        <v>68187</v>
      </c>
      <c r="J1118" s="50">
        <f>ROUND(I1118/F1118*100,2)</f>
        <v>14.99</v>
      </c>
      <c r="K1118" s="126">
        <f t="shared" si="626"/>
        <v>0</v>
      </c>
      <c r="L1118" s="64">
        <f t="shared" si="626"/>
        <v>0</v>
      </c>
      <c r="M1118" s="64"/>
      <c r="N1118" s="64"/>
      <c r="O1118" s="64">
        <f t="shared" ref="O1118:V1118" si="627">SUM(O1119:O1123)</f>
        <v>6192</v>
      </c>
      <c r="P1118" s="64">
        <f t="shared" si="627"/>
        <v>6182</v>
      </c>
      <c r="Q1118" s="126">
        <f t="shared" si="627"/>
        <v>10</v>
      </c>
      <c r="R1118" s="64">
        <f t="shared" si="627"/>
        <v>2274</v>
      </c>
      <c r="S1118" s="64">
        <f t="shared" si="627"/>
        <v>380</v>
      </c>
      <c r="T1118" s="136">
        <f t="shared" si="627"/>
        <v>442</v>
      </c>
      <c r="U1118" s="136">
        <f t="shared" si="627"/>
        <v>439</v>
      </c>
      <c r="V1118" s="64">
        <f t="shared" si="627"/>
        <v>3</v>
      </c>
      <c r="W1118" s="64"/>
      <c r="X1118" s="6"/>
    </row>
    <row r="1119" spans="1:24" s="35" customFormat="1" ht="15.75" x14ac:dyDescent="0.25">
      <c r="A1119" s="162" t="s">
        <v>285</v>
      </c>
      <c r="B1119" s="33" t="s">
        <v>333</v>
      </c>
      <c r="C1119" s="23" t="s">
        <v>109</v>
      </c>
      <c r="D1119" s="34" t="s">
        <v>106</v>
      </c>
      <c r="E1119" s="53">
        <v>2710540</v>
      </c>
      <c r="F1119" s="53">
        <f>225779*2</f>
        <v>451558</v>
      </c>
      <c r="G1119" s="53">
        <v>515780</v>
      </c>
      <c r="H1119" s="53">
        <v>451558</v>
      </c>
      <c r="I1119" s="119">
        <f t="shared" ref="I1119" si="628">G1119-F1119</f>
        <v>64222</v>
      </c>
      <c r="J1119" s="55">
        <f t="shared" ref="J1119" si="629">ROUND(I1119/F1119*100,2)</f>
        <v>14.22</v>
      </c>
      <c r="K1119" s="54"/>
      <c r="L1119" s="55"/>
      <c r="M1119" s="59"/>
      <c r="N1119" s="59"/>
      <c r="O1119" s="53">
        <v>6147</v>
      </c>
      <c r="P1119" s="53">
        <v>6137</v>
      </c>
      <c r="Q1119" s="57">
        <f>O1119-P1119</f>
        <v>10</v>
      </c>
      <c r="R1119" s="74">
        <v>2265</v>
      </c>
      <c r="S1119" s="53">
        <f>ROUND(R1119/12*2,0)</f>
        <v>378</v>
      </c>
      <c r="T1119" s="58">
        <v>439</v>
      </c>
      <c r="U1119" s="58">
        <v>436</v>
      </c>
      <c r="V1119" s="53">
        <f>T1119-U1119</f>
        <v>3</v>
      </c>
      <c r="W1119" s="59"/>
      <c r="X1119" s="6"/>
    </row>
    <row r="1120" spans="1:24" s="35" customFormat="1" ht="31.5" x14ac:dyDescent="0.25">
      <c r="A1120" s="33" t="s">
        <v>285</v>
      </c>
      <c r="B1120" s="33" t="s">
        <v>333</v>
      </c>
      <c r="C1120" s="23" t="s">
        <v>110</v>
      </c>
      <c r="D1120" s="34" t="s">
        <v>114</v>
      </c>
      <c r="E1120" s="53"/>
      <c r="F1120" s="53"/>
      <c r="G1120" s="53"/>
      <c r="H1120" s="53"/>
      <c r="I1120" s="54"/>
      <c r="J1120" s="50"/>
      <c r="K1120" s="54"/>
      <c r="L1120" s="55"/>
      <c r="M1120" s="59"/>
      <c r="N1120" s="59"/>
      <c r="O1120" s="53"/>
      <c r="P1120" s="53"/>
      <c r="Q1120" s="57">
        <f>O1120-P1120</f>
        <v>0</v>
      </c>
      <c r="R1120" s="53"/>
      <c r="S1120" s="53">
        <f>ROUND(R1120/12*3,0)</f>
        <v>0</v>
      </c>
      <c r="T1120" s="58"/>
      <c r="U1120" s="58"/>
      <c r="V1120" s="53">
        <f>T1120-U1120</f>
        <v>0</v>
      </c>
      <c r="W1120" s="59"/>
      <c r="X1120" s="6"/>
    </row>
    <row r="1121" spans="1:24" s="35" customFormat="1" ht="15.75" x14ac:dyDescent="0.25">
      <c r="A1121" s="33" t="s">
        <v>285</v>
      </c>
      <c r="B1121" s="33" t="s">
        <v>333</v>
      </c>
      <c r="C1121" s="23" t="s">
        <v>111</v>
      </c>
      <c r="D1121" s="34" t="s">
        <v>115</v>
      </c>
      <c r="E1121" s="53"/>
      <c r="F1121" s="53"/>
      <c r="G1121" s="53"/>
      <c r="H1121" s="53"/>
      <c r="I1121" s="54"/>
      <c r="J1121" s="50"/>
      <c r="K1121" s="54"/>
      <c r="L1121" s="55"/>
      <c r="M1121" s="59"/>
      <c r="N1121" s="59"/>
      <c r="O1121" s="53"/>
      <c r="P1121" s="53"/>
      <c r="Q1121" s="57">
        <f>O1121-P1121</f>
        <v>0</v>
      </c>
      <c r="R1121" s="53"/>
      <c r="S1121" s="53">
        <f>ROUND(R1121/12*3,0)</f>
        <v>0</v>
      </c>
      <c r="T1121" s="58"/>
      <c r="U1121" s="58"/>
      <c r="V1121" s="53">
        <f>T1121-U1121</f>
        <v>0</v>
      </c>
      <c r="W1121" s="59"/>
      <c r="X1121" s="6"/>
    </row>
    <row r="1122" spans="1:24" s="35" customFormat="1" ht="31.5" x14ac:dyDescent="0.25">
      <c r="A1122" s="33" t="s">
        <v>285</v>
      </c>
      <c r="B1122" s="33" t="s">
        <v>333</v>
      </c>
      <c r="C1122" s="23" t="s">
        <v>113</v>
      </c>
      <c r="D1122" s="34" t="s">
        <v>116</v>
      </c>
      <c r="E1122" s="53"/>
      <c r="F1122" s="53"/>
      <c r="G1122" s="53"/>
      <c r="H1122" s="53"/>
      <c r="I1122" s="119"/>
      <c r="J1122" s="50"/>
      <c r="K1122" s="119"/>
      <c r="L1122" s="55"/>
      <c r="M1122" s="59"/>
      <c r="N1122" s="59"/>
      <c r="O1122" s="53"/>
      <c r="P1122" s="53"/>
      <c r="Q1122" s="59">
        <f>O1122-P1122</f>
        <v>0</v>
      </c>
      <c r="R1122" s="53"/>
      <c r="S1122" s="53">
        <f>ROUND(R1122/12*3,0)</f>
        <v>0</v>
      </c>
      <c r="T1122" s="53"/>
      <c r="U1122" s="53"/>
      <c r="V1122" s="53">
        <f>T1122-U1122</f>
        <v>0</v>
      </c>
      <c r="W1122" s="59"/>
      <c r="X1122" s="6"/>
    </row>
    <row r="1123" spans="1:24" s="35" customFormat="1" ht="15.75" x14ac:dyDescent="0.25">
      <c r="A1123" s="33" t="s">
        <v>285</v>
      </c>
      <c r="B1123" s="33" t="s">
        <v>333</v>
      </c>
      <c r="C1123" s="23" t="s">
        <v>112</v>
      </c>
      <c r="D1123" s="34" t="s">
        <v>117</v>
      </c>
      <c r="E1123" s="53">
        <v>21766</v>
      </c>
      <c r="F1123" s="53">
        <f>1612*2</f>
        <v>3224</v>
      </c>
      <c r="G1123" s="53">
        <v>7189</v>
      </c>
      <c r="H1123" s="53">
        <v>3224</v>
      </c>
      <c r="I1123" s="119">
        <f t="shared" ref="I1123" si="630">G1123-F1123</f>
        <v>3965</v>
      </c>
      <c r="J1123" s="55">
        <f t="shared" ref="J1123" si="631">ROUND(I1123/F1123*100,2)</f>
        <v>122.98</v>
      </c>
      <c r="K1123" s="54"/>
      <c r="L1123" s="55"/>
      <c r="M1123" s="59"/>
      <c r="N1123" s="59"/>
      <c r="O1123" s="53">
        <v>45</v>
      </c>
      <c r="P1123" s="53">
        <v>45</v>
      </c>
      <c r="Q1123" s="57">
        <f>O1123-P1123</f>
        <v>0</v>
      </c>
      <c r="R1123" s="74">
        <v>9</v>
      </c>
      <c r="S1123" s="53">
        <f>ROUND(R1123/12*2,0)</f>
        <v>2</v>
      </c>
      <c r="T1123" s="58">
        <v>3</v>
      </c>
      <c r="U1123" s="58">
        <v>3</v>
      </c>
      <c r="V1123" s="53">
        <f>T1123-U1123</f>
        <v>0</v>
      </c>
      <c r="W1123" s="59"/>
      <c r="X1123" s="6"/>
    </row>
    <row r="1124" spans="1:24" s="35" customFormat="1" ht="15.75" x14ac:dyDescent="0.25">
      <c r="A1124" s="33" t="s">
        <v>285</v>
      </c>
      <c r="B1124" s="22" t="s">
        <v>334</v>
      </c>
      <c r="C1124" s="23" t="s">
        <v>102</v>
      </c>
      <c r="D1124" s="41" t="s">
        <v>33</v>
      </c>
      <c r="E1124" s="64">
        <f>SUM(E1125:E1178)</f>
        <v>6423706</v>
      </c>
      <c r="F1124" s="64">
        <f>SUM(F1125:F1178)</f>
        <v>1070617.6700000002</v>
      </c>
      <c r="G1124" s="64">
        <f>SUM(G1125:G1178)</f>
        <v>1088428</v>
      </c>
      <c r="H1124" s="64">
        <f>SUM(H1125:H1178)</f>
        <v>927707</v>
      </c>
      <c r="I1124" s="64">
        <f>SUM(I1125:I1178)</f>
        <v>153643</v>
      </c>
      <c r="J1124" s="50">
        <f>ROUND(I1124/F1124*100,2)</f>
        <v>14.35</v>
      </c>
      <c r="K1124" s="64">
        <f>SUM(K1125:K1178)</f>
        <v>-135833</v>
      </c>
      <c r="L1124" s="55">
        <f>ROUND(K1124*100/-F1124,2)</f>
        <v>12.69</v>
      </c>
      <c r="M1124" s="64"/>
      <c r="N1124" s="64"/>
      <c r="O1124" s="64">
        <f t="shared" ref="O1124:V1124" si="632">SUM(O1125:O1178)</f>
        <v>17438</v>
      </c>
      <c r="P1124" s="64">
        <f t="shared" si="632"/>
        <v>16914</v>
      </c>
      <c r="Q1124" s="64">
        <f t="shared" si="632"/>
        <v>524</v>
      </c>
      <c r="R1124" s="64">
        <f t="shared" si="632"/>
        <v>2592</v>
      </c>
      <c r="S1124" s="64">
        <f t="shared" si="632"/>
        <v>432</v>
      </c>
      <c r="T1124" s="64">
        <f t="shared" si="632"/>
        <v>396</v>
      </c>
      <c r="U1124" s="64">
        <f t="shared" si="632"/>
        <v>351</v>
      </c>
      <c r="V1124" s="64">
        <f t="shared" si="632"/>
        <v>45</v>
      </c>
      <c r="W1124" s="64"/>
      <c r="X1124" s="6"/>
    </row>
    <row r="1125" spans="1:24" s="35" customFormat="1" ht="31.5" x14ac:dyDescent="0.25">
      <c r="A1125" s="33" t="s">
        <v>285</v>
      </c>
      <c r="B1125" s="33" t="s">
        <v>334</v>
      </c>
      <c r="C1125" s="42" t="s">
        <v>139</v>
      </c>
      <c r="D1125" s="43" t="s">
        <v>119</v>
      </c>
      <c r="E1125" s="53">
        <v>60689</v>
      </c>
      <c r="F1125" s="53">
        <f t="shared" ref="F1125:F1126" si="633">ROUND(E1125/12*2,2)</f>
        <v>10114.83</v>
      </c>
      <c r="G1125" s="53">
        <v>7493</v>
      </c>
      <c r="H1125" s="53">
        <v>7493</v>
      </c>
      <c r="I1125" s="119"/>
      <c r="J1125" s="55"/>
      <c r="K1125" s="54">
        <f t="shared" ref="K1125:K1126" si="634">G1125-F1125</f>
        <v>-2621.83</v>
      </c>
      <c r="L1125" s="55">
        <f t="shared" ref="L1125:L1126" si="635">ROUND(K1125*100/-F1125,2)</f>
        <v>25.92</v>
      </c>
      <c r="M1125" s="59"/>
      <c r="N1125" s="59"/>
      <c r="O1125" s="53">
        <v>224</v>
      </c>
      <c r="P1125" s="53">
        <v>224</v>
      </c>
      <c r="Q1125" s="57">
        <f t="shared" ref="Q1125:Q1178" si="636">O1125-P1125</f>
        <v>0</v>
      </c>
      <c r="R1125" s="59">
        <v>81</v>
      </c>
      <c r="S1125" s="53">
        <f t="shared" ref="S1125:S1126" si="637">ROUND(R1125/12*2,0)</f>
        <v>14</v>
      </c>
      <c r="T1125" s="58">
        <v>10</v>
      </c>
      <c r="U1125" s="58">
        <v>10</v>
      </c>
      <c r="V1125" s="53">
        <f t="shared" ref="V1125:V1178" si="638">T1125-U1125</f>
        <v>0</v>
      </c>
      <c r="W1125" s="59"/>
      <c r="X1125" s="6"/>
    </row>
    <row r="1126" spans="1:24" s="35" customFormat="1" ht="47.25" x14ac:dyDescent="0.25">
      <c r="A1126" s="33" t="s">
        <v>285</v>
      </c>
      <c r="B1126" s="33" t="s">
        <v>334</v>
      </c>
      <c r="C1126" s="42" t="s">
        <v>140</v>
      </c>
      <c r="D1126" s="43" t="s">
        <v>120</v>
      </c>
      <c r="E1126" s="53">
        <v>166611</v>
      </c>
      <c r="F1126" s="53">
        <f t="shared" si="633"/>
        <v>27768.5</v>
      </c>
      <c r="G1126" s="53">
        <v>8165</v>
      </c>
      <c r="H1126" s="53">
        <v>8165</v>
      </c>
      <c r="I1126" s="119"/>
      <c r="J1126" s="55"/>
      <c r="K1126" s="54">
        <f t="shared" si="634"/>
        <v>-19603.5</v>
      </c>
      <c r="L1126" s="55">
        <f t="shared" si="635"/>
        <v>70.599999999999994</v>
      </c>
      <c r="M1126" s="59"/>
      <c r="N1126" s="59"/>
      <c r="O1126" s="53">
        <v>280</v>
      </c>
      <c r="P1126" s="53">
        <v>280</v>
      </c>
      <c r="Q1126" s="57">
        <f t="shared" si="636"/>
        <v>0</v>
      </c>
      <c r="R1126" s="59">
        <v>140</v>
      </c>
      <c r="S1126" s="53">
        <f t="shared" si="637"/>
        <v>23</v>
      </c>
      <c r="T1126" s="58">
        <v>8</v>
      </c>
      <c r="U1126" s="58">
        <v>8</v>
      </c>
      <c r="V1126" s="53">
        <f t="shared" si="638"/>
        <v>0</v>
      </c>
      <c r="W1126" s="59"/>
      <c r="X1126" s="6"/>
    </row>
    <row r="1127" spans="1:24" s="35" customFormat="1" ht="31.5" x14ac:dyDescent="0.25">
      <c r="A1127" s="33" t="s">
        <v>285</v>
      </c>
      <c r="B1127" s="33" t="s">
        <v>334</v>
      </c>
      <c r="C1127" s="42" t="s">
        <v>141</v>
      </c>
      <c r="D1127" s="43" t="s">
        <v>142</v>
      </c>
      <c r="E1127" s="53"/>
      <c r="F1127" s="53"/>
      <c r="G1127" s="53"/>
      <c r="H1127" s="53"/>
      <c r="I1127" s="54"/>
      <c r="J1127" s="50"/>
      <c r="K1127" s="54"/>
      <c r="L1127" s="55"/>
      <c r="M1127" s="59"/>
      <c r="N1127" s="59"/>
      <c r="O1127" s="53"/>
      <c r="P1127" s="53"/>
      <c r="Q1127" s="57">
        <f t="shared" si="636"/>
        <v>0</v>
      </c>
      <c r="R1127" s="53"/>
      <c r="S1127" s="53">
        <f t="shared" ref="S1127:S1147" si="639">ROUND(R1127/12*3,0)</f>
        <v>0</v>
      </c>
      <c r="T1127" s="58"/>
      <c r="U1127" s="58"/>
      <c r="V1127" s="53">
        <f t="shared" si="638"/>
        <v>0</v>
      </c>
      <c r="W1127" s="59"/>
      <c r="X1127" s="6"/>
    </row>
    <row r="1128" spans="1:24" s="35" customFormat="1" ht="31.5" x14ac:dyDescent="0.25">
      <c r="A1128" s="33" t="s">
        <v>285</v>
      </c>
      <c r="B1128" s="33" t="s">
        <v>334</v>
      </c>
      <c r="C1128" s="42" t="s">
        <v>143</v>
      </c>
      <c r="D1128" s="43" t="s">
        <v>144</v>
      </c>
      <c r="E1128" s="53"/>
      <c r="F1128" s="53"/>
      <c r="G1128" s="53"/>
      <c r="H1128" s="53"/>
      <c r="I1128" s="54"/>
      <c r="J1128" s="50"/>
      <c r="K1128" s="54"/>
      <c r="L1128" s="55"/>
      <c r="M1128" s="59"/>
      <c r="N1128" s="59"/>
      <c r="O1128" s="53"/>
      <c r="P1128" s="53"/>
      <c r="Q1128" s="57">
        <f t="shared" si="636"/>
        <v>0</v>
      </c>
      <c r="R1128" s="53"/>
      <c r="S1128" s="53">
        <f t="shared" si="639"/>
        <v>0</v>
      </c>
      <c r="T1128" s="58"/>
      <c r="U1128" s="58"/>
      <c r="V1128" s="53">
        <f t="shared" si="638"/>
        <v>0</v>
      </c>
      <c r="W1128" s="59"/>
      <c r="X1128" s="6"/>
    </row>
    <row r="1129" spans="1:24" s="35" customFormat="1" ht="15.75" x14ac:dyDescent="0.25">
      <c r="A1129" s="33" t="s">
        <v>285</v>
      </c>
      <c r="B1129" s="33" t="s">
        <v>334</v>
      </c>
      <c r="C1129" s="42" t="s">
        <v>145</v>
      </c>
      <c r="D1129" s="43" t="s">
        <v>146</v>
      </c>
      <c r="E1129" s="53"/>
      <c r="F1129" s="53"/>
      <c r="G1129" s="53"/>
      <c r="H1129" s="53"/>
      <c r="I1129" s="54"/>
      <c r="J1129" s="50"/>
      <c r="K1129" s="54"/>
      <c r="L1129" s="55"/>
      <c r="M1129" s="59"/>
      <c r="N1129" s="59"/>
      <c r="O1129" s="53"/>
      <c r="P1129" s="53"/>
      <c r="Q1129" s="57">
        <f t="shared" si="636"/>
        <v>0</v>
      </c>
      <c r="R1129" s="53"/>
      <c r="S1129" s="53">
        <f t="shared" si="639"/>
        <v>0</v>
      </c>
      <c r="T1129" s="58"/>
      <c r="U1129" s="58"/>
      <c r="V1129" s="53">
        <f t="shared" si="638"/>
        <v>0</v>
      </c>
      <c r="W1129" s="59"/>
      <c r="X1129" s="6"/>
    </row>
    <row r="1130" spans="1:24" s="35" customFormat="1" ht="15.75" x14ac:dyDescent="0.25">
      <c r="A1130" s="33" t="s">
        <v>285</v>
      </c>
      <c r="B1130" s="33" t="s">
        <v>334</v>
      </c>
      <c r="C1130" s="42" t="s">
        <v>147</v>
      </c>
      <c r="D1130" s="43" t="s">
        <v>148</v>
      </c>
      <c r="E1130" s="53"/>
      <c r="F1130" s="53"/>
      <c r="G1130" s="53"/>
      <c r="H1130" s="53"/>
      <c r="I1130" s="54"/>
      <c r="J1130" s="50"/>
      <c r="K1130" s="54"/>
      <c r="L1130" s="55"/>
      <c r="M1130" s="59"/>
      <c r="N1130" s="59"/>
      <c r="O1130" s="53"/>
      <c r="P1130" s="53"/>
      <c r="Q1130" s="57">
        <f t="shared" si="636"/>
        <v>0</v>
      </c>
      <c r="R1130" s="53"/>
      <c r="S1130" s="53">
        <f t="shared" si="639"/>
        <v>0</v>
      </c>
      <c r="T1130" s="58"/>
      <c r="U1130" s="58"/>
      <c r="V1130" s="53">
        <f t="shared" si="638"/>
        <v>0</v>
      </c>
      <c r="W1130" s="59"/>
      <c r="X1130" s="6"/>
    </row>
    <row r="1131" spans="1:24" s="35" customFormat="1" ht="78.75" x14ac:dyDescent="0.25">
      <c r="A1131" s="33" t="s">
        <v>285</v>
      </c>
      <c r="B1131" s="33" t="s">
        <v>334</v>
      </c>
      <c r="C1131" s="42" t="s">
        <v>149</v>
      </c>
      <c r="D1131" s="43" t="s">
        <v>150</v>
      </c>
      <c r="E1131" s="53"/>
      <c r="F1131" s="53"/>
      <c r="G1131" s="53"/>
      <c r="H1131" s="53"/>
      <c r="I1131" s="54"/>
      <c r="J1131" s="50"/>
      <c r="K1131" s="54"/>
      <c r="L1131" s="55"/>
      <c r="M1131" s="59"/>
      <c r="N1131" s="59"/>
      <c r="O1131" s="53"/>
      <c r="P1131" s="53"/>
      <c r="Q1131" s="57">
        <f t="shared" si="636"/>
        <v>0</v>
      </c>
      <c r="R1131" s="53"/>
      <c r="S1131" s="53">
        <f t="shared" si="639"/>
        <v>0</v>
      </c>
      <c r="T1131" s="58"/>
      <c r="U1131" s="58"/>
      <c r="V1131" s="53">
        <f t="shared" si="638"/>
        <v>0</v>
      </c>
      <c r="W1131" s="59"/>
      <c r="X1131" s="6"/>
    </row>
    <row r="1132" spans="1:24" s="35" customFormat="1" ht="31.5" x14ac:dyDescent="0.25">
      <c r="A1132" s="33" t="s">
        <v>285</v>
      </c>
      <c r="B1132" s="33" t="s">
        <v>334</v>
      </c>
      <c r="C1132" s="42" t="s">
        <v>130</v>
      </c>
      <c r="D1132" s="43" t="s">
        <v>151</v>
      </c>
      <c r="E1132" s="53">
        <v>964627</v>
      </c>
      <c r="F1132" s="53">
        <f>ROUND(E1132/12*2,2)</f>
        <v>160771.17000000001</v>
      </c>
      <c r="G1132" s="53">
        <v>240247</v>
      </c>
      <c r="H1132" s="53">
        <v>156524</v>
      </c>
      <c r="I1132" s="119">
        <f t="shared" ref="I1132" si="640">G1132-F1132</f>
        <v>79475.829999999987</v>
      </c>
      <c r="J1132" s="55">
        <f t="shared" ref="J1132" si="641">ROUND(I1132/F1132*100,2)</f>
        <v>49.43</v>
      </c>
      <c r="K1132" s="54"/>
      <c r="L1132" s="55"/>
      <c r="M1132" s="59"/>
      <c r="N1132" s="59"/>
      <c r="O1132" s="53">
        <v>623</v>
      </c>
      <c r="P1132" s="53">
        <v>321</v>
      </c>
      <c r="Q1132" s="57">
        <f t="shared" si="636"/>
        <v>302</v>
      </c>
      <c r="R1132" s="59">
        <v>265</v>
      </c>
      <c r="S1132" s="53">
        <f>ROUND(R1132/12*2,0)</f>
        <v>44</v>
      </c>
      <c r="T1132" s="58">
        <v>66</v>
      </c>
      <c r="U1132" s="58">
        <v>43</v>
      </c>
      <c r="V1132" s="53">
        <f t="shared" si="638"/>
        <v>23</v>
      </c>
      <c r="W1132" s="59"/>
      <c r="X1132" s="6"/>
    </row>
    <row r="1133" spans="1:24" s="35" customFormat="1" ht="47.25" x14ac:dyDescent="0.25">
      <c r="A1133" s="33" t="s">
        <v>285</v>
      </c>
      <c r="B1133" s="33" t="s">
        <v>334</v>
      </c>
      <c r="C1133" s="42" t="s">
        <v>174</v>
      </c>
      <c r="D1133" s="43" t="s">
        <v>175</v>
      </c>
      <c r="E1133" s="53"/>
      <c r="F1133" s="53"/>
      <c r="G1133" s="53"/>
      <c r="H1133" s="53"/>
      <c r="I1133" s="54"/>
      <c r="J1133" s="50"/>
      <c r="K1133" s="54"/>
      <c r="L1133" s="55"/>
      <c r="M1133" s="59"/>
      <c r="N1133" s="59"/>
      <c r="O1133" s="53"/>
      <c r="P1133" s="53"/>
      <c r="Q1133" s="57">
        <f t="shared" si="636"/>
        <v>0</v>
      </c>
      <c r="R1133" s="59"/>
      <c r="S1133" s="53">
        <f t="shared" si="639"/>
        <v>0</v>
      </c>
      <c r="T1133" s="58"/>
      <c r="U1133" s="58"/>
      <c r="V1133" s="53">
        <f t="shared" si="638"/>
        <v>0</v>
      </c>
      <c r="W1133" s="59"/>
      <c r="X1133" s="6"/>
    </row>
    <row r="1134" spans="1:24" s="35" customFormat="1" ht="31.5" x14ac:dyDescent="0.25">
      <c r="A1134" s="33" t="s">
        <v>285</v>
      </c>
      <c r="B1134" s="33" t="s">
        <v>334</v>
      </c>
      <c r="C1134" s="42" t="s">
        <v>129</v>
      </c>
      <c r="D1134" s="43" t="s">
        <v>152</v>
      </c>
      <c r="E1134" s="53">
        <v>285553</v>
      </c>
      <c r="F1134" s="53">
        <f>ROUND(E1134/12*2,2)</f>
        <v>47592.17</v>
      </c>
      <c r="G1134" s="53">
        <v>64104</v>
      </c>
      <c r="H1134" s="53">
        <v>46621</v>
      </c>
      <c r="I1134" s="119">
        <f t="shared" ref="I1134" si="642">G1134-F1134</f>
        <v>16511.830000000002</v>
      </c>
      <c r="J1134" s="55">
        <f t="shared" ref="J1134" si="643">ROUND(I1134/F1134*100,2)</f>
        <v>34.69</v>
      </c>
      <c r="K1134" s="54"/>
      <c r="L1134" s="55"/>
      <c r="M1134" s="59"/>
      <c r="N1134" s="59"/>
      <c r="O1134" s="53">
        <v>516</v>
      </c>
      <c r="P1134" s="53">
        <v>334</v>
      </c>
      <c r="Q1134" s="57">
        <f t="shared" si="636"/>
        <v>182</v>
      </c>
      <c r="R1134" s="59">
        <v>98</v>
      </c>
      <c r="S1134" s="53">
        <f>ROUND(R1134/12*2,0)</f>
        <v>16</v>
      </c>
      <c r="T1134" s="58">
        <v>21</v>
      </c>
      <c r="U1134" s="58">
        <v>15</v>
      </c>
      <c r="V1134" s="53">
        <f t="shared" si="638"/>
        <v>6</v>
      </c>
      <c r="W1134" s="59"/>
      <c r="X1134" s="6"/>
    </row>
    <row r="1135" spans="1:24" s="35" customFormat="1" ht="31.5" x14ac:dyDescent="0.25">
      <c r="A1135" s="33" t="s">
        <v>285</v>
      </c>
      <c r="B1135" s="33" t="s">
        <v>334</v>
      </c>
      <c r="C1135" s="42" t="s">
        <v>176</v>
      </c>
      <c r="D1135" s="43" t="s">
        <v>177</v>
      </c>
      <c r="E1135" s="53"/>
      <c r="F1135" s="53"/>
      <c r="G1135" s="53"/>
      <c r="H1135" s="53"/>
      <c r="I1135" s="54"/>
      <c r="J1135" s="50"/>
      <c r="K1135" s="54"/>
      <c r="L1135" s="55"/>
      <c r="M1135" s="59"/>
      <c r="N1135" s="59"/>
      <c r="O1135" s="53"/>
      <c r="P1135" s="53"/>
      <c r="Q1135" s="57">
        <f t="shared" si="636"/>
        <v>0</v>
      </c>
      <c r="R1135" s="53"/>
      <c r="S1135" s="53">
        <f t="shared" si="639"/>
        <v>0</v>
      </c>
      <c r="T1135" s="58"/>
      <c r="U1135" s="58"/>
      <c r="V1135" s="53">
        <f t="shared" si="638"/>
        <v>0</v>
      </c>
      <c r="W1135" s="59"/>
      <c r="X1135" s="6"/>
    </row>
    <row r="1136" spans="1:24" s="35" customFormat="1" ht="15.75" x14ac:dyDescent="0.25">
      <c r="A1136" s="33" t="s">
        <v>285</v>
      </c>
      <c r="B1136" s="33" t="s">
        <v>334</v>
      </c>
      <c r="C1136" s="42" t="s">
        <v>131</v>
      </c>
      <c r="D1136" s="43" t="s">
        <v>153</v>
      </c>
      <c r="E1136" s="53">
        <v>1461842</v>
      </c>
      <c r="F1136" s="53">
        <f>ROUND(E1136/12*2,2)</f>
        <v>243640.33</v>
      </c>
      <c r="G1136" s="53">
        <v>301296</v>
      </c>
      <c r="H1136" s="53">
        <v>241781</v>
      </c>
      <c r="I1136" s="119">
        <f t="shared" ref="I1136" si="644">G1136-F1136</f>
        <v>57655.670000000013</v>
      </c>
      <c r="J1136" s="55">
        <f t="shared" ref="J1136" si="645">ROUND(I1136/F1136*100,2)</f>
        <v>23.66</v>
      </c>
      <c r="K1136" s="54"/>
      <c r="L1136" s="55"/>
      <c r="M1136" s="59"/>
      <c r="N1136" s="59"/>
      <c r="O1136" s="53">
        <v>532</v>
      </c>
      <c r="P1136" s="53">
        <v>492</v>
      </c>
      <c r="Q1136" s="57">
        <f t="shared" si="636"/>
        <v>40</v>
      </c>
      <c r="R1136" s="59">
        <v>393</v>
      </c>
      <c r="S1136" s="53">
        <f>ROUND(R1136/12*2,0)</f>
        <v>66</v>
      </c>
      <c r="T1136" s="58">
        <v>81</v>
      </c>
      <c r="U1136" s="58">
        <v>65</v>
      </c>
      <c r="V1136" s="53">
        <f t="shared" si="638"/>
        <v>16</v>
      </c>
      <c r="W1136" s="59"/>
      <c r="X1136" s="6"/>
    </row>
    <row r="1137" spans="1:24" s="35" customFormat="1" ht="31.5" x14ac:dyDescent="0.25">
      <c r="A1137" s="33" t="s">
        <v>285</v>
      </c>
      <c r="B1137" s="33" t="s">
        <v>334</v>
      </c>
      <c r="C1137" s="42" t="s">
        <v>178</v>
      </c>
      <c r="D1137" s="43" t="s">
        <v>179</v>
      </c>
      <c r="E1137" s="53"/>
      <c r="F1137" s="53"/>
      <c r="G1137" s="53"/>
      <c r="H1137" s="53"/>
      <c r="I1137" s="54"/>
      <c r="J1137" s="50"/>
      <c r="K1137" s="54"/>
      <c r="L1137" s="55"/>
      <c r="M1137" s="59"/>
      <c r="N1137" s="59"/>
      <c r="O1137" s="53"/>
      <c r="P1137" s="53"/>
      <c r="Q1137" s="57">
        <f t="shared" si="636"/>
        <v>0</v>
      </c>
      <c r="R1137" s="53"/>
      <c r="S1137" s="53">
        <f t="shared" si="639"/>
        <v>0</v>
      </c>
      <c r="T1137" s="58"/>
      <c r="U1137" s="58"/>
      <c r="V1137" s="53">
        <f t="shared" si="638"/>
        <v>0</v>
      </c>
      <c r="W1137" s="59"/>
      <c r="X1137" s="6"/>
    </row>
    <row r="1138" spans="1:24" s="35" customFormat="1" ht="31.5" x14ac:dyDescent="0.25">
      <c r="A1138" s="33" t="s">
        <v>285</v>
      </c>
      <c r="B1138" s="33" t="s">
        <v>334</v>
      </c>
      <c r="C1138" s="42" t="s">
        <v>132</v>
      </c>
      <c r="D1138" s="43" t="s">
        <v>154</v>
      </c>
      <c r="E1138" s="53"/>
      <c r="F1138" s="53"/>
      <c r="G1138" s="53"/>
      <c r="H1138" s="53"/>
      <c r="I1138" s="54"/>
      <c r="J1138" s="50"/>
      <c r="K1138" s="54"/>
      <c r="L1138" s="55"/>
      <c r="M1138" s="59"/>
      <c r="N1138" s="59"/>
      <c r="O1138" s="53"/>
      <c r="P1138" s="53"/>
      <c r="Q1138" s="57">
        <f t="shared" si="636"/>
        <v>0</v>
      </c>
      <c r="R1138" s="53"/>
      <c r="S1138" s="53">
        <f t="shared" si="639"/>
        <v>0</v>
      </c>
      <c r="T1138" s="58"/>
      <c r="U1138" s="58"/>
      <c r="V1138" s="53">
        <f t="shared" si="638"/>
        <v>0</v>
      </c>
      <c r="W1138" s="59"/>
      <c r="X1138" s="6"/>
    </row>
    <row r="1139" spans="1:24" s="35" customFormat="1" ht="15.75" x14ac:dyDescent="0.25">
      <c r="A1139" s="33" t="s">
        <v>285</v>
      </c>
      <c r="B1139" s="33" t="s">
        <v>334</v>
      </c>
      <c r="C1139" s="42" t="s">
        <v>133</v>
      </c>
      <c r="D1139" s="43" t="s">
        <v>155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636"/>
        <v>0</v>
      </c>
      <c r="R1139" s="53"/>
      <c r="S1139" s="53">
        <f t="shared" si="639"/>
        <v>0</v>
      </c>
      <c r="T1139" s="58"/>
      <c r="U1139" s="58"/>
      <c r="V1139" s="53">
        <f t="shared" si="638"/>
        <v>0</v>
      </c>
      <c r="W1139" s="59"/>
      <c r="X1139" s="6"/>
    </row>
    <row r="1140" spans="1:24" s="35" customFormat="1" ht="15.75" x14ac:dyDescent="0.25">
      <c r="A1140" s="33" t="s">
        <v>285</v>
      </c>
      <c r="B1140" s="33" t="s">
        <v>334</v>
      </c>
      <c r="C1140" s="42" t="s">
        <v>135</v>
      </c>
      <c r="D1140" s="43" t="s">
        <v>156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636"/>
        <v>0</v>
      </c>
      <c r="R1140" s="53"/>
      <c r="S1140" s="53">
        <f t="shared" si="639"/>
        <v>0</v>
      </c>
      <c r="T1140" s="58"/>
      <c r="U1140" s="58"/>
      <c r="V1140" s="53">
        <f t="shared" si="638"/>
        <v>0</v>
      </c>
      <c r="W1140" s="59"/>
      <c r="X1140" s="6"/>
    </row>
    <row r="1141" spans="1:24" s="35" customFormat="1" ht="31.5" x14ac:dyDescent="0.25">
      <c r="A1141" s="33" t="s">
        <v>285</v>
      </c>
      <c r="B1141" s="33" t="s">
        <v>334</v>
      </c>
      <c r="C1141" s="42" t="s">
        <v>136</v>
      </c>
      <c r="D1141" s="43" t="s">
        <v>157</v>
      </c>
      <c r="E1141" s="53">
        <v>175027</v>
      </c>
      <c r="F1141" s="53">
        <f>ROUND(E1141/12*2,2)</f>
        <v>29171.17</v>
      </c>
      <c r="G1141" s="53">
        <v>18922</v>
      </c>
      <c r="H1141" s="53">
        <v>18922</v>
      </c>
      <c r="I1141" s="119"/>
      <c r="J1141" s="55"/>
      <c r="K1141" s="54">
        <f t="shared" ref="K1141" si="646">G1141-F1141</f>
        <v>-10249.169999999998</v>
      </c>
      <c r="L1141" s="55">
        <f t="shared" ref="L1141" si="647">ROUND(K1141*100/-F1141,2)</f>
        <v>35.130000000000003</v>
      </c>
      <c r="M1141" s="59"/>
      <c r="N1141" s="59"/>
      <c r="O1141" s="53">
        <v>465</v>
      </c>
      <c r="P1141" s="53">
        <v>465</v>
      </c>
      <c r="Q1141" s="57">
        <f t="shared" si="636"/>
        <v>0</v>
      </c>
      <c r="R1141" s="59">
        <v>37</v>
      </c>
      <c r="S1141" s="53">
        <f>ROUND(R1141/12*2,0)</f>
        <v>6</v>
      </c>
      <c r="T1141" s="58">
        <v>4</v>
      </c>
      <c r="U1141" s="58">
        <v>4</v>
      </c>
      <c r="V1141" s="53">
        <f t="shared" si="638"/>
        <v>0</v>
      </c>
      <c r="W1141" s="59"/>
      <c r="X1141" s="6"/>
    </row>
    <row r="1142" spans="1:24" s="35" customFormat="1" ht="47.25" x14ac:dyDescent="0.25">
      <c r="A1142" s="33" t="s">
        <v>285</v>
      </c>
      <c r="B1142" s="33" t="s">
        <v>334</v>
      </c>
      <c r="C1142" s="42" t="s">
        <v>134</v>
      </c>
      <c r="D1142" s="43" t="s">
        <v>158</v>
      </c>
      <c r="E1142" s="53"/>
      <c r="F1142" s="53"/>
      <c r="G1142" s="53"/>
      <c r="H1142" s="53"/>
      <c r="I1142" s="54"/>
      <c r="J1142" s="50"/>
      <c r="K1142" s="54"/>
      <c r="L1142" s="55"/>
      <c r="M1142" s="59"/>
      <c r="N1142" s="59"/>
      <c r="O1142" s="53"/>
      <c r="P1142" s="53"/>
      <c r="Q1142" s="57">
        <f t="shared" si="636"/>
        <v>0</v>
      </c>
      <c r="R1142" s="53"/>
      <c r="S1142" s="53">
        <f t="shared" si="639"/>
        <v>0</v>
      </c>
      <c r="T1142" s="58"/>
      <c r="U1142" s="58"/>
      <c r="V1142" s="53">
        <f t="shared" si="638"/>
        <v>0</v>
      </c>
      <c r="W1142" s="59"/>
      <c r="X1142" s="6"/>
    </row>
    <row r="1143" spans="1:24" s="35" customFormat="1" ht="15.75" x14ac:dyDescent="0.25">
      <c r="A1143" s="33" t="s">
        <v>285</v>
      </c>
      <c r="B1143" s="33" t="s">
        <v>334</v>
      </c>
      <c r="C1143" s="42" t="s">
        <v>138</v>
      </c>
      <c r="D1143" s="43" t="s">
        <v>159</v>
      </c>
      <c r="E1143" s="53">
        <v>715415</v>
      </c>
      <c r="F1143" s="53">
        <f t="shared" ref="F1143:F1144" si="648">ROUND(E1143/12*2,2)</f>
        <v>119235.83</v>
      </c>
      <c r="G1143" s="53">
        <v>75307</v>
      </c>
      <c r="H1143" s="53">
        <v>75307</v>
      </c>
      <c r="I1143" s="119"/>
      <c r="J1143" s="55"/>
      <c r="K1143" s="54">
        <f t="shared" ref="K1143:K1144" si="649">G1143-F1143</f>
        <v>-43928.83</v>
      </c>
      <c r="L1143" s="55">
        <f t="shared" ref="L1143:L1144" si="650">ROUND(K1143*100/-F1143,2)</f>
        <v>36.840000000000003</v>
      </c>
      <c r="M1143" s="59"/>
      <c r="N1143" s="59"/>
      <c r="O1143" s="53">
        <v>1546</v>
      </c>
      <c r="P1143" s="53">
        <v>1546</v>
      </c>
      <c r="Q1143" s="57">
        <f t="shared" si="636"/>
        <v>0</v>
      </c>
      <c r="R1143" s="59">
        <v>722</v>
      </c>
      <c r="S1143" s="53">
        <f t="shared" ref="S1143:S1144" si="651">ROUND(R1143/12*2,0)</f>
        <v>120</v>
      </c>
      <c r="T1143" s="58">
        <v>76</v>
      </c>
      <c r="U1143" s="58">
        <v>76</v>
      </c>
      <c r="V1143" s="53">
        <f t="shared" si="638"/>
        <v>0</v>
      </c>
      <c r="W1143" s="59"/>
      <c r="X1143" s="6"/>
    </row>
    <row r="1144" spans="1:24" s="35" customFormat="1" ht="15.75" x14ac:dyDescent="0.25">
      <c r="A1144" s="33" t="s">
        <v>285</v>
      </c>
      <c r="B1144" s="33" t="s">
        <v>334</v>
      </c>
      <c r="C1144" s="42" t="s">
        <v>180</v>
      </c>
      <c r="D1144" s="43" t="s">
        <v>181</v>
      </c>
      <c r="E1144" s="53">
        <v>896929</v>
      </c>
      <c r="F1144" s="53">
        <f t="shared" si="648"/>
        <v>149488.17000000001</v>
      </c>
      <c r="G1144" s="53">
        <v>148689</v>
      </c>
      <c r="H1144" s="53">
        <v>148689</v>
      </c>
      <c r="I1144" s="119"/>
      <c r="J1144" s="55"/>
      <c r="K1144" s="54">
        <f t="shared" si="649"/>
        <v>-799.17000000001281</v>
      </c>
      <c r="L1144" s="55">
        <f t="shared" si="650"/>
        <v>0.53</v>
      </c>
      <c r="M1144" s="59"/>
      <c r="N1144" s="59"/>
      <c r="O1144" s="53">
        <v>3085</v>
      </c>
      <c r="P1144" s="53">
        <v>3085</v>
      </c>
      <c r="Q1144" s="57">
        <f t="shared" si="636"/>
        <v>0</v>
      </c>
      <c r="R1144" s="59">
        <v>187</v>
      </c>
      <c r="S1144" s="53">
        <f t="shared" si="651"/>
        <v>31</v>
      </c>
      <c r="T1144" s="58">
        <v>31</v>
      </c>
      <c r="U1144" s="58">
        <v>31</v>
      </c>
      <c r="V1144" s="53">
        <f t="shared" si="638"/>
        <v>0</v>
      </c>
      <c r="W1144" s="59"/>
      <c r="X1144" s="6"/>
    </row>
    <row r="1145" spans="1:24" s="35" customFormat="1" ht="31.5" x14ac:dyDescent="0.25">
      <c r="A1145" s="33" t="s">
        <v>285</v>
      </c>
      <c r="B1145" s="33" t="s">
        <v>334</v>
      </c>
      <c r="C1145" s="42" t="s">
        <v>137</v>
      </c>
      <c r="D1145" s="43" t="s">
        <v>160</v>
      </c>
      <c r="E1145" s="53"/>
      <c r="F1145" s="53"/>
      <c r="G1145" s="53"/>
      <c r="H1145" s="53"/>
      <c r="I1145" s="54"/>
      <c r="J1145" s="50"/>
      <c r="K1145" s="54"/>
      <c r="L1145" s="55"/>
      <c r="M1145" s="59"/>
      <c r="N1145" s="59"/>
      <c r="O1145" s="53"/>
      <c r="P1145" s="53"/>
      <c r="Q1145" s="57">
        <f t="shared" si="636"/>
        <v>0</v>
      </c>
      <c r="R1145" s="53"/>
      <c r="S1145" s="53">
        <f t="shared" si="639"/>
        <v>0</v>
      </c>
      <c r="T1145" s="58"/>
      <c r="U1145" s="58"/>
      <c r="V1145" s="53">
        <f t="shared" si="638"/>
        <v>0</v>
      </c>
      <c r="W1145" s="59"/>
      <c r="X1145" s="6"/>
    </row>
    <row r="1146" spans="1:24" s="35" customFormat="1" ht="15.75" x14ac:dyDescent="0.25">
      <c r="A1146" s="33" t="s">
        <v>285</v>
      </c>
      <c r="B1146" s="33" t="s">
        <v>334</v>
      </c>
      <c r="C1146" s="42" t="s">
        <v>127</v>
      </c>
      <c r="D1146" s="43" t="s">
        <v>161</v>
      </c>
      <c r="E1146" s="53"/>
      <c r="F1146" s="53"/>
      <c r="G1146" s="53"/>
      <c r="H1146" s="53"/>
      <c r="I1146" s="54"/>
      <c r="J1146" s="50"/>
      <c r="K1146" s="54"/>
      <c r="L1146" s="55"/>
      <c r="M1146" s="59"/>
      <c r="N1146" s="59"/>
      <c r="O1146" s="53"/>
      <c r="P1146" s="53"/>
      <c r="Q1146" s="57">
        <f t="shared" si="636"/>
        <v>0</v>
      </c>
      <c r="R1146" s="53"/>
      <c r="S1146" s="53">
        <f t="shared" si="639"/>
        <v>0</v>
      </c>
      <c r="T1146" s="58"/>
      <c r="U1146" s="58"/>
      <c r="V1146" s="53">
        <f t="shared" si="638"/>
        <v>0</v>
      </c>
      <c r="W1146" s="59"/>
      <c r="X1146" s="6"/>
    </row>
    <row r="1147" spans="1:24" s="35" customFormat="1" ht="31.5" x14ac:dyDescent="0.25">
      <c r="A1147" s="33" t="s">
        <v>285</v>
      </c>
      <c r="B1147" s="33" t="s">
        <v>334</v>
      </c>
      <c r="C1147" s="42" t="s">
        <v>126</v>
      </c>
      <c r="D1147" s="43" t="s">
        <v>162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636"/>
        <v>0</v>
      </c>
      <c r="R1147" s="53"/>
      <c r="S1147" s="53">
        <f t="shared" si="639"/>
        <v>0</v>
      </c>
      <c r="T1147" s="58"/>
      <c r="U1147" s="58"/>
      <c r="V1147" s="53">
        <f t="shared" si="638"/>
        <v>0</v>
      </c>
      <c r="W1147" s="59"/>
      <c r="X1147" s="6"/>
    </row>
    <row r="1148" spans="1:24" s="35" customFormat="1" ht="15.75" x14ac:dyDescent="0.25">
      <c r="A1148" s="33" t="s">
        <v>285</v>
      </c>
      <c r="B1148" s="33" t="s">
        <v>334</v>
      </c>
      <c r="C1148" s="42" t="s">
        <v>122</v>
      </c>
      <c r="D1148" s="43" t="s">
        <v>163</v>
      </c>
      <c r="E1148" s="53">
        <v>354015</v>
      </c>
      <c r="F1148" s="53">
        <f t="shared" ref="F1148:F1149" si="652">ROUND(E1148/12*2,2)</f>
        <v>59002.5</v>
      </c>
      <c r="G1148" s="53">
        <v>49397</v>
      </c>
      <c r="H1148" s="53">
        <v>49397</v>
      </c>
      <c r="I1148" s="119"/>
      <c r="J1148" s="55"/>
      <c r="K1148" s="54">
        <f t="shared" ref="K1148:K1149" si="653">G1148-F1148</f>
        <v>-9605.5</v>
      </c>
      <c r="L1148" s="55">
        <f t="shared" ref="L1148:L1149" si="654">ROUND(K1148*100/-F1148,2)</f>
        <v>16.28</v>
      </c>
      <c r="M1148" s="59"/>
      <c r="N1148" s="59"/>
      <c r="O1148" s="53">
        <v>1643</v>
      </c>
      <c r="P1148" s="53">
        <v>1643</v>
      </c>
      <c r="Q1148" s="57">
        <f t="shared" si="636"/>
        <v>0</v>
      </c>
      <c r="R1148" s="59">
        <v>43</v>
      </c>
      <c r="S1148" s="53">
        <f t="shared" ref="S1148:S1149" si="655">ROUND(R1148/12*2,0)</f>
        <v>7</v>
      </c>
      <c r="T1148" s="58">
        <v>6</v>
      </c>
      <c r="U1148" s="58">
        <v>6</v>
      </c>
      <c r="V1148" s="53">
        <f t="shared" si="638"/>
        <v>0</v>
      </c>
      <c r="W1148" s="59"/>
      <c r="X1148" s="6"/>
    </row>
    <row r="1149" spans="1:24" s="35" customFormat="1" ht="15.75" x14ac:dyDescent="0.25">
      <c r="A1149" s="33" t="s">
        <v>285</v>
      </c>
      <c r="B1149" s="33" t="s">
        <v>334</v>
      </c>
      <c r="C1149" s="42" t="s">
        <v>123</v>
      </c>
      <c r="D1149" s="43" t="s">
        <v>164</v>
      </c>
      <c r="E1149" s="53">
        <v>179192</v>
      </c>
      <c r="F1149" s="53">
        <f t="shared" si="652"/>
        <v>29865.33</v>
      </c>
      <c r="G1149" s="53">
        <v>29865</v>
      </c>
      <c r="H1149" s="53">
        <v>29865</v>
      </c>
      <c r="I1149" s="119">
        <f t="shared" ref="I1149" si="656">G1149-F1149</f>
        <v>-0.33000000000174623</v>
      </c>
      <c r="J1149" s="55">
        <f t="shared" ref="J1149" si="657">ROUND(I1149/F1149*100,2)</f>
        <v>0</v>
      </c>
      <c r="K1149" s="54">
        <f t="shared" si="653"/>
        <v>-0.33000000000174623</v>
      </c>
      <c r="L1149" s="55">
        <f t="shared" si="654"/>
        <v>0</v>
      </c>
      <c r="M1149" s="59"/>
      <c r="N1149" s="59"/>
      <c r="O1149" s="53">
        <v>571</v>
      </c>
      <c r="P1149" s="53">
        <v>571</v>
      </c>
      <c r="Q1149" s="57">
        <f t="shared" si="636"/>
        <v>0</v>
      </c>
      <c r="R1149" s="59">
        <v>60</v>
      </c>
      <c r="S1149" s="53">
        <f t="shared" si="655"/>
        <v>10</v>
      </c>
      <c r="T1149" s="58">
        <v>10</v>
      </c>
      <c r="U1149" s="58">
        <v>10</v>
      </c>
      <c r="V1149" s="53">
        <f t="shared" si="638"/>
        <v>0</v>
      </c>
      <c r="W1149" s="59"/>
      <c r="X1149" s="6"/>
    </row>
    <row r="1150" spans="1:24" s="35" customFormat="1" ht="15.75" x14ac:dyDescent="0.25">
      <c r="A1150" s="33" t="s">
        <v>285</v>
      </c>
      <c r="B1150" s="33" t="s">
        <v>334</v>
      </c>
      <c r="C1150" s="42" t="s">
        <v>182</v>
      </c>
      <c r="D1150" s="43" t="s">
        <v>183</v>
      </c>
      <c r="E1150" s="53"/>
      <c r="F1150" s="53"/>
      <c r="G1150" s="53"/>
      <c r="H1150" s="53"/>
      <c r="I1150" s="54"/>
      <c r="J1150" s="50"/>
      <c r="K1150" s="54"/>
      <c r="L1150" s="55"/>
      <c r="M1150" s="59"/>
      <c r="N1150" s="59"/>
      <c r="O1150" s="53"/>
      <c r="P1150" s="53"/>
      <c r="Q1150" s="57">
        <f t="shared" si="636"/>
        <v>0</v>
      </c>
      <c r="R1150" s="53"/>
      <c r="S1150" s="53">
        <f t="shared" ref="S1150:S1165" si="658">ROUND(R1150/12*3,0)</f>
        <v>0</v>
      </c>
      <c r="T1150" s="58"/>
      <c r="U1150" s="58"/>
      <c r="V1150" s="53">
        <f t="shared" si="638"/>
        <v>0</v>
      </c>
      <c r="W1150" s="59"/>
      <c r="X1150" s="6"/>
    </row>
    <row r="1151" spans="1:24" s="35" customFormat="1" ht="15.75" x14ac:dyDescent="0.25">
      <c r="A1151" s="33" t="s">
        <v>285</v>
      </c>
      <c r="B1151" s="33" t="s">
        <v>334</v>
      </c>
      <c r="C1151" s="42" t="s">
        <v>184</v>
      </c>
      <c r="D1151" s="43" t="s">
        <v>185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636"/>
        <v>0</v>
      </c>
      <c r="R1151" s="53"/>
      <c r="S1151" s="53">
        <f t="shared" si="658"/>
        <v>0</v>
      </c>
      <c r="T1151" s="58"/>
      <c r="U1151" s="58"/>
      <c r="V1151" s="53">
        <f t="shared" si="638"/>
        <v>0</v>
      </c>
      <c r="W1151" s="59"/>
      <c r="X1151" s="6"/>
    </row>
    <row r="1152" spans="1:24" s="35" customFormat="1" ht="15.75" x14ac:dyDescent="0.25">
      <c r="A1152" s="33" t="s">
        <v>285</v>
      </c>
      <c r="B1152" s="33" t="s">
        <v>334</v>
      </c>
      <c r="C1152" s="42" t="s">
        <v>186</v>
      </c>
      <c r="D1152" s="43" t="s">
        <v>187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636"/>
        <v>0</v>
      </c>
      <c r="R1152" s="53"/>
      <c r="S1152" s="53">
        <f t="shared" si="658"/>
        <v>0</v>
      </c>
      <c r="T1152" s="58"/>
      <c r="U1152" s="58"/>
      <c r="V1152" s="53">
        <f t="shared" si="638"/>
        <v>0</v>
      </c>
      <c r="W1152" s="59"/>
      <c r="X1152" s="6"/>
    </row>
    <row r="1153" spans="1:24" s="35" customFormat="1" ht="31.5" x14ac:dyDescent="0.25">
      <c r="A1153" s="33" t="s">
        <v>285</v>
      </c>
      <c r="B1153" s="33" t="s">
        <v>334</v>
      </c>
      <c r="C1153" s="42" t="s">
        <v>188</v>
      </c>
      <c r="D1153" s="43" t="s">
        <v>189</v>
      </c>
      <c r="E1153" s="53"/>
      <c r="F1153" s="53"/>
      <c r="G1153" s="53"/>
      <c r="H1153" s="53"/>
      <c r="I1153" s="54"/>
      <c r="J1153" s="50"/>
      <c r="K1153" s="54"/>
      <c r="L1153" s="55"/>
      <c r="M1153" s="59"/>
      <c r="N1153" s="59"/>
      <c r="O1153" s="53"/>
      <c r="P1153" s="53"/>
      <c r="Q1153" s="57">
        <f t="shared" si="636"/>
        <v>0</v>
      </c>
      <c r="R1153" s="53"/>
      <c r="S1153" s="53">
        <f t="shared" si="658"/>
        <v>0</v>
      </c>
      <c r="T1153" s="58"/>
      <c r="U1153" s="58"/>
      <c r="V1153" s="53">
        <f t="shared" si="638"/>
        <v>0</v>
      </c>
      <c r="W1153" s="59"/>
      <c r="X1153" s="6"/>
    </row>
    <row r="1154" spans="1:24" s="35" customFormat="1" ht="15.75" x14ac:dyDescent="0.25">
      <c r="A1154" s="33" t="s">
        <v>285</v>
      </c>
      <c r="B1154" s="33" t="s">
        <v>334</v>
      </c>
      <c r="C1154" s="42" t="s">
        <v>124</v>
      </c>
      <c r="D1154" s="43" t="s">
        <v>165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636"/>
        <v>0</v>
      </c>
      <c r="R1154" s="53"/>
      <c r="S1154" s="53">
        <f t="shared" si="658"/>
        <v>0</v>
      </c>
      <c r="T1154" s="58"/>
      <c r="U1154" s="58"/>
      <c r="V1154" s="53">
        <f t="shared" si="638"/>
        <v>0</v>
      </c>
      <c r="W1154" s="59"/>
      <c r="X1154" s="6"/>
    </row>
    <row r="1155" spans="1:24" s="35" customFormat="1" ht="15.75" x14ac:dyDescent="0.25">
      <c r="A1155" s="33" t="s">
        <v>285</v>
      </c>
      <c r="B1155" s="33" t="s">
        <v>334</v>
      </c>
      <c r="C1155" s="42" t="s">
        <v>125</v>
      </c>
      <c r="D1155" s="43" t="s">
        <v>166</v>
      </c>
      <c r="E1155" s="53"/>
      <c r="F1155" s="53"/>
      <c r="G1155" s="53"/>
      <c r="H1155" s="53"/>
      <c r="I1155" s="54"/>
      <c r="J1155" s="50"/>
      <c r="K1155" s="54"/>
      <c r="L1155" s="55"/>
      <c r="M1155" s="59"/>
      <c r="N1155" s="59"/>
      <c r="O1155" s="53"/>
      <c r="P1155" s="53"/>
      <c r="Q1155" s="57">
        <f t="shared" si="636"/>
        <v>0</v>
      </c>
      <c r="R1155" s="53"/>
      <c r="S1155" s="53">
        <f t="shared" si="658"/>
        <v>0</v>
      </c>
      <c r="T1155" s="58"/>
      <c r="U1155" s="58"/>
      <c r="V1155" s="53">
        <f t="shared" si="638"/>
        <v>0</v>
      </c>
      <c r="W1155" s="59"/>
      <c r="X1155" s="6"/>
    </row>
    <row r="1156" spans="1:24" s="35" customFormat="1" ht="47.25" x14ac:dyDescent="0.25">
      <c r="A1156" s="33" t="s">
        <v>285</v>
      </c>
      <c r="B1156" s="33" t="s">
        <v>334</v>
      </c>
      <c r="C1156" s="42" t="s">
        <v>34</v>
      </c>
      <c r="D1156" s="43" t="s">
        <v>167</v>
      </c>
      <c r="E1156" s="53"/>
      <c r="F1156" s="53"/>
      <c r="G1156" s="53"/>
      <c r="H1156" s="53"/>
      <c r="I1156" s="54"/>
      <c r="J1156" s="50"/>
      <c r="K1156" s="54"/>
      <c r="L1156" s="55"/>
      <c r="M1156" s="59"/>
      <c r="N1156" s="59"/>
      <c r="O1156" s="53"/>
      <c r="P1156" s="53"/>
      <c r="Q1156" s="57">
        <f t="shared" si="636"/>
        <v>0</v>
      </c>
      <c r="R1156" s="53"/>
      <c r="S1156" s="53">
        <f t="shared" si="658"/>
        <v>0</v>
      </c>
      <c r="T1156" s="58"/>
      <c r="U1156" s="58"/>
      <c r="V1156" s="53">
        <f t="shared" si="638"/>
        <v>0</v>
      </c>
      <c r="W1156" s="59"/>
      <c r="X1156" s="6"/>
    </row>
    <row r="1157" spans="1:24" s="35" customFormat="1" ht="15.75" x14ac:dyDescent="0.25">
      <c r="A1157" s="33" t="s">
        <v>285</v>
      </c>
      <c r="B1157" s="33" t="s">
        <v>334</v>
      </c>
      <c r="C1157" s="42" t="s">
        <v>35</v>
      </c>
      <c r="D1157" s="43" t="s">
        <v>168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636"/>
        <v>0</v>
      </c>
      <c r="R1157" s="53"/>
      <c r="S1157" s="53">
        <f t="shared" si="658"/>
        <v>0</v>
      </c>
      <c r="T1157" s="58"/>
      <c r="U1157" s="58"/>
      <c r="V1157" s="53">
        <f t="shared" si="638"/>
        <v>0</v>
      </c>
      <c r="W1157" s="59"/>
      <c r="X1157" s="6"/>
    </row>
    <row r="1158" spans="1:24" s="35" customFormat="1" ht="31.5" x14ac:dyDescent="0.25">
      <c r="A1158" s="33" t="s">
        <v>285</v>
      </c>
      <c r="B1158" s="33" t="s">
        <v>334</v>
      </c>
      <c r="C1158" s="42" t="s">
        <v>36</v>
      </c>
      <c r="D1158" s="43" t="s">
        <v>190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636"/>
        <v>0</v>
      </c>
      <c r="R1158" s="53"/>
      <c r="S1158" s="53">
        <f t="shared" si="658"/>
        <v>0</v>
      </c>
      <c r="T1158" s="58"/>
      <c r="U1158" s="58"/>
      <c r="V1158" s="53">
        <f t="shared" si="638"/>
        <v>0</v>
      </c>
      <c r="W1158" s="59"/>
      <c r="X1158" s="6"/>
    </row>
    <row r="1159" spans="1:24" s="35" customFormat="1" ht="31.5" x14ac:dyDescent="0.25">
      <c r="A1159" s="33" t="s">
        <v>285</v>
      </c>
      <c r="B1159" s="33" t="s">
        <v>334</v>
      </c>
      <c r="C1159" s="42" t="s">
        <v>37</v>
      </c>
      <c r="D1159" s="43" t="s">
        <v>191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636"/>
        <v>0</v>
      </c>
      <c r="R1159" s="53"/>
      <c r="S1159" s="53">
        <f t="shared" si="658"/>
        <v>0</v>
      </c>
      <c r="T1159" s="58"/>
      <c r="U1159" s="58"/>
      <c r="V1159" s="53">
        <f t="shared" si="638"/>
        <v>0</v>
      </c>
      <c r="W1159" s="59"/>
      <c r="X1159" s="6"/>
    </row>
    <row r="1160" spans="1:24" s="35" customFormat="1" ht="31.5" x14ac:dyDescent="0.25">
      <c r="A1160" s="33" t="s">
        <v>285</v>
      </c>
      <c r="B1160" s="33" t="s">
        <v>334</v>
      </c>
      <c r="C1160" s="42" t="s">
        <v>38</v>
      </c>
      <c r="D1160" s="43" t="s">
        <v>169</v>
      </c>
      <c r="E1160" s="53"/>
      <c r="F1160" s="53"/>
      <c r="G1160" s="53"/>
      <c r="H1160" s="53"/>
      <c r="I1160" s="54"/>
      <c r="J1160" s="50"/>
      <c r="K1160" s="54"/>
      <c r="L1160" s="55"/>
      <c r="M1160" s="59"/>
      <c r="N1160" s="59"/>
      <c r="O1160" s="53"/>
      <c r="P1160" s="53"/>
      <c r="Q1160" s="57">
        <f t="shared" si="636"/>
        <v>0</v>
      </c>
      <c r="R1160" s="53"/>
      <c r="S1160" s="53">
        <f t="shared" si="658"/>
        <v>0</v>
      </c>
      <c r="T1160" s="58"/>
      <c r="U1160" s="58"/>
      <c r="V1160" s="53">
        <f t="shared" si="638"/>
        <v>0</v>
      </c>
      <c r="W1160" s="59"/>
      <c r="X1160" s="6"/>
    </row>
    <row r="1161" spans="1:24" s="35" customFormat="1" ht="15.75" x14ac:dyDescent="0.25">
      <c r="A1161" s="33" t="s">
        <v>285</v>
      </c>
      <c r="B1161" s="33" t="s">
        <v>334</v>
      </c>
      <c r="C1161" s="42" t="s">
        <v>39</v>
      </c>
      <c r="D1161" s="43" t="s">
        <v>170</v>
      </c>
      <c r="E1161" s="53">
        <v>447849</v>
      </c>
      <c r="F1161" s="53">
        <f>ROUND(E1161/12*2,2)</f>
        <v>74641.5</v>
      </c>
      <c r="G1161" s="53">
        <v>68670</v>
      </c>
      <c r="H1161" s="53">
        <v>68670</v>
      </c>
      <c r="I1161" s="119"/>
      <c r="J1161" s="55"/>
      <c r="K1161" s="54">
        <f t="shared" ref="K1161" si="659">G1161-F1161</f>
        <v>-5971.5</v>
      </c>
      <c r="L1161" s="55">
        <f t="shared" ref="L1161" si="660">ROUND(K1161*100/-F1161,2)</f>
        <v>8</v>
      </c>
      <c r="M1161" s="59"/>
      <c r="N1161" s="59"/>
      <c r="O1161" s="53">
        <v>4871</v>
      </c>
      <c r="P1161" s="53">
        <v>4871</v>
      </c>
      <c r="Q1161" s="57">
        <f t="shared" si="636"/>
        <v>0</v>
      </c>
      <c r="R1161" s="59">
        <v>300</v>
      </c>
      <c r="S1161" s="53">
        <f>ROUND(R1161/12*2,0)</f>
        <v>50</v>
      </c>
      <c r="T1161" s="58">
        <v>46</v>
      </c>
      <c r="U1161" s="58">
        <v>46</v>
      </c>
      <c r="V1161" s="53">
        <f t="shared" si="638"/>
        <v>0</v>
      </c>
      <c r="W1161" s="59"/>
      <c r="X1161" s="6"/>
    </row>
    <row r="1162" spans="1:24" s="35" customFormat="1" ht="47.25" x14ac:dyDescent="0.25">
      <c r="A1162" s="33" t="s">
        <v>285</v>
      </c>
      <c r="B1162" s="33" t="s">
        <v>334</v>
      </c>
      <c r="C1162" s="42" t="s">
        <v>40</v>
      </c>
      <c r="D1162" s="43" t="s">
        <v>172</v>
      </c>
      <c r="E1162" s="53"/>
      <c r="F1162" s="53"/>
      <c r="G1162" s="53"/>
      <c r="H1162" s="53"/>
      <c r="I1162" s="54"/>
      <c r="J1162" s="50"/>
      <c r="K1162" s="54"/>
      <c r="L1162" s="55"/>
      <c r="M1162" s="59"/>
      <c r="N1162" s="59"/>
      <c r="O1162" s="53"/>
      <c r="P1162" s="53"/>
      <c r="Q1162" s="57">
        <f t="shared" si="636"/>
        <v>0</v>
      </c>
      <c r="R1162" s="53"/>
      <c r="S1162" s="53">
        <f t="shared" si="658"/>
        <v>0</v>
      </c>
      <c r="T1162" s="58"/>
      <c r="U1162" s="58"/>
      <c r="V1162" s="53">
        <f t="shared" si="638"/>
        <v>0</v>
      </c>
      <c r="W1162" s="59"/>
      <c r="X1162" s="6"/>
    </row>
    <row r="1163" spans="1:24" s="35" customFormat="1" ht="15.75" x14ac:dyDescent="0.25">
      <c r="A1163" s="33" t="s">
        <v>285</v>
      </c>
      <c r="B1163" s="33" t="s">
        <v>334</v>
      </c>
      <c r="C1163" s="42" t="s">
        <v>41</v>
      </c>
      <c r="D1163" s="43" t="s">
        <v>171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636"/>
        <v>0</v>
      </c>
      <c r="R1163" s="53"/>
      <c r="S1163" s="53">
        <f t="shared" si="658"/>
        <v>0</v>
      </c>
      <c r="T1163" s="58"/>
      <c r="U1163" s="58"/>
      <c r="V1163" s="53">
        <f t="shared" si="638"/>
        <v>0</v>
      </c>
      <c r="W1163" s="59"/>
      <c r="X1163" s="6"/>
    </row>
    <row r="1164" spans="1:24" s="35" customFormat="1" ht="15.75" x14ac:dyDescent="0.25">
      <c r="A1164" s="33" t="s">
        <v>285</v>
      </c>
      <c r="B1164" s="33" t="s">
        <v>334</v>
      </c>
      <c r="C1164" s="42" t="s">
        <v>42</v>
      </c>
      <c r="D1164" s="43" t="s">
        <v>192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636"/>
        <v>0</v>
      </c>
      <c r="R1164" s="53"/>
      <c r="S1164" s="53">
        <f t="shared" si="658"/>
        <v>0</v>
      </c>
      <c r="T1164" s="58"/>
      <c r="U1164" s="58"/>
      <c r="V1164" s="53">
        <f t="shared" si="638"/>
        <v>0</v>
      </c>
      <c r="W1164" s="59"/>
      <c r="X1164" s="6"/>
    </row>
    <row r="1165" spans="1:24" s="35" customFormat="1" ht="15.75" x14ac:dyDescent="0.25">
      <c r="A1165" s="33" t="s">
        <v>285</v>
      </c>
      <c r="B1165" s="33" t="s">
        <v>334</v>
      </c>
      <c r="C1165" s="42" t="s">
        <v>43</v>
      </c>
      <c r="D1165" s="43" t="s">
        <v>193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636"/>
        <v>0</v>
      </c>
      <c r="R1165" s="53"/>
      <c r="S1165" s="53">
        <f t="shared" si="658"/>
        <v>0</v>
      </c>
      <c r="T1165" s="58"/>
      <c r="U1165" s="58"/>
      <c r="V1165" s="53">
        <f t="shared" si="638"/>
        <v>0</v>
      </c>
      <c r="W1165" s="59"/>
      <c r="X1165" s="6"/>
    </row>
    <row r="1166" spans="1:24" s="35" customFormat="1" ht="15.75" x14ac:dyDescent="0.25">
      <c r="A1166" s="33" t="s">
        <v>285</v>
      </c>
      <c r="B1166" s="33" t="s">
        <v>334</v>
      </c>
      <c r="C1166" s="42" t="s">
        <v>44</v>
      </c>
      <c r="D1166" s="43" t="s">
        <v>173</v>
      </c>
      <c r="E1166" s="53">
        <v>6427</v>
      </c>
      <c r="F1166" s="53">
        <f>ROUND(E1166/12*2,2)</f>
        <v>1071.17</v>
      </c>
      <c r="G1166" s="53">
        <v>0</v>
      </c>
      <c r="H1166" s="53">
        <v>0</v>
      </c>
      <c r="I1166" s="119"/>
      <c r="J1166" s="55"/>
      <c r="K1166" s="54">
        <f t="shared" ref="K1166" si="661">G1166-F1166</f>
        <v>-1071.17</v>
      </c>
      <c r="L1166" s="55">
        <f t="shared" ref="L1166" si="662">ROUND(K1166*100/-F1166,2)</f>
        <v>100</v>
      </c>
      <c r="M1166" s="59"/>
      <c r="N1166" s="59"/>
      <c r="O1166" s="53"/>
      <c r="P1166" s="53"/>
      <c r="Q1166" s="57">
        <f t="shared" si="636"/>
        <v>0</v>
      </c>
      <c r="R1166" s="59">
        <v>11</v>
      </c>
      <c r="S1166" s="53">
        <f>ROUND(R1166/12*2,0)</f>
        <v>2</v>
      </c>
      <c r="T1166" s="58"/>
      <c r="U1166" s="58"/>
      <c r="V1166" s="53">
        <f t="shared" si="638"/>
        <v>0</v>
      </c>
      <c r="W1166" s="59"/>
      <c r="X1166" s="6"/>
    </row>
    <row r="1167" spans="1:24" s="35" customFormat="1" ht="15.75" x14ac:dyDescent="0.25">
      <c r="A1167" s="33" t="s">
        <v>285</v>
      </c>
      <c r="B1167" s="33" t="s">
        <v>334</v>
      </c>
      <c r="C1167" s="42" t="s">
        <v>45</v>
      </c>
      <c r="D1167" s="43" t="s">
        <v>187</v>
      </c>
      <c r="E1167" s="53"/>
      <c r="F1167" s="53"/>
      <c r="G1167" s="53"/>
      <c r="H1167" s="53"/>
      <c r="I1167" s="54"/>
      <c r="J1167" s="50"/>
      <c r="K1167" s="54"/>
      <c r="L1167" s="55"/>
      <c r="M1167" s="59"/>
      <c r="N1167" s="59"/>
      <c r="O1167" s="53"/>
      <c r="P1167" s="53"/>
      <c r="Q1167" s="57">
        <f t="shared" si="636"/>
        <v>0</v>
      </c>
      <c r="R1167" s="53"/>
      <c r="S1167" s="53">
        <f t="shared" ref="S1167:S1174" si="663">ROUND(R1167/12*3,0)</f>
        <v>0</v>
      </c>
      <c r="T1167" s="58"/>
      <c r="U1167" s="58"/>
      <c r="V1167" s="53">
        <f t="shared" si="638"/>
        <v>0</v>
      </c>
      <c r="W1167" s="59"/>
      <c r="X1167" s="6"/>
    </row>
    <row r="1168" spans="1:24" s="35" customFormat="1" ht="15.75" x14ac:dyDescent="0.25">
      <c r="A1168" s="33" t="s">
        <v>285</v>
      </c>
      <c r="B1168" s="33" t="s">
        <v>334</v>
      </c>
      <c r="C1168" s="42" t="s">
        <v>46</v>
      </c>
      <c r="D1168" s="43" t="s">
        <v>194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636"/>
        <v>0</v>
      </c>
      <c r="R1168" s="53"/>
      <c r="S1168" s="53">
        <f t="shared" si="663"/>
        <v>0</v>
      </c>
      <c r="T1168" s="58"/>
      <c r="U1168" s="58"/>
      <c r="V1168" s="53">
        <f t="shared" si="638"/>
        <v>0</v>
      </c>
      <c r="W1168" s="59"/>
      <c r="X1168" s="6"/>
    </row>
    <row r="1169" spans="1:24" s="35" customFormat="1" ht="15.75" x14ac:dyDescent="0.25">
      <c r="A1169" s="33" t="s">
        <v>285</v>
      </c>
      <c r="B1169" s="33" t="s">
        <v>334</v>
      </c>
      <c r="C1169" s="42" t="s">
        <v>47</v>
      </c>
      <c r="D1169" s="43" t="s">
        <v>121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636"/>
        <v>0</v>
      </c>
      <c r="R1169" s="53"/>
      <c r="S1169" s="53">
        <f t="shared" si="663"/>
        <v>0</v>
      </c>
      <c r="T1169" s="58"/>
      <c r="U1169" s="58"/>
      <c r="V1169" s="53">
        <f t="shared" si="638"/>
        <v>0</v>
      </c>
      <c r="W1169" s="59"/>
      <c r="X1169" s="6"/>
    </row>
    <row r="1170" spans="1:24" s="35" customFormat="1" ht="15.75" x14ac:dyDescent="0.25">
      <c r="A1170" s="33" t="s">
        <v>285</v>
      </c>
      <c r="B1170" s="33" t="s">
        <v>334</v>
      </c>
      <c r="C1170" s="42" t="s">
        <v>48</v>
      </c>
      <c r="D1170" s="43" t="s">
        <v>195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636"/>
        <v>0</v>
      </c>
      <c r="R1170" s="53"/>
      <c r="S1170" s="53">
        <f t="shared" si="663"/>
        <v>0</v>
      </c>
      <c r="T1170" s="58"/>
      <c r="U1170" s="58"/>
      <c r="V1170" s="53">
        <f t="shared" si="638"/>
        <v>0</v>
      </c>
      <c r="W1170" s="59"/>
      <c r="X1170" s="6"/>
    </row>
    <row r="1171" spans="1:24" s="35" customFormat="1" ht="31.5" x14ac:dyDescent="0.25">
      <c r="A1171" s="33" t="s">
        <v>285</v>
      </c>
      <c r="B1171" s="33" t="s">
        <v>334</v>
      </c>
      <c r="C1171" s="42" t="s">
        <v>128</v>
      </c>
      <c r="D1171" s="43" t="s">
        <v>118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636"/>
        <v>0</v>
      </c>
      <c r="R1171" s="53"/>
      <c r="S1171" s="53">
        <f t="shared" si="663"/>
        <v>0</v>
      </c>
      <c r="T1171" s="58"/>
      <c r="U1171" s="58"/>
      <c r="V1171" s="53">
        <f t="shared" si="638"/>
        <v>0</v>
      </c>
      <c r="W1171" s="59"/>
      <c r="X1171" s="6"/>
    </row>
    <row r="1172" spans="1:24" s="35" customFormat="1" ht="15.75" x14ac:dyDescent="0.25">
      <c r="A1172" s="33" t="s">
        <v>285</v>
      </c>
      <c r="B1172" s="33" t="s">
        <v>334</v>
      </c>
      <c r="C1172" s="42" t="s">
        <v>47</v>
      </c>
      <c r="D1172" s="43" t="s">
        <v>121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636"/>
        <v>0</v>
      </c>
      <c r="R1172" s="53"/>
      <c r="S1172" s="53">
        <f t="shared" si="663"/>
        <v>0</v>
      </c>
      <c r="T1172" s="58"/>
      <c r="U1172" s="58"/>
      <c r="V1172" s="53">
        <f t="shared" si="638"/>
        <v>0</v>
      </c>
      <c r="W1172" s="59"/>
      <c r="X1172" s="6"/>
    </row>
    <row r="1173" spans="1:24" s="35" customFormat="1" ht="31.5" x14ac:dyDescent="0.25">
      <c r="A1173" s="33" t="s">
        <v>285</v>
      </c>
      <c r="B1173" s="33" t="s">
        <v>334</v>
      </c>
      <c r="C1173" s="42" t="s">
        <v>49</v>
      </c>
      <c r="D1173" s="43" t="s">
        <v>196</v>
      </c>
      <c r="E1173" s="53"/>
      <c r="F1173" s="53">
        <f>E1173</f>
        <v>0</v>
      </c>
      <c r="G1173" s="53"/>
      <c r="H1173" s="53"/>
      <c r="I1173" s="119">
        <f t="shared" ref="I1173" si="664">G1173-F1173</f>
        <v>0</v>
      </c>
      <c r="J1173" s="55"/>
      <c r="K1173" s="54">
        <f t="shared" ref="K1173" si="665">G1173-F1173</f>
        <v>0</v>
      </c>
      <c r="L1173" s="55"/>
      <c r="M1173" s="59"/>
      <c r="N1173" s="59"/>
      <c r="O1173" s="53"/>
      <c r="P1173" s="53"/>
      <c r="Q1173" s="57">
        <f t="shared" si="636"/>
        <v>0</v>
      </c>
      <c r="R1173" s="59"/>
      <c r="S1173" s="53">
        <f>ROUND(R1173/12*9,0)</f>
        <v>0</v>
      </c>
      <c r="T1173" s="58"/>
      <c r="U1173" s="58"/>
      <c r="V1173" s="53">
        <f t="shared" si="638"/>
        <v>0</v>
      </c>
      <c r="W1173" s="59"/>
      <c r="X1173" s="6"/>
    </row>
    <row r="1174" spans="1:24" s="35" customFormat="1" ht="31.5" x14ac:dyDescent="0.25">
      <c r="A1174" s="33" t="s">
        <v>285</v>
      </c>
      <c r="B1174" s="33" t="s">
        <v>334</v>
      </c>
      <c r="C1174" s="42" t="s">
        <v>197</v>
      </c>
      <c r="D1174" s="43" t="s">
        <v>198</v>
      </c>
      <c r="E1174" s="53"/>
      <c r="F1174" s="53"/>
      <c r="G1174" s="53"/>
      <c r="H1174" s="53"/>
      <c r="I1174" s="54"/>
      <c r="J1174" s="50"/>
      <c r="K1174" s="54"/>
      <c r="L1174" s="55"/>
      <c r="M1174" s="59"/>
      <c r="N1174" s="59"/>
      <c r="O1174" s="53"/>
      <c r="P1174" s="53"/>
      <c r="Q1174" s="57">
        <f t="shared" si="636"/>
        <v>0</v>
      </c>
      <c r="R1174" s="53"/>
      <c r="S1174" s="53">
        <f t="shared" si="663"/>
        <v>0</v>
      </c>
      <c r="T1174" s="58"/>
      <c r="U1174" s="58"/>
      <c r="V1174" s="53">
        <f t="shared" si="638"/>
        <v>0</v>
      </c>
      <c r="W1174" s="59"/>
      <c r="X1174" s="6"/>
    </row>
    <row r="1175" spans="1:24" s="35" customFormat="1" ht="47.25" x14ac:dyDescent="0.25">
      <c r="A1175" s="33" t="s">
        <v>285</v>
      </c>
      <c r="B1175" s="33" t="s">
        <v>334</v>
      </c>
      <c r="C1175" s="42" t="s">
        <v>199</v>
      </c>
      <c r="D1175" s="43" t="s">
        <v>200</v>
      </c>
      <c r="E1175" s="53">
        <v>435304</v>
      </c>
      <c r="F1175" s="53">
        <f>ROUND(E1175/12*2,2)</f>
        <v>72550.67</v>
      </c>
      <c r="G1175" s="53">
        <v>60854</v>
      </c>
      <c r="H1175" s="53">
        <v>60854</v>
      </c>
      <c r="I1175" s="119"/>
      <c r="J1175" s="55"/>
      <c r="K1175" s="54">
        <f t="shared" ref="K1175" si="666">G1175-F1175</f>
        <v>-11696.669999999998</v>
      </c>
      <c r="L1175" s="55">
        <f t="shared" ref="L1175" si="667">ROUND(K1175*100/-F1175,2)</f>
        <v>16.12</v>
      </c>
      <c r="M1175" s="59"/>
      <c r="N1175" s="59"/>
      <c r="O1175" s="59">
        <v>3067</v>
      </c>
      <c r="P1175" s="53">
        <v>3067</v>
      </c>
      <c r="Q1175" s="57">
        <f t="shared" si="636"/>
        <v>0</v>
      </c>
      <c r="R1175" s="59">
        <v>167</v>
      </c>
      <c r="S1175" s="53">
        <f>ROUND(R1175/12*2,0)</f>
        <v>28</v>
      </c>
      <c r="T1175" s="58">
        <v>34</v>
      </c>
      <c r="U1175" s="58">
        <v>34</v>
      </c>
      <c r="V1175" s="53">
        <f t="shared" si="638"/>
        <v>0</v>
      </c>
      <c r="W1175" s="59"/>
      <c r="X1175" s="6"/>
    </row>
    <row r="1176" spans="1:24" s="35" customFormat="1" ht="31.5" x14ac:dyDescent="0.25">
      <c r="A1176" s="33" t="s">
        <v>285</v>
      </c>
      <c r="B1176" s="33" t="s">
        <v>334</v>
      </c>
      <c r="C1176" s="42" t="s">
        <v>201</v>
      </c>
      <c r="D1176" s="43" t="s">
        <v>202</v>
      </c>
      <c r="E1176" s="53"/>
      <c r="F1176" s="53">
        <f t="shared" ref="F1176:F1177" si="668">E1176/12*10</f>
        <v>0</v>
      </c>
      <c r="G1176" s="53"/>
      <c r="H1176" s="53"/>
      <c r="I1176" s="119">
        <f t="shared" ref="I1176:I1177" si="669">G1176-F1176</f>
        <v>0</v>
      </c>
      <c r="J1176" s="55"/>
      <c r="K1176" s="54"/>
      <c r="L1176" s="55"/>
      <c r="M1176" s="59"/>
      <c r="N1176" s="59"/>
      <c r="O1176" s="59"/>
      <c r="P1176" s="53"/>
      <c r="Q1176" s="59">
        <f t="shared" si="636"/>
        <v>0</v>
      </c>
      <c r="R1176" s="53"/>
      <c r="S1176" s="53">
        <f>ROUND(R1176/9*1,0)</f>
        <v>0</v>
      </c>
      <c r="T1176" s="53"/>
      <c r="U1176" s="53"/>
      <c r="V1176" s="53">
        <f t="shared" si="638"/>
        <v>0</v>
      </c>
      <c r="W1176" s="59"/>
      <c r="X1176" s="6"/>
    </row>
    <row r="1177" spans="1:24" s="35" customFormat="1" ht="47.25" x14ac:dyDescent="0.25">
      <c r="A1177" s="33" t="s">
        <v>285</v>
      </c>
      <c r="B1177" s="33" t="s">
        <v>334</v>
      </c>
      <c r="C1177" s="42" t="s">
        <v>203</v>
      </c>
      <c r="D1177" s="43" t="s">
        <v>204</v>
      </c>
      <c r="E1177" s="53"/>
      <c r="F1177" s="53">
        <f t="shared" si="668"/>
        <v>0</v>
      </c>
      <c r="G1177" s="53"/>
      <c r="H1177" s="53"/>
      <c r="I1177" s="119">
        <f t="shared" si="669"/>
        <v>0</v>
      </c>
      <c r="J1177" s="55"/>
      <c r="K1177" s="54"/>
      <c r="L1177" s="55"/>
      <c r="M1177" s="59"/>
      <c r="N1177" s="59"/>
      <c r="O1177" s="59"/>
      <c r="P1177" s="53"/>
      <c r="Q1177" s="57">
        <f t="shared" si="636"/>
        <v>0</v>
      </c>
      <c r="R1177" s="59"/>
      <c r="S1177" s="53">
        <f>ROUND(R1177/9*1,0)</f>
        <v>0</v>
      </c>
      <c r="T1177" s="58"/>
      <c r="U1177" s="58"/>
      <c r="V1177" s="53">
        <f t="shared" si="638"/>
        <v>0</v>
      </c>
      <c r="W1177" s="59"/>
      <c r="X1177" s="6"/>
    </row>
    <row r="1178" spans="1:24" s="35" customFormat="1" ht="47.25" x14ac:dyDescent="0.25">
      <c r="A1178" s="33" t="s">
        <v>285</v>
      </c>
      <c r="B1178" s="33" t="s">
        <v>334</v>
      </c>
      <c r="C1178" s="42" t="s">
        <v>397</v>
      </c>
      <c r="D1178" s="43" t="s">
        <v>396</v>
      </c>
      <c r="E1178" s="53">
        <v>274226</v>
      </c>
      <c r="F1178" s="53">
        <f>ROUND(E1178/12*2,2)</f>
        <v>45704.33</v>
      </c>
      <c r="G1178" s="53">
        <v>15419</v>
      </c>
      <c r="H1178" s="53">
        <v>15419</v>
      </c>
      <c r="I1178" s="119"/>
      <c r="J1178" s="55"/>
      <c r="K1178" s="54">
        <f t="shared" ref="K1178" si="670">G1178-F1178</f>
        <v>-30285.33</v>
      </c>
      <c r="L1178" s="55">
        <f t="shared" ref="L1178" si="671">ROUND(K1178*100/-F1178,2)</f>
        <v>66.260000000000005</v>
      </c>
      <c r="M1178" s="59"/>
      <c r="N1178" s="59"/>
      <c r="O1178" s="53">
        <v>15</v>
      </c>
      <c r="P1178" s="53">
        <v>15</v>
      </c>
      <c r="Q1178" s="57">
        <f t="shared" si="636"/>
        <v>0</v>
      </c>
      <c r="R1178" s="59">
        <v>88</v>
      </c>
      <c r="S1178" s="53">
        <f>ROUND(R1178/12*2,0)</f>
        <v>15</v>
      </c>
      <c r="T1178" s="58">
        <v>3</v>
      </c>
      <c r="U1178" s="58">
        <v>3</v>
      </c>
      <c r="V1178" s="53">
        <f t="shared" si="638"/>
        <v>0</v>
      </c>
      <c r="W1178" s="59"/>
      <c r="X1178" s="6"/>
    </row>
    <row r="1179" spans="1:24" s="35" customFormat="1" ht="31.5" x14ac:dyDescent="0.25">
      <c r="A1179" s="33" t="s">
        <v>285</v>
      </c>
      <c r="B1179" s="22" t="s">
        <v>335</v>
      </c>
      <c r="C1179" s="23" t="s">
        <v>102</v>
      </c>
      <c r="D1179" s="32" t="s">
        <v>50</v>
      </c>
      <c r="E1179" s="64">
        <f>SUM(E1180:E1227)</f>
        <v>507113</v>
      </c>
      <c r="F1179" s="64">
        <f>SUM(F1180:F1227)</f>
        <v>148227</v>
      </c>
      <c r="G1179" s="64">
        <f>SUM(G1180:G1227)</f>
        <v>172525.49000000002</v>
      </c>
      <c r="H1179" s="64">
        <f>SUM(H1180:H1227)</f>
        <v>124305</v>
      </c>
      <c r="I1179" s="126">
        <f>SUM(I1180:I1226)</f>
        <v>30155.530000000002</v>
      </c>
      <c r="J1179" s="50">
        <f>ROUND(I1179/F1179*100,2)</f>
        <v>20.34</v>
      </c>
      <c r="K1179" s="126">
        <f>SUM(K1180:K1226)</f>
        <v>-6836.04</v>
      </c>
      <c r="L1179" s="55">
        <f>ROUND(K1179*100/-F1179,2)</f>
        <v>4.6100000000000003</v>
      </c>
      <c r="M1179" s="64"/>
      <c r="N1179" s="64"/>
      <c r="O1179" s="64">
        <f t="shared" ref="O1179:U1179" si="672">SUM(O1180:O1226)</f>
        <v>0</v>
      </c>
      <c r="P1179" s="64">
        <f t="shared" si="672"/>
        <v>0</v>
      </c>
      <c r="Q1179" s="126">
        <f t="shared" si="672"/>
        <v>0</v>
      </c>
      <c r="R1179" s="64">
        <f t="shared" si="672"/>
        <v>0</v>
      </c>
      <c r="S1179" s="64">
        <f t="shared" si="672"/>
        <v>0</v>
      </c>
      <c r="T1179" s="136">
        <f t="shared" si="672"/>
        <v>0</v>
      </c>
      <c r="U1179" s="136">
        <f t="shared" si="672"/>
        <v>0</v>
      </c>
      <c r="V1179" s="64">
        <f>SUM(V1180:V1223)</f>
        <v>0</v>
      </c>
      <c r="W1179" s="64"/>
      <c r="X1179" s="6"/>
    </row>
    <row r="1180" spans="1:24" s="35" customFormat="1" ht="63" x14ac:dyDescent="0.25">
      <c r="A1180" s="33" t="s">
        <v>285</v>
      </c>
      <c r="B1180" s="44" t="s">
        <v>335</v>
      </c>
      <c r="C1180" s="23" t="s">
        <v>102</v>
      </c>
      <c r="D1180" s="43" t="s">
        <v>205</v>
      </c>
      <c r="E1180" s="53"/>
      <c r="F1180" s="53"/>
      <c r="G1180" s="53"/>
      <c r="H1180" s="53"/>
      <c r="I1180" s="54"/>
      <c r="J1180" s="50"/>
      <c r="K1180" s="54"/>
      <c r="L1180" s="55"/>
      <c r="M1180" s="59"/>
      <c r="N1180" s="59"/>
      <c r="O1180" s="53"/>
      <c r="P1180" s="53"/>
      <c r="Q1180" s="57">
        <f>O1180-P1180</f>
        <v>0</v>
      </c>
      <c r="R1180" s="53"/>
      <c r="S1180" s="53">
        <f>ROUND(R1180/12*3,0)</f>
        <v>0</v>
      </c>
      <c r="T1180" s="58"/>
      <c r="U1180" s="58"/>
      <c r="V1180" s="53">
        <f>T1180-U1180</f>
        <v>0</v>
      </c>
      <c r="W1180" s="59"/>
      <c r="X1180" s="6"/>
    </row>
    <row r="1181" spans="1:24" s="35" customFormat="1" ht="15.75" x14ac:dyDescent="0.25">
      <c r="A1181" s="33" t="s">
        <v>285</v>
      </c>
      <c r="B1181" s="44" t="s">
        <v>335</v>
      </c>
      <c r="C1181" s="23" t="s">
        <v>367</v>
      </c>
      <c r="D1181" s="43" t="s">
        <v>370</v>
      </c>
      <c r="E1181" s="53"/>
      <c r="F1181" s="53">
        <f>E1181</f>
        <v>0</v>
      </c>
      <c r="G1181" s="53"/>
      <c r="H1181" s="53"/>
      <c r="I1181" s="119"/>
      <c r="J1181" s="55"/>
      <c r="K1181" s="54"/>
      <c r="L1181" s="55"/>
      <c r="M1181" s="59"/>
      <c r="N1181" s="59"/>
      <c r="O1181" s="53"/>
      <c r="P1181" s="53"/>
      <c r="Q1181" s="57"/>
      <c r="R1181" s="53"/>
      <c r="S1181" s="53"/>
      <c r="T1181" s="58"/>
      <c r="U1181" s="58"/>
      <c r="V1181" s="53"/>
      <c r="W1181" s="59"/>
      <c r="X1181" s="6"/>
    </row>
    <row r="1182" spans="1:24" s="35" customFormat="1" ht="15.75" x14ac:dyDescent="0.25">
      <c r="A1182" s="33" t="s">
        <v>285</v>
      </c>
      <c r="B1182" s="44" t="s">
        <v>335</v>
      </c>
      <c r="C1182" s="23" t="s">
        <v>368</v>
      </c>
      <c r="D1182" s="43" t="s">
        <v>371</v>
      </c>
      <c r="E1182" s="53"/>
      <c r="F1182" s="53"/>
      <c r="G1182" s="53"/>
      <c r="H1182" s="53"/>
      <c r="I1182" s="54"/>
      <c r="J1182" s="50"/>
      <c r="K1182" s="54"/>
      <c r="L1182" s="55"/>
      <c r="M1182" s="59"/>
      <c r="N1182" s="59"/>
      <c r="O1182" s="53"/>
      <c r="P1182" s="53"/>
      <c r="Q1182" s="57"/>
      <c r="R1182" s="53"/>
      <c r="S1182" s="53"/>
      <c r="T1182" s="58"/>
      <c r="U1182" s="58"/>
      <c r="V1182" s="53"/>
      <c r="W1182" s="59"/>
      <c r="X1182" s="6"/>
    </row>
    <row r="1183" spans="1:24" s="35" customFormat="1" ht="31.5" x14ac:dyDescent="0.25">
      <c r="A1183" s="33" t="s">
        <v>285</v>
      </c>
      <c r="B1183" s="44" t="s">
        <v>335</v>
      </c>
      <c r="C1183" s="23" t="s">
        <v>369</v>
      </c>
      <c r="D1183" s="43" t="s">
        <v>372</v>
      </c>
      <c r="E1183" s="53"/>
      <c r="F1183" s="53"/>
      <c r="G1183" s="53">
        <v>553.91</v>
      </c>
      <c r="H1183" s="53"/>
      <c r="I1183" s="119">
        <f t="shared" ref="I1183" si="673">G1183-F1183</f>
        <v>553.91</v>
      </c>
      <c r="J1183" s="55" t="e">
        <f t="shared" ref="J1183" si="674">ROUND(I1183/F1183*100,2)</f>
        <v>#DIV/0!</v>
      </c>
      <c r="K1183" s="54"/>
      <c r="L1183" s="55"/>
      <c r="M1183" s="59"/>
      <c r="N1183" s="59"/>
      <c r="O1183" s="53"/>
      <c r="P1183" s="53"/>
      <c r="Q1183" s="57"/>
      <c r="R1183" s="53"/>
      <c r="S1183" s="53"/>
      <c r="T1183" s="58"/>
      <c r="U1183" s="58"/>
      <c r="V1183" s="53"/>
      <c r="W1183" s="59"/>
      <c r="X1183" s="6"/>
    </row>
    <row r="1184" spans="1:24" s="35" customFormat="1" ht="31.5" x14ac:dyDescent="0.25">
      <c r="A1184" s="33" t="s">
        <v>285</v>
      </c>
      <c r="B1184" s="44" t="s">
        <v>335</v>
      </c>
      <c r="C1184" s="37" t="s">
        <v>206</v>
      </c>
      <c r="D1184" s="43" t="s">
        <v>207</v>
      </c>
      <c r="E1184" s="53"/>
      <c r="F1184" s="53"/>
      <c r="G1184" s="53"/>
      <c r="H1184" s="53"/>
      <c r="I1184" s="54"/>
      <c r="J1184" s="50"/>
      <c r="K1184" s="54"/>
      <c r="L1184" s="55"/>
      <c r="M1184" s="59"/>
      <c r="N1184" s="59"/>
      <c r="O1184" s="53"/>
      <c r="P1184" s="53"/>
      <c r="Q1184" s="57">
        <f t="shared" ref="Q1184:Q1221" si="675">O1184-P1184</f>
        <v>0</v>
      </c>
      <c r="R1184" s="53"/>
      <c r="S1184" s="53">
        <f>ROUND(R1184/12*3,0)</f>
        <v>0</v>
      </c>
      <c r="T1184" s="58"/>
      <c r="U1184" s="58"/>
      <c r="V1184" s="53">
        <f t="shared" ref="V1184:V1221" si="676">T1184-U1184</f>
        <v>0</v>
      </c>
      <c r="W1184" s="59"/>
      <c r="X1184" s="6"/>
    </row>
    <row r="1185" spans="1:24" s="35" customFormat="1" ht="31.5" x14ac:dyDescent="0.25">
      <c r="A1185" s="33" t="s">
        <v>285</v>
      </c>
      <c r="B1185" s="44" t="s">
        <v>335</v>
      </c>
      <c r="C1185" s="37" t="s">
        <v>208</v>
      </c>
      <c r="D1185" s="43" t="s">
        <v>209</v>
      </c>
      <c r="E1185" s="53">
        <v>33695</v>
      </c>
      <c r="F1185" s="53">
        <f>ROUND(E1185/12*2,0)</f>
        <v>5616</v>
      </c>
      <c r="G1185" s="53">
        <v>7058.93</v>
      </c>
      <c r="H1185" s="53">
        <v>3838</v>
      </c>
      <c r="I1185" s="119">
        <f t="shared" ref="I1185" si="677">G1185-F1185</f>
        <v>1442.9300000000003</v>
      </c>
      <c r="J1185" s="55">
        <f t="shared" ref="J1185" si="678">ROUND(I1185/F1185*100,2)</f>
        <v>25.69</v>
      </c>
      <c r="K1185" s="54"/>
      <c r="L1185" s="55"/>
      <c r="M1185" s="59"/>
      <c r="N1185" s="59"/>
      <c r="O1185" s="53"/>
      <c r="P1185" s="53"/>
      <c r="Q1185" s="57">
        <f t="shared" si="675"/>
        <v>0</v>
      </c>
      <c r="R1185" s="53"/>
      <c r="S1185" s="53">
        <f>ROUND(R1185/12*3,0)</f>
        <v>0</v>
      </c>
      <c r="T1185" s="58"/>
      <c r="U1185" s="58"/>
      <c r="V1185" s="53">
        <f t="shared" si="676"/>
        <v>0</v>
      </c>
      <c r="W1185" s="59"/>
      <c r="X1185" s="6"/>
    </row>
    <row r="1186" spans="1:24" s="35" customFormat="1" ht="15.75" x14ac:dyDescent="0.25">
      <c r="A1186" s="33" t="s">
        <v>285</v>
      </c>
      <c r="B1186" s="44" t="s">
        <v>335</v>
      </c>
      <c r="C1186" s="37" t="s">
        <v>210</v>
      </c>
      <c r="D1186" s="43" t="s">
        <v>223</v>
      </c>
      <c r="E1186" s="53"/>
      <c r="F1186" s="53"/>
      <c r="G1186" s="53"/>
      <c r="H1186" s="53"/>
      <c r="I1186" s="54"/>
      <c r="J1186" s="50"/>
      <c r="K1186" s="54"/>
      <c r="L1186" s="55"/>
      <c r="M1186" s="59"/>
      <c r="N1186" s="59"/>
      <c r="O1186" s="53"/>
      <c r="P1186" s="53"/>
      <c r="Q1186" s="57">
        <f t="shared" si="675"/>
        <v>0</v>
      </c>
      <c r="R1186" s="53"/>
      <c r="S1186" s="53">
        <f t="shared" ref="S1186" si="679">ROUND(R1186/12*3,0)</f>
        <v>0</v>
      </c>
      <c r="T1186" s="58"/>
      <c r="U1186" s="58"/>
      <c r="V1186" s="53">
        <f t="shared" si="676"/>
        <v>0</v>
      </c>
      <c r="W1186" s="59"/>
      <c r="X1186" s="6"/>
    </row>
    <row r="1187" spans="1:24" s="35" customFormat="1" ht="31.5" x14ac:dyDescent="0.25">
      <c r="A1187" s="33" t="s">
        <v>285</v>
      </c>
      <c r="B1187" s="44" t="s">
        <v>335</v>
      </c>
      <c r="C1187" s="37" t="s">
        <v>211</v>
      </c>
      <c r="D1187" s="43" t="s">
        <v>212</v>
      </c>
      <c r="E1187" s="53">
        <v>183514</v>
      </c>
      <c r="F1187" s="53">
        <f>ROUND(E1187/12*2,0)</f>
        <v>30586</v>
      </c>
      <c r="G1187" s="53">
        <v>32155.200000000001</v>
      </c>
      <c r="H1187" s="53">
        <v>21705</v>
      </c>
      <c r="I1187" s="119">
        <f t="shared" ref="I1187" si="680">G1187-F1187</f>
        <v>1569.2000000000007</v>
      </c>
      <c r="J1187" s="55">
        <f t="shared" ref="J1187" si="681">ROUND(I1187/F1187*100,2)</f>
        <v>5.13</v>
      </c>
      <c r="K1187" s="54"/>
      <c r="L1187" s="55"/>
      <c r="M1187" s="59"/>
      <c r="N1187" s="59"/>
      <c r="O1187" s="53"/>
      <c r="P1187" s="53"/>
      <c r="Q1187" s="57">
        <f t="shared" si="675"/>
        <v>0</v>
      </c>
      <c r="R1187" s="53"/>
      <c r="S1187" s="53">
        <f t="shared" ref="S1187:S1197" si="682">ROUND(R1187/12*3,0)</f>
        <v>0</v>
      </c>
      <c r="T1187" s="58"/>
      <c r="U1187" s="58"/>
      <c r="V1187" s="53">
        <f t="shared" si="676"/>
        <v>0</v>
      </c>
      <c r="W1187" s="59"/>
      <c r="X1187" s="6"/>
    </row>
    <row r="1188" spans="1:24" s="35" customFormat="1" ht="15.75" x14ac:dyDescent="0.25">
      <c r="A1188" s="33" t="s">
        <v>285</v>
      </c>
      <c r="B1188" s="44" t="s">
        <v>335</v>
      </c>
      <c r="C1188" s="37" t="s">
        <v>213</v>
      </c>
      <c r="D1188" s="43" t="s">
        <v>398</v>
      </c>
      <c r="E1188" s="53"/>
      <c r="F1188" s="53"/>
      <c r="G1188" s="53">
        <v>979</v>
      </c>
      <c r="H1188" s="53">
        <v>979</v>
      </c>
      <c r="I1188" s="54"/>
      <c r="J1188" s="50"/>
      <c r="K1188" s="54"/>
      <c r="L1188" s="55"/>
      <c r="M1188" s="59"/>
      <c r="N1188" s="59"/>
      <c r="O1188" s="53"/>
      <c r="P1188" s="53"/>
      <c r="Q1188" s="57">
        <f t="shared" si="675"/>
        <v>0</v>
      </c>
      <c r="R1188" s="53"/>
      <c r="S1188" s="53">
        <f t="shared" si="682"/>
        <v>0</v>
      </c>
      <c r="T1188" s="58"/>
      <c r="U1188" s="58"/>
      <c r="V1188" s="53">
        <f t="shared" si="676"/>
        <v>0</v>
      </c>
      <c r="W1188" s="59"/>
      <c r="X1188" s="6"/>
    </row>
    <row r="1189" spans="1:24" s="35" customFormat="1" ht="31.5" x14ac:dyDescent="0.25">
      <c r="A1189" s="33" t="s">
        <v>285</v>
      </c>
      <c r="B1189" s="44" t="s">
        <v>335</v>
      </c>
      <c r="C1189" s="37" t="s">
        <v>215</v>
      </c>
      <c r="D1189" s="43" t="s">
        <v>216</v>
      </c>
      <c r="E1189" s="53">
        <v>167524</v>
      </c>
      <c r="F1189" s="53">
        <f t="shared" ref="F1189:F1190" si="683">ROUND(E1189/12*2,0)</f>
        <v>27921</v>
      </c>
      <c r="G1189" s="53">
        <v>38687.410000000003</v>
      </c>
      <c r="H1189" s="53">
        <v>17653</v>
      </c>
      <c r="I1189" s="119">
        <f t="shared" ref="I1189" si="684">G1189-F1189</f>
        <v>10766.410000000003</v>
      </c>
      <c r="J1189" s="55">
        <f t="shared" ref="J1189" si="685">ROUND(I1189/F1189*100,2)</f>
        <v>38.56</v>
      </c>
      <c r="K1189" s="54"/>
      <c r="L1189" s="55"/>
      <c r="M1189" s="59"/>
      <c r="N1189" s="59"/>
      <c r="O1189" s="53"/>
      <c r="P1189" s="53"/>
      <c r="Q1189" s="57">
        <f t="shared" si="675"/>
        <v>0</v>
      </c>
      <c r="R1189" s="53"/>
      <c r="S1189" s="53">
        <f t="shared" si="682"/>
        <v>0</v>
      </c>
      <c r="T1189" s="58"/>
      <c r="U1189" s="58"/>
      <c r="V1189" s="53">
        <f t="shared" si="676"/>
        <v>0</v>
      </c>
      <c r="W1189" s="59"/>
      <c r="X1189" s="6"/>
    </row>
    <row r="1190" spans="1:24" s="35" customFormat="1" ht="31.5" x14ac:dyDescent="0.25">
      <c r="A1190" s="33" t="s">
        <v>285</v>
      </c>
      <c r="B1190" s="44" t="s">
        <v>335</v>
      </c>
      <c r="C1190" s="37" t="s">
        <v>217</v>
      </c>
      <c r="D1190" s="43" t="s">
        <v>218</v>
      </c>
      <c r="E1190" s="53">
        <v>2905</v>
      </c>
      <c r="F1190" s="53">
        <f t="shared" si="683"/>
        <v>484</v>
      </c>
      <c r="G1190" s="53"/>
      <c r="H1190" s="53"/>
      <c r="I1190" s="119"/>
      <c r="J1190" s="55"/>
      <c r="K1190" s="54">
        <f t="shared" ref="K1190" si="686">G1190-F1190</f>
        <v>-484</v>
      </c>
      <c r="L1190" s="55">
        <f t="shared" ref="L1190" si="687">ROUND(K1190*100/-F1190,2)</f>
        <v>100</v>
      </c>
      <c r="M1190" s="59"/>
      <c r="N1190" s="59"/>
      <c r="O1190" s="53"/>
      <c r="P1190" s="53"/>
      <c r="Q1190" s="57">
        <f t="shared" si="675"/>
        <v>0</v>
      </c>
      <c r="R1190" s="53"/>
      <c r="S1190" s="53">
        <f t="shared" si="682"/>
        <v>0</v>
      </c>
      <c r="T1190" s="58"/>
      <c r="U1190" s="58"/>
      <c r="V1190" s="53">
        <f t="shared" si="676"/>
        <v>0</v>
      </c>
      <c r="W1190" s="59"/>
      <c r="X1190" s="6"/>
    </row>
    <row r="1191" spans="1:24" s="35" customFormat="1" ht="31.5" x14ac:dyDescent="0.25">
      <c r="A1191" s="33" t="s">
        <v>285</v>
      </c>
      <c r="B1191" s="44" t="s">
        <v>335</v>
      </c>
      <c r="C1191" s="37" t="s">
        <v>219</v>
      </c>
      <c r="D1191" s="43" t="s">
        <v>220</v>
      </c>
      <c r="E1191" s="53"/>
      <c r="F1191" s="53">
        <f t="shared" ref="F1191:F1219" si="688">E1191/12*1</f>
        <v>0</v>
      </c>
      <c r="G1191" s="53"/>
      <c r="H1191" s="53"/>
      <c r="I1191" s="54"/>
      <c r="J1191" s="50"/>
      <c r="K1191" s="54"/>
      <c r="L1191" s="55"/>
      <c r="M1191" s="59"/>
      <c r="N1191" s="59"/>
      <c r="O1191" s="53"/>
      <c r="P1191" s="53"/>
      <c r="Q1191" s="57">
        <f t="shared" si="675"/>
        <v>0</v>
      </c>
      <c r="R1191" s="53"/>
      <c r="S1191" s="53">
        <f t="shared" si="682"/>
        <v>0</v>
      </c>
      <c r="T1191" s="58"/>
      <c r="U1191" s="58"/>
      <c r="V1191" s="53">
        <f t="shared" si="676"/>
        <v>0</v>
      </c>
      <c r="W1191" s="59"/>
      <c r="X1191" s="6"/>
    </row>
    <row r="1192" spans="1:24" s="35" customFormat="1" ht="31.5" x14ac:dyDescent="0.25">
      <c r="A1192" s="33" t="s">
        <v>285</v>
      </c>
      <c r="B1192" s="44" t="s">
        <v>335</v>
      </c>
      <c r="C1192" s="37" t="s">
        <v>221</v>
      </c>
      <c r="D1192" s="43" t="s">
        <v>224</v>
      </c>
      <c r="E1192" s="53">
        <v>152</v>
      </c>
      <c r="F1192" s="53">
        <f>ROUND(E1192/12*2,0)</f>
        <v>25</v>
      </c>
      <c r="G1192" s="53"/>
      <c r="H1192" s="53"/>
      <c r="I1192" s="119"/>
      <c r="J1192" s="55"/>
      <c r="K1192" s="54">
        <f>G1192-F1192</f>
        <v>-25</v>
      </c>
      <c r="L1192" s="55">
        <f>ROUND(K1192*100/-F1192,2)</f>
        <v>100</v>
      </c>
      <c r="M1192" s="59"/>
      <c r="N1192" s="59"/>
      <c r="O1192" s="53"/>
      <c r="P1192" s="53"/>
      <c r="Q1192" s="57">
        <f t="shared" si="675"/>
        <v>0</v>
      </c>
      <c r="R1192" s="53"/>
      <c r="S1192" s="53">
        <f t="shared" si="682"/>
        <v>0</v>
      </c>
      <c r="T1192" s="58"/>
      <c r="U1192" s="58"/>
      <c r="V1192" s="53">
        <f t="shared" si="676"/>
        <v>0</v>
      </c>
      <c r="W1192" s="59"/>
      <c r="X1192" s="6"/>
    </row>
    <row r="1193" spans="1:24" s="35" customFormat="1" ht="31.5" x14ac:dyDescent="0.25">
      <c r="A1193" s="33" t="s">
        <v>285</v>
      </c>
      <c r="B1193" s="44" t="s">
        <v>335</v>
      </c>
      <c r="C1193" s="37" t="s">
        <v>222</v>
      </c>
      <c r="D1193" s="43" t="s">
        <v>225</v>
      </c>
      <c r="E1193" s="53"/>
      <c r="F1193" s="53">
        <f t="shared" si="688"/>
        <v>0</v>
      </c>
      <c r="G1193" s="53"/>
      <c r="H1193" s="53"/>
      <c r="I1193" s="54"/>
      <c r="J1193" s="50"/>
      <c r="K1193" s="54"/>
      <c r="L1193" s="55"/>
      <c r="M1193" s="59"/>
      <c r="N1193" s="59"/>
      <c r="O1193" s="53"/>
      <c r="P1193" s="53"/>
      <c r="Q1193" s="57">
        <f t="shared" si="675"/>
        <v>0</v>
      </c>
      <c r="R1193" s="53"/>
      <c r="S1193" s="53">
        <f t="shared" si="682"/>
        <v>0</v>
      </c>
      <c r="T1193" s="58"/>
      <c r="U1193" s="58"/>
      <c r="V1193" s="53">
        <f t="shared" si="676"/>
        <v>0</v>
      </c>
      <c r="W1193" s="59"/>
      <c r="X1193" s="6"/>
    </row>
    <row r="1194" spans="1:24" s="35" customFormat="1" ht="31.5" x14ac:dyDescent="0.25">
      <c r="A1194" s="33" t="s">
        <v>285</v>
      </c>
      <c r="B1194" s="44" t="s">
        <v>335</v>
      </c>
      <c r="C1194" s="37" t="s">
        <v>277</v>
      </c>
      <c r="D1194" s="43" t="s">
        <v>278</v>
      </c>
      <c r="E1194" s="53"/>
      <c r="F1194" s="53">
        <f t="shared" si="688"/>
        <v>0</v>
      </c>
      <c r="G1194" s="53"/>
      <c r="H1194" s="53"/>
      <c r="I1194" s="54"/>
      <c r="J1194" s="50"/>
      <c r="K1194" s="54"/>
      <c r="L1194" s="55"/>
      <c r="M1194" s="59"/>
      <c r="N1194" s="59"/>
      <c r="O1194" s="53"/>
      <c r="P1194" s="53"/>
      <c r="Q1194" s="57">
        <f t="shared" si="675"/>
        <v>0</v>
      </c>
      <c r="R1194" s="53"/>
      <c r="S1194" s="53">
        <f t="shared" si="682"/>
        <v>0</v>
      </c>
      <c r="T1194" s="58"/>
      <c r="U1194" s="58"/>
      <c r="V1194" s="53">
        <f t="shared" si="676"/>
        <v>0</v>
      </c>
      <c r="W1194" s="59"/>
      <c r="X1194" s="6"/>
    </row>
    <row r="1195" spans="1:24" s="35" customFormat="1" ht="15.75" x14ac:dyDescent="0.25">
      <c r="A1195" s="33" t="s">
        <v>285</v>
      </c>
      <c r="B1195" s="44" t="s">
        <v>335</v>
      </c>
      <c r="C1195" s="37" t="s">
        <v>226</v>
      </c>
      <c r="D1195" s="38" t="s">
        <v>408</v>
      </c>
      <c r="E1195" s="53"/>
      <c r="F1195" s="53"/>
      <c r="G1195" s="53">
        <v>1100.58</v>
      </c>
      <c r="H1195" s="53">
        <v>458</v>
      </c>
      <c r="I1195" s="119">
        <f>G1195-F1195</f>
        <v>1100.58</v>
      </c>
      <c r="J1195" s="55"/>
      <c r="K1195" s="54"/>
      <c r="L1195" s="55"/>
      <c r="M1195" s="59"/>
      <c r="N1195" s="59"/>
      <c r="O1195" s="53"/>
      <c r="P1195" s="53"/>
      <c r="Q1195" s="57">
        <f t="shared" si="675"/>
        <v>0</v>
      </c>
      <c r="R1195" s="53"/>
      <c r="S1195" s="53">
        <f t="shared" si="682"/>
        <v>0</v>
      </c>
      <c r="T1195" s="58"/>
      <c r="U1195" s="58"/>
      <c r="V1195" s="53">
        <f t="shared" si="676"/>
        <v>0</v>
      </c>
      <c r="W1195" s="59"/>
      <c r="X1195" s="6"/>
    </row>
    <row r="1196" spans="1:24" s="35" customFormat="1" ht="31.5" x14ac:dyDescent="0.25">
      <c r="A1196" s="33" t="s">
        <v>285</v>
      </c>
      <c r="B1196" s="44" t="s">
        <v>335</v>
      </c>
      <c r="C1196" s="37" t="s">
        <v>227</v>
      </c>
      <c r="D1196" s="43" t="s">
        <v>228</v>
      </c>
      <c r="E1196" s="53"/>
      <c r="F1196" s="53">
        <f t="shared" si="688"/>
        <v>0</v>
      </c>
      <c r="G1196" s="53"/>
      <c r="H1196" s="53"/>
      <c r="I1196" s="54"/>
      <c r="J1196" s="50"/>
      <c r="K1196" s="54"/>
      <c r="L1196" s="55"/>
      <c r="M1196" s="59"/>
      <c r="N1196" s="59"/>
      <c r="O1196" s="53"/>
      <c r="P1196" s="53"/>
      <c r="Q1196" s="57">
        <f t="shared" si="675"/>
        <v>0</v>
      </c>
      <c r="R1196" s="53"/>
      <c r="S1196" s="53">
        <f t="shared" si="682"/>
        <v>0</v>
      </c>
      <c r="T1196" s="58"/>
      <c r="U1196" s="58"/>
      <c r="V1196" s="53">
        <f t="shared" si="676"/>
        <v>0</v>
      </c>
      <c r="W1196" s="59"/>
      <c r="X1196" s="6"/>
    </row>
    <row r="1197" spans="1:24" s="35" customFormat="1" ht="15.75" x14ac:dyDescent="0.25">
      <c r="A1197" s="33" t="s">
        <v>285</v>
      </c>
      <c r="B1197" s="44" t="s">
        <v>335</v>
      </c>
      <c r="C1197" s="37" t="s">
        <v>229</v>
      </c>
      <c r="D1197" s="43" t="s">
        <v>230</v>
      </c>
      <c r="E1197" s="53"/>
      <c r="F1197" s="53">
        <f t="shared" si="688"/>
        <v>0</v>
      </c>
      <c r="G1197" s="53"/>
      <c r="H1197" s="53"/>
      <c r="I1197" s="54"/>
      <c r="J1197" s="50"/>
      <c r="K1197" s="54"/>
      <c r="L1197" s="55"/>
      <c r="M1197" s="59"/>
      <c r="N1197" s="59"/>
      <c r="O1197" s="53"/>
      <c r="P1197" s="53"/>
      <c r="Q1197" s="57">
        <f t="shared" si="675"/>
        <v>0</v>
      </c>
      <c r="R1197" s="53"/>
      <c r="S1197" s="53">
        <f t="shared" si="682"/>
        <v>0</v>
      </c>
      <c r="T1197" s="58"/>
      <c r="U1197" s="58"/>
      <c r="V1197" s="53">
        <f t="shared" si="676"/>
        <v>0</v>
      </c>
      <c r="W1197" s="59"/>
      <c r="X1197" s="6"/>
    </row>
    <row r="1198" spans="1:24" s="35" customFormat="1" ht="15.75" x14ac:dyDescent="0.25">
      <c r="A1198" s="33" t="s">
        <v>285</v>
      </c>
      <c r="B1198" s="44" t="s">
        <v>335</v>
      </c>
      <c r="C1198" s="37" t="s">
        <v>377</v>
      </c>
      <c r="D1198" s="43" t="s">
        <v>359</v>
      </c>
      <c r="E1198" s="53">
        <v>3294</v>
      </c>
      <c r="F1198" s="53">
        <f t="shared" ref="F1198:F1199" si="689">ROUND(E1198/12*2,0)</f>
        <v>549</v>
      </c>
      <c r="G1198" s="53"/>
      <c r="H1198" s="53"/>
      <c r="I1198" s="119"/>
      <c r="J1198" s="55"/>
      <c r="K1198" s="54">
        <f t="shared" ref="K1198" si="690">G1198-F1198</f>
        <v>-549</v>
      </c>
      <c r="L1198" s="55">
        <f t="shared" ref="L1198" si="691">ROUND(K1198*100/-F1198,2)</f>
        <v>100</v>
      </c>
      <c r="M1198" s="59"/>
      <c r="N1198" s="59"/>
      <c r="O1198" s="53"/>
      <c r="P1198" s="53"/>
      <c r="Q1198" s="57">
        <f t="shared" si="675"/>
        <v>0</v>
      </c>
      <c r="R1198" s="74"/>
      <c r="S1198" s="53">
        <f>ROUND(R1198/12*2,0)</f>
        <v>0</v>
      </c>
      <c r="T1198" s="58"/>
      <c r="U1198" s="58"/>
      <c r="V1198" s="53">
        <f t="shared" si="676"/>
        <v>0</v>
      </c>
      <c r="W1198" s="59"/>
      <c r="X1198" s="6"/>
    </row>
    <row r="1199" spans="1:24" s="35" customFormat="1" ht="15.75" x14ac:dyDescent="0.25">
      <c r="A1199" s="33" t="s">
        <v>285</v>
      </c>
      <c r="B1199" s="44" t="s">
        <v>335</v>
      </c>
      <c r="C1199" s="37" t="s">
        <v>231</v>
      </c>
      <c r="D1199" s="43" t="s">
        <v>232</v>
      </c>
      <c r="E1199" s="53">
        <v>2924</v>
      </c>
      <c r="F1199" s="53">
        <f t="shared" si="689"/>
        <v>487</v>
      </c>
      <c r="G1199" s="53">
        <v>13876.8</v>
      </c>
      <c r="H1199" s="53">
        <v>2924</v>
      </c>
      <c r="I1199" s="119">
        <f t="shared" ref="I1199" si="692">G1199-F1199</f>
        <v>13389.8</v>
      </c>
      <c r="J1199" s="55">
        <f t="shared" ref="J1199" si="693">ROUND(I1199/F1199*100,2)</f>
        <v>2749.45</v>
      </c>
      <c r="K1199" s="54"/>
      <c r="L1199" s="55"/>
      <c r="M1199" s="59"/>
      <c r="N1199" s="59"/>
      <c r="O1199" s="53"/>
      <c r="P1199" s="53"/>
      <c r="Q1199" s="57">
        <f t="shared" si="675"/>
        <v>0</v>
      </c>
      <c r="R1199" s="53"/>
      <c r="S1199" s="53">
        <f t="shared" ref="S1199:S1221" si="694">ROUND(R1199/12*3,0)</f>
        <v>0</v>
      </c>
      <c r="T1199" s="58"/>
      <c r="U1199" s="58"/>
      <c r="V1199" s="53">
        <f t="shared" si="676"/>
        <v>0</v>
      </c>
      <c r="W1199" s="59"/>
      <c r="X1199" s="6"/>
    </row>
    <row r="1200" spans="1:24" s="35" customFormat="1" ht="15.75" x14ac:dyDescent="0.25">
      <c r="A1200" s="33" t="s">
        <v>285</v>
      </c>
      <c r="B1200" s="44" t="s">
        <v>335</v>
      </c>
      <c r="C1200" s="37" t="s">
        <v>233</v>
      </c>
      <c r="D1200" s="43" t="s">
        <v>234</v>
      </c>
      <c r="E1200" s="53"/>
      <c r="F1200" s="53"/>
      <c r="G1200" s="53"/>
      <c r="H1200" s="53"/>
      <c r="I1200" s="119">
        <f t="shared" ref="I1200" si="695">G1200-F1200</f>
        <v>0</v>
      </c>
      <c r="J1200" s="55" t="e">
        <f t="shared" ref="J1200" si="696">ROUND(I1200/F1200*100,2)</f>
        <v>#DIV/0!</v>
      </c>
      <c r="K1200" s="54">
        <f t="shared" ref="K1200" si="697">G1200-F1200</f>
        <v>0</v>
      </c>
      <c r="L1200" s="55" t="e">
        <f t="shared" ref="L1200" si="698">ROUND(K1200*100/-F1200,2)</f>
        <v>#DIV/0!</v>
      </c>
      <c r="M1200" s="59"/>
      <c r="N1200" s="59"/>
      <c r="O1200" s="53"/>
      <c r="P1200" s="53"/>
      <c r="Q1200" s="57">
        <f t="shared" si="675"/>
        <v>0</v>
      </c>
      <c r="R1200" s="53"/>
      <c r="S1200" s="53">
        <f t="shared" si="694"/>
        <v>0</v>
      </c>
      <c r="T1200" s="58"/>
      <c r="U1200" s="58"/>
      <c r="V1200" s="53">
        <f t="shared" si="676"/>
        <v>0</v>
      </c>
      <c r="W1200" s="59"/>
      <c r="X1200" s="6"/>
    </row>
    <row r="1201" spans="1:24" s="35" customFormat="1" ht="31.5" x14ac:dyDescent="0.25">
      <c r="A1201" s="33" t="s">
        <v>285</v>
      </c>
      <c r="B1201" s="44" t="s">
        <v>335</v>
      </c>
      <c r="C1201" s="37" t="s">
        <v>235</v>
      </c>
      <c r="D1201" s="43" t="s">
        <v>236</v>
      </c>
      <c r="E1201" s="53"/>
      <c r="F1201" s="53"/>
      <c r="G1201" s="53"/>
      <c r="H1201" s="53"/>
      <c r="I1201" s="54"/>
      <c r="J1201" s="50"/>
      <c r="K1201" s="54"/>
      <c r="L1201" s="55"/>
      <c r="M1201" s="59"/>
      <c r="N1201" s="59"/>
      <c r="O1201" s="53"/>
      <c r="P1201" s="53"/>
      <c r="Q1201" s="57">
        <f t="shared" si="675"/>
        <v>0</v>
      </c>
      <c r="R1201" s="53"/>
      <c r="S1201" s="53">
        <f t="shared" si="694"/>
        <v>0</v>
      </c>
      <c r="T1201" s="58"/>
      <c r="U1201" s="58"/>
      <c r="V1201" s="53">
        <f t="shared" si="676"/>
        <v>0</v>
      </c>
      <c r="W1201" s="59"/>
      <c r="X1201" s="6"/>
    </row>
    <row r="1202" spans="1:24" s="35" customFormat="1" ht="31.5" x14ac:dyDescent="0.25">
      <c r="A1202" s="33" t="s">
        <v>285</v>
      </c>
      <c r="B1202" s="44" t="s">
        <v>335</v>
      </c>
      <c r="C1202" s="37" t="s">
        <v>237</v>
      </c>
      <c r="D1202" s="43" t="s">
        <v>238</v>
      </c>
      <c r="E1202" s="53">
        <v>3168</v>
      </c>
      <c r="F1202" s="53">
        <f>ROUND(E1202/12*2,0)</f>
        <v>528</v>
      </c>
      <c r="G1202" s="53"/>
      <c r="H1202" s="53"/>
      <c r="I1202" s="119"/>
      <c r="J1202" s="55"/>
      <c r="K1202" s="54">
        <f>G1202-F1202</f>
        <v>-528</v>
      </c>
      <c r="L1202" s="55">
        <f>ROUND(K1202*100/-F1202,2)</f>
        <v>100</v>
      </c>
      <c r="M1202" s="59"/>
      <c r="N1202" s="59"/>
      <c r="O1202" s="53"/>
      <c r="P1202" s="53"/>
      <c r="Q1202" s="57">
        <f t="shared" si="675"/>
        <v>0</v>
      </c>
      <c r="R1202" s="53"/>
      <c r="S1202" s="53">
        <f t="shared" si="694"/>
        <v>0</v>
      </c>
      <c r="T1202" s="58"/>
      <c r="U1202" s="58"/>
      <c r="V1202" s="53">
        <f t="shared" si="676"/>
        <v>0</v>
      </c>
      <c r="W1202" s="59"/>
      <c r="X1202" s="6"/>
    </row>
    <row r="1203" spans="1:24" s="35" customFormat="1" ht="15.75" x14ac:dyDescent="0.25">
      <c r="A1203" s="33" t="s">
        <v>285</v>
      </c>
      <c r="B1203" s="44" t="s">
        <v>335</v>
      </c>
      <c r="C1203" s="37" t="s">
        <v>239</v>
      </c>
      <c r="D1203" s="43" t="s">
        <v>243</v>
      </c>
      <c r="E1203" s="53"/>
      <c r="F1203" s="53">
        <f t="shared" si="688"/>
        <v>0</v>
      </c>
      <c r="G1203" s="53"/>
      <c r="H1203" s="53"/>
      <c r="I1203" s="54"/>
      <c r="J1203" s="50"/>
      <c r="K1203" s="54"/>
      <c r="L1203" s="55"/>
      <c r="M1203" s="59"/>
      <c r="N1203" s="59"/>
      <c r="O1203" s="53"/>
      <c r="P1203" s="53"/>
      <c r="Q1203" s="57">
        <f t="shared" si="675"/>
        <v>0</v>
      </c>
      <c r="R1203" s="53"/>
      <c r="S1203" s="53">
        <f t="shared" si="694"/>
        <v>0</v>
      </c>
      <c r="T1203" s="58"/>
      <c r="U1203" s="58"/>
      <c r="V1203" s="53">
        <f t="shared" si="676"/>
        <v>0</v>
      </c>
      <c r="W1203" s="59"/>
      <c r="X1203" s="6"/>
    </row>
    <row r="1204" spans="1:24" s="35" customFormat="1" ht="15.75" x14ac:dyDescent="0.25">
      <c r="A1204" s="33" t="s">
        <v>285</v>
      </c>
      <c r="B1204" s="44" t="s">
        <v>335</v>
      </c>
      <c r="C1204" s="37" t="s">
        <v>240</v>
      </c>
      <c r="D1204" s="43" t="s">
        <v>244</v>
      </c>
      <c r="E1204" s="53"/>
      <c r="F1204" s="53"/>
      <c r="G1204" s="53"/>
      <c r="H1204" s="53"/>
      <c r="I1204" s="119">
        <f t="shared" ref="I1204" si="699">G1204-F1204</f>
        <v>0</v>
      </c>
      <c r="J1204" s="55" t="e">
        <f t="shared" ref="J1204" si="700">ROUND(I1204/F1204*100,2)</f>
        <v>#DIV/0!</v>
      </c>
      <c r="K1204" s="54">
        <f>G1204-F1204</f>
        <v>0</v>
      </c>
      <c r="L1204" s="55" t="e">
        <f>ROUND(K1204*100/-F1204,2)</f>
        <v>#DIV/0!</v>
      </c>
      <c r="M1204" s="59"/>
      <c r="N1204" s="59"/>
      <c r="O1204" s="53"/>
      <c r="P1204" s="53"/>
      <c r="Q1204" s="57">
        <f t="shared" si="675"/>
        <v>0</v>
      </c>
      <c r="R1204" s="53"/>
      <c r="S1204" s="53">
        <f t="shared" si="694"/>
        <v>0</v>
      </c>
      <c r="T1204" s="58"/>
      <c r="U1204" s="58"/>
      <c r="V1204" s="53">
        <f t="shared" si="676"/>
        <v>0</v>
      </c>
      <c r="W1204" s="59"/>
      <c r="X1204" s="6"/>
    </row>
    <row r="1205" spans="1:24" s="35" customFormat="1" ht="15.75" x14ac:dyDescent="0.25">
      <c r="A1205" s="33" t="s">
        <v>285</v>
      </c>
      <c r="B1205" s="44" t="s">
        <v>335</v>
      </c>
      <c r="C1205" s="37" t="s">
        <v>241</v>
      </c>
      <c r="D1205" s="43" t="s">
        <v>242</v>
      </c>
      <c r="E1205" s="53">
        <v>64</v>
      </c>
      <c r="F1205" s="53">
        <f>ROUND(E1205/12*2,0)</f>
        <v>11</v>
      </c>
      <c r="G1205" s="53"/>
      <c r="H1205" s="53"/>
      <c r="I1205" s="119"/>
      <c r="J1205" s="55"/>
      <c r="K1205" s="54">
        <f>G1205-F1205</f>
        <v>-11</v>
      </c>
      <c r="L1205" s="55">
        <f>ROUND(K1205*100/-F1205,2)</f>
        <v>100</v>
      </c>
      <c r="M1205" s="59"/>
      <c r="N1205" s="59"/>
      <c r="O1205" s="53"/>
      <c r="P1205" s="53"/>
      <c r="Q1205" s="57">
        <f t="shared" si="675"/>
        <v>0</v>
      </c>
      <c r="R1205" s="53"/>
      <c r="S1205" s="53">
        <f t="shared" si="694"/>
        <v>0</v>
      </c>
      <c r="T1205" s="58"/>
      <c r="U1205" s="58"/>
      <c r="V1205" s="53">
        <f t="shared" si="676"/>
        <v>0</v>
      </c>
      <c r="W1205" s="59"/>
      <c r="X1205" s="6"/>
    </row>
    <row r="1206" spans="1:24" s="35" customFormat="1" ht="31.5" x14ac:dyDescent="0.25">
      <c r="A1206" s="33" t="s">
        <v>285</v>
      </c>
      <c r="B1206" s="44" t="s">
        <v>335</v>
      </c>
      <c r="C1206" s="37" t="s">
        <v>245</v>
      </c>
      <c r="D1206" s="43" t="s">
        <v>246</v>
      </c>
      <c r="E1206" s="53"/>
      <c r="F1206" s="53">
        <f t="shared" si="688"/>
        <v>0</v>
      </c>
      <c r="G1206" s="53"/>
      <c r="H1206" s="53"/>
      <c r="I1206" s="54"/>
      <c r="J1206" s="50"/>
      <c r="K1206" s="54"/>
      <c r="L1206" s="55"/>
      <c r="M1206" s="59"/>
      <c r="N1206" s="59"/>
      <c r="O1206" s="53"/>
      <c r="P1206" s="53"/>
      <c r="Q1206" s="57">
        <f t="shared" si="675"/>
        <v>0</v>
      </c>
      <c r="R1206" s="53"/>
      <c r="S1206" s="53">
        <f t="shared" si="694"/>
        <v>0</v>
      </c>
      <c r="T1206" s="58"/>
      <c r="U1206" s="58"/>
      <c r="V1206" s="53">
        <f t="shared" si="676"/>
        <v>0</v>
      </c>
      <c r="W1206" s="59"/>
      <c r="X1206" s="6"/>
    </row>
    <row r="1207" spans="1:24" s="35" customFormat="1" ht="15.75" x14ac:dyDescent="0.25">
      <c r="A1207" s="33" t="s">
        <v>285</v>
      </c>
      <c r="B1207" s="44" t="s">
        <v>335</v>
      </c>
      <c r="C1207" s="37" t="s">
        <v>247</v>
      </c>
      <c r="D1207" s="43" t="s">
        <v>248</v>
      </c>
      <c r="E1207" s="53"/>
      <c r="F1207" s="53">
        <f t="shared" si="688"/>
        <v>0</v>
      </c>
      <c r="G1207" s="53"/>
      <c r="H1207" s="53"/>
      <c r="I1207" s="54"/>
      <c r="J1207" s="50"/>
      <c r="K1207" s="54"/>
      <c r="L1207" s="55"/>
      <c r="M1207" s="59"/>
      <c r="N1207" s="59"/>
      <c r="O1207" s="53"/>
      <c r="P1207" s="53"/>
      <c r="Q1207" s="57">
        <f t="shared" si="675"/>
        <v>0</v>
      </c>
      <c r="R1207" s="53"/>
      <c r="S1207" s="53">
        <f t="shared" si="694"/>
        <v>0</v>
      </c>
      <c r="T1207" s="58"/>
      <c r="U1207" s="58"/>
      <c r="V1207" s="53">
        <f t="shared" si="676"/>
        <v>0</v>
      </c>
      <c r="W1207" s="59"/>
      <c r="X1207" s="6"/>
    </row>
    <row r="1208" spans="1:24" s="35" customFormat="1" ht="31.5" x14ac:dyDescent="0.25">
      <c r="A1208" s="33" t="s">
        <v>285</v>
      </c>
      <c r="B1208" s="44" t="s">
        <v>335</v>
      </c>
      <c r="C1208" s="37" t="s">
        <v>249</v>
      </c>
      <c r="D1208" s="43" t="s">
        <v>250</v>
      </c>
      <c r="E1208" s="53"/>
      <c r="F1208" s="53">
        <f t="shared" si="688"/>
        <v>0</v>
      </c>
      <c r="G1208" s="53"/>
      <c r="H1208" s="53"/>
      <c r="I1208" s="54"/>
      <c r="J1208" s="50"/>
      <c r="K1208" s="54"/>
      <c r="L1208" s="55"/>
      <c r="M1208" s="59"/>
      <c r="N1208" s="59"/>
      <c r="O1208" s="53"/>
      <c r="P1208" s="53"/>
      <c r="Q1208" s="57">
        <f t="shared" si="675"/>
        <v>0</v>
      </c>
      <c r="R1208" s="53"/>
      <c r="S1208" s="53">
        <f t="shared" si="694"/>
        <v>0</v>
      </c>
      <c r="T1208" s="58"/>
      <c r="U1208" s="58"/>
      <c r="V1208" s="53">
        <f t="shared" si="676"/>
        <v>0</v>
      </c>
      <c r="W1208" s="59"/>
      <c r="X1208" s="6"/>
    </row>
    <row r="1209" spans="1:24" s="35" customFormat="1" ht="15.75" x14ac:dyDescent="0.25">
      <c r="A1209" s="33" t="s">
        <v>285</v>
      </c>
      <c r="B1209" s="44" t="s">
        <v>335</v>
      </c>
      <c r="C1209" s="37" t="s">
        <v>251</v>
      </c>
      <c r="D1209" s="43" t="s">
        <v>260</v>
      </c>
      <c r="E1209" s="53"/>
      <c r="F1209" s="53">
        <f t="shared" si="688"/>
        <v>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675"/>
        <v>0</v>
      </c>
      <c r="R1209" s="53"/>
      <c r="S1209" s="53">
        <f t="shared" si="694"/>
        <v>0</v>
      </c>
      <c r="T1209" s="58"/>
      <c r="U1209" s="58"/>
      <c r="V1209" s="53">
        <f t="shared" si="676"/>
        <v>0</v>
      </c>
      <c r="W1209" s="59"/>
      <c r="X1209" s="6"/>
    </row>
    <row r="1210" spans="1:24" s="35" customFormat="1" ht="15.75" x14ac:dyDescent="0.25">
      <c r="A1210" s="33" t="s">
        <v>285</v>
      </c>
      <c r="B1210" s="44" t="s">
        <v>335</v>
      </c>
      <c r="C1210" s="37" t="s">
        <v>252</v>
      </c>
      <c r="D1210" s="43" t="s">
        <v>253</v>
      </c>
      <c r="E1210" s="53"/>
      <c r="F1210" s="53">
        <f t="shared" si="688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675"/>
        <v>0</v>
      </c>
      <c r="R1210" s="53"/>
      <c r="S1210" s="53">
        <f t="shared" si="694"/>
        <v>0</v>
      </c>
      <c r="T1210" s="58"/>
      <c r="U1210" s="58"/>
      <c r="V1210" s="53">
        <f t="shared" si="676"/>
        <v>0</v>
      </c>
      <c r="W1210" s="59"/>
      <c r="X1210" s="6"/>
    </row>
    <row r="1211" spans="1:24" s="35" customFormat="1" ht="15.75" x14ac:dyDescent="0.25">
      <c r="A1211" s="33" t="s">
        <v>285</v>
      </c>
      <c r="B1211" s="44" t="s">
        <v>335</v>
      </c>
      <c r="C1211" s="37" t="s">
        <v>254</v>
      </c>
      <c r="D1211" s="43" t="s">
        <v>255</v>
      </c>
      <c r="E1211" s="53"/>
      <c r="F1211" s="53"/>
      <c r="G1211" s="53"/>
      <c r="H1211" s="53"/>
      <c r="I1211" s="54"/>
      <c r="J1211" s="50"/>
      <c r="K1211" s="54"/>
      <c r="L1211" s="55"/>
      <c r="M1211" s="59"/>
      <c r="N1211" s="59"/>
      <c r="O1211" s="53"/>
      <c r="P1211" s="53"/>
      <c r="Q1211" s="57">
        <f t="shared" si="675"/>
        <v>0</v>
      </c>
      <c r="R1211" s="53"/>
      <c r="S1211" s="53">
        <f t="shared" si="694"/>
        <v>0</v>
      </c>
      <c r="T1211" s="58"/>
      <c r="U1211" s="58"/>
      <c r="V1211" s="53">
        <f t="shared" si="676"/>
        <v>0</v>
      </c>
      <c r="W1211" s="59"/>
      <c r="X1211" s="6"/>
    </row>
    <row r="1212" spans="1:24" s="35" customFormat="1" ht="15.75" x14ac:dyDescent="0.25">
      <c r="A1212" s="33" t="s">
        <v>285</v>
      </c>
      <c r="B1212" s="44" t="s">
        <v>335</v>
      </c>
      <c r="C1212" s="37" t="s">
        <v>256</v>
      </c>
      <c r="D1212" s="43" t="s">
        <v>257</v>
      </c>
      <c r="E1212" s="53"/>
      <c r="F1212" s="53">
        <f t="shared" si="688"/>
        <v>0</v>
      </c>
      <c r="G1212" s="53"/>
      <c r="H1212" s="53"/>
      <c r="I1212" s="54"/>
      <c r="J1212" s="50"/>
      <c r="K1212" s="54"/>
      <c r="L1212" s="55"/>
      <c r="M1212" s="59"/>
      <c r="N1212" s="59"/>
      <c r="O1212" s="53"/>
      <c r="P1212" s="53"/>
      <c r="Q1212" s="57">
        <f t="shared" si="675"/>
        <v>0</v>
      </c>
      <c r="R1212" s="53"/>
      <c r="S1212" s="53">
        <f t="shared" si="694"/>
        <v>0</v>
      </c>
      <c r="T1212" s="58"/>
      <c r="U1212" s="58"/>
      <c r="V1212" s="53">
        <f t="shared" si="676"/>
        <v>0</v>
      </c>
      <c r="W1212" s="59"/>
      <c r="X1212" s="6"/>
    </row>
    <row r="1213" spans="1:24" s="35" customFormat="1" ht="31.5" x14ac:dyDescent="0.25">
      <c r="A1213" s="33" t="s">
        <v>285</v>
      </c>
      <c r="B1213" s="44" t="s">
        <v>335</v>
      </c>
      <c r="C1213" s="37" t="s">
        <v>258</v>
      </c>
      <c r="D1213" s="43" t="s">
        <v>259</v>
      </c>
      <c r="E1213" s="53"/>
      <c r="F1213" s="53"/>
      <c r="G1213" s="53"/>
      <c r="H1213" s="53"/>
      <c r="I1213" s="119">
        <f t="shared" ref="I1213" si="701">G1213-F1213</f>
        <v>0</v>
      </c>
      <c r="J1213" s="55" t="e">
        <f t="shared" ref="J1213" si="702">ROUND(I1213/F1213*100,2)</f>
        <v>#DIV/0!</v>
      </c>
      <c r="K1213" s="54">
        <f t="shared" ref="K1213:K1215" si="703">G1213-F1213</f>
        <v>0</v>
      </c>
      <c r="L1213" s="55" t="e">
        <f t="shared" ref="L1213:L1215" si="704">ROUND(K1213*100/-F1213,2)</f>
        <v>#DIV/0!</v>
      </c>
      <c r="M1213" s="59"/>
      <c r="N1213" s="59"/>
      <c r="O1213" s="53"/>
      <c r="P1213" s="53"/>
      <c r="Q1213" s="57">
        <f t="shared" si="675"/>
        <v>0</v>
      </c>
      <c r="R1213" s="53"/>
      <c r="S1213" s="53">
        <f t="shared" si="694"/>
        <v>0</v>
      </c>
      <c r="T1213" s="58"/>
      <c r="U1213" s="58"/>
      <c r="V1213" s="53">
        <f t="shared" si="676"/>
        <v>0</v>
      </c>
      <c r="W1213" s="59"/>
      <c r="X1213" s="6"/>
    </row>
    <row r="1214" spans="1:24" s="35" customFormat="1" ht="15.75" x14ac:dyDescent="0.25">
      <c r="A1214" s="33" t="s">
        <v>285</v>
      </c>
      <c r="B1214" s="44" t="s">
        <v>335</v>
      </c>
      <c r="C1214" s="37" t="s">
        <v>261</v>
      </c>
      <c r="D1214" s="43" t="s">
        <v>262</v>
      </c>
      <c r="E1214" s="53">
        <v>16649</v>
      </c>
      <c r="F1214" s="53">
        <f t="shared" ref="F1214:F1215" si="705">ROUND(E1214/12*2,0)</f>
        <v>2775</v>
      </c>
      <c r="G1214" s="53">
        <v>260</v>
      </c>
      <c r="H1214" s="53">
        <v>260</v>
      </c>
      <c r="I1214" s="119"/>
      <c r="J1214" s="55"/>
      <c r="K1214" s="54">
        <f t="shared" si="703"/>
        <v>-2515</v>
      </c>
      <c r="L1214" s="55">
        <f t="shared" si="704"/>
        <v>90.63</v>
      </c>
      <c r="M1214" s="59"/>
      <c r="N1214" s="59"/>
      <c r="O1214" s="53"/>
      <c r="P1214" s="53"/>
      <c r="Q1214" s="57">
        <f t="shared" si="675"/>
        <v>0</v>
      </c>
      <c r="R1214" s="53"/>
      <c r="S1214" s="53">
        <f t="shared" si="694"/>
        <v>0</v>
      </c>
      <c r="T1214" s="58"/>
      <c r="U1214" s="58"/>
      <c r="V1214" s="53">
        <f t="shared" si="676"/>
        <v>0</v>
      </c>
      <c r="W1214" s="59"/>
      <c r="X1214" s="6"/>
    </row>
    <row r="1215" spans="1:24" s="35" customFormat="1" ht="47.25" x14ac:dyDescent="0.25">
      <c r="A1215" s="33" t="s">
        <v>285</v>
      </c>
      <c r="B1215" s="44" t="s">
        <v>335</v>
      </c>
      <c r="C1215" s="37" t="s">
        <v>263</v>
      </c>
      <c r="D1215" s="43" t="s">
        <v>264</v>
      </c>
      <c r="E1215" s="53">
        <v>1022</v>
      </c>
      <c r="F1215" s="53">
        <f t="shared" si="705"/>
        <v>170</v>
      </c>
      <c r="G1215" s="53">
        <v>60.96</v>
      </c>
      <c r="H1215" s="53">
        <v>38</v>
      </c>
      <c r="I1215" s="119"/>
      <c r="J1215" s="55"/>
      <c r="K1215" s="54">
        <f t="shared" si="703"/>
        <v>-109.03999999999999</v>
      </c>
      <c r="L1215" s="55">
        <f t="shared" si="704"/>
        <v>64.14</v>
      </c>
      <c r="M1215" s="59"/>
      <c r="N1215" s="59"/>
      <c r="O1215" s="53"/>
      <c r="P1215" s="53"/>
      <c r="Q1215" s="57">
        <f t="shared" si="675"/>
        <v>0</v>
      </c>
      <c r="R1215" s="53"/>
      <c r="S1215" s="53">
        <f t="shared" si="694"/>
        <v>0</v>
      </c>
      <c r="T1215" s="58"/>
      <c r="U1215" s="58"/>
      <c r="V1215" s="53">
        <f t="shared" si="676"/>
        <v>0</v>
      </c>
      <c r="W1215" s="59"/>
      <c r="X1215" s="6"/>
    </row>
    <row r="1216" spans="1:24" s="35" customFormat="1" ht="15.75" x14ac:dyDescent="0.25">
      <c r="A1216" s="33" t="s">
        <v>285</v>
      </c>
      <c r="B1216" s="44" t="s">
        <v>335</v>
      </c>
      <c r="C1216" s="37" t="s">
        <v>265</v>
      </c>
      <c r="D1216" s="43" t="s">
        <v>266</v>
      </c>
      <c r="E1216" s="53"/>
      <c r="F1216" s="53">
        <f t="shared" si="688"/>
        <v>0</v>
      </c>
      <c r="G1216" s="53"/>
      <c r="H1216" s="53"/>
      <c r="I1216" s="54"/>
      <c r="J1216" s="50"/>
      <c r="K1216" s="54"/>
      <c r="L1216" s="55"/>
      <c r="M1216" s="59"/>
      <c r="N1216" s="59"/>
      <c r="O1216" s="53"/>
      <c r="P1216" s="53"/>
      <c r="Q1216" s="57">
        <f t="shared" si="675"/>
        <v>0</v>
      </c>
      <c r="R1216" s="53"/>
      <c r="S1216" s="53">
        <f t="shared" si="694"/>
        <v>0</v>
      </c>
      <c r="T1216" s="58"/>
      <c r="U1216" s="58"/>
      <c r="V1216" s="53">
        <f t="shared" si="676"/>
        <v>0</v>
      </c>
      <c r="W1216" s="59"/>
      <c r="X1216" s="6"/>
    </row>
    <row r="1217" spans="1:24" s="35" customFormat="1" ht="31.5" x14ac:dyDescent="0.25">
      <c r="A1217" s="33" t="s">
        <v>285</v>
      </c>
      <c r="B1217" s="44" t="s">
        <v>335</v>
      </c>
      <c r="C1217" s="37" t="s">
        <v>267</v>
      </c>
      <c r="D1217" s="43" t="s">
        <v>268</v>
      </c>
      <c r="E1217" s="53"/>
      <c r="F1217" s="53">
        <f t="shared" si="688"/>
        <v>0</v>
      </c>
      <c r="G1217" s="53"/>
      <c r="H1217" s="53"/>
      <c r="I1217" s="54"/>
      <c r="J1217" s="50"/>
      <c r="K1217" s="54"/>
      <c r="L1217" s="55"/>
      <c r="M1217" s="59"/>
      <c r="N1217" s="59"/>
      <c r="O1217" s="53"/>
      <c r="P1217" s="53"/>
      <c r="Q1217" s="57">
        <f t="shared" si="675"/>
        <v>0</v>
      </c>
      <c r="R1217" s="53"/>
      <c r="S1217" s="53">
        <f t="shared" si="694"/>
        <v>0</v>
      </c>
      <c r="T1217" s="58"/>
      <c r="U1217" s="58"/>
      <c r="V1217" s="53">
        <f t="shared" si="676"/>
        <v>0</v>
      </c>
      <c r="W1217" s="59"/>
      <c r="X1217" s="6"/>
    </row>
    <row r="1218" spans="1:24" s="35" customFormat="1" ht="15.75" x14ac:dyDescent="0.25">
      <c r="A1218" s="33" t="s">
        <v>285</v>
      </c>
      <c r="B1218" s="44" t="s">
        <v>335</v>
      </c>
      <c r="C1218" s="37" t="s">
        <v>269</v>
      </c>
      <c r="D1218" s="43" t="s">
        <v>270</v>
      </c>
      <c r="E1218" s="53"/>
      <c r="F1218" s="53">
        <f t="shared" si="688"/>
        <v>0</v>
      </c>
      <c r="G1218" s="53"/>
      <c r="H1218" s="53"/>
      <c r="I1218" s="54"/>
      <c r="J1218" s="50"/>
      <c r="K1218" s="54"/>
      <c r="L1218" s="55"/>
      <c r="M1218" s="59"/>
      <c r="N1218" s="59"/>
      <c r="O1218" s="53"/>
      <c r="P1218" s="53"/>
      <c r="Q1218" s="57">
        <f t="shared" si="675"/>
        <v>0</v>
      </c>
      <c r="R1218" s="53"/>
      <c r="S1218" s="53">
        <f t="shared" si="694"/>
        <v>0</v>
      </c>
      <c r="T1218" s="58"/>
      <c r="U1218" s="58"/>
      <c r="V1218" s="53">
        <f t="shared" si="676"/>
        <v>0</v>
      </c>
      <c r="W1218" s="59"/>
      <c r="X1218" s="6"/>
    </row>
    <row r="1219" spans="1:24" s="35" customFormat="1" ht="31.5" x14ac:dyDescent="0.25">
      <c r="A1219" s="33" t="s">
        <v>285</v>
      </c>
      <c r="B1219" s="44" t="s">
        <v>335</v>
      </c>
      <c r="C1219" s="37" t="s">
        <v>271</v>
      </c>
      <c r="D1219" s="43" t="s">
        <v>272</v>
      </c>
      <c r="E1219" s="53"/>
      <c r="F1219" s="53">
        <f t="shared" si="688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675"/>
        <v>0</v>
      </c>
      <c r="R1219" s="53"/>
      <c r="S1219" s="53">
        <f t="shared" si="694"/>
        <v>0</v>
      </c>
      <c r="T1219" s="58"/>
      <c r="U1219" s="58"/>
      <c r="V1219" s="53">
        <f t="shared" si="676"/>
        <v>0</v>
      </c>
      <c r="W1219" s="59"/>
      <c r="X1219" s="6"/>
    </row>
    <row r="1220" spans="1:24" s="35" customFormat="1" ht="15.75" x14ac:dyDescent="0.25">
      <c r="A1220" s="33" t="s">
        <v>285</v>
      </c>
      <c r="B1220" s="44" t="s">
        <v>335</v>
      </c>
      <c r="C1220" s="37" t="s">
        <v>273</v>
      </c>
      <c r="D1220" s="43" t="s">
        <v>274</v>
      </c>
      <c r="E1220" s="53">
        <v>14366</v>
      </c>
      <c r="F1220" s="53">
        <f>ROUND(E1220/12*2,0)</f>
        <v>2394</v>
      </c>
      <c r="G1220" s="53"/>
      <c r="H1220" s="53"/>
      <c r="I1220" s="119"/>
      <c r="J1220" s="55"/>
      <c r="K1220" s="54">
        <f>G1220-F1220</f>
        <v>-2394</v>
      </c>
      <c r="L1220" s="55">
        <f>ROUND(K1220*100/-F1220,2)</f>
        <v>100</v>
      </c>
      <c r="M1220" s="59"/>
      <c r="N1220" s="59"/>
      <c r="O1220" s="53"/>
      <c r="P1220" s="53"/>
      <c r="Q1220" s="57">
        <f t="shared" si="675"/>
        <v>0</v>
      </c>
      <c r="R1220" s="53"/>
      <c r="S1220" s="53">
        <f t="shared" si="694"/>
        <v>0</v>
      </c>
      <c r="T1220" s="58"/>
      <c r="U1220" s="58"/>
      <c r="V1220" s="53">
        <f t="shared" si="676"/>
        <v>0</v>
      </c>
      <c r="W1220" s="59"/>
      <c r="X1220" s="6"/>
    </row>
    <row r="1221" spans="1:24" s="35" customFormat="1" ht="31.5" x14ac:dyDescent="0.25">
      <c r="A1221" s="33" t="s">
        <v>285</v>
      </c>
      <c r="B1221" s="44" t="s">
        <v>335</v>
      </c>
      <c r="C1221" s="37" t="s">
        <v>275</v>
      </c>
      <c r="D1221" s="43" t="s">
        <v>276</v>
      </c>
      <c r="E1221" s="53"/>
      <c r="F1221" s="53"/>
      <c r="G1221" s="53"/>
      <c r="H1221" s="53"/>
      <c r="I1221" s="54"/>
      <c r="J1221" s="50"/>
      <c r="K1221" s="54"/>
      <c r="L1221" s="55"/>
      <c r="M1221" s="59"/>
      <c r="N1221" s="59"/>
      <c r="O1221" s="53"/>
      <c r="P1221" s="53"/>
      <c r="Q1221" s="57">
        <f t="shared" si="675"/>
        <v>0</v>
      </c>
      <c r="R1221" s="53"/>
      <c r="S1221" s="53">
        <f t="shared" si="694"/>
        <v>0</v>
      </c>
      <c r="T1221" s="53"/>
      <c r="U1221" s="53"/>
      <c r="V1221" s="53">
        <f t="shared" si="676"/>
        <v>0</v>
      </c>
      <c r="W1221" s="59"/>
      <c r="X1221" s="6"/>
    </row>
    <row r="1222" spans="1:24" s="35" customFormat="1" ht="15.75" x14ac:dyDescent="0.25">
      <c r="A1222" s="33" t="s">
        <v>285</v>
      </c>
      <c r="B1222" s="44" t="s">
        <v>335</v>
      </c>
      <c r="C1222" s="37" t="s">
        <v>353</v>
      </c>
      <c r="D1222" s="43" t="s">
        <v>351</v>
      </c>
      <c r="E1222" s="53"/>
      <c r="F1222" s="53">
        <f>E1222/12*1</f>
        <v>0</v>
      </c>
      <c r="G1222" s="53">
        <v>1313.62</v>
      </c>
      <c r="H1222" s="53"/>
      <c r="I1222" s="119">
        <f t="shared" ref="I1222" si="706">G1222-F1222</f>
        <v>1313.62</v>
      </c>
      <c r="J1222" s="55"/>
      <c r="K1222" s="54"/>
      <c r="L1222" s="55"/>
      <c r="M1222" s="59"/>
      <c r="N1222" s="59"/>
      <c r="O1222" s="53"/>
      <c r="P1222" s="53"/>
      <c r="Q1222" s="57"/>
      <c r="R1222" s="53"/>
      <c r="S1222" s="53"/>
      <c r="T1222" s="53"/>
      <c r="U1222" s="53"/>
      <c r="V1222" s="53"/>
      <c r="W1222" s="59"/>
      <c r="X1222" s="6"/>
    </row>
    <row r="1223" spans="1:24" s="35" customFormat="1" ht="15.75" x14ac:dyDescent="0.25">
      <c r="A1223" s="33" t="s">
        <v>285</v>
      </c>
      <c r="B1223" s="44" t="s">
        <v>335</v>
      </c>
      <c r="C1223" s="37" t="s">
        <v>354</v>
      </c>
      <c r="D1223" s="38" t="s">
        <v>355</v>
      </c>
      <c r="E1223" s="53"/>
      <c r="F1223" s="99">
        <f>E1223/12*1</f>
        <v>0</v>
      </c>
      <c r="G1223" s="53"/>
      <c r="H1223" s="53"/>
      <c r="I1223" s="54"/>
      <c r="J1223" s="50"/>
      <c r="K1223" s="54"/>
      <c r="L1223" s="55"/>
      <c r="M1223" s="59"/>
      <c r="N1223" s="59"/>
      <c r="O1223" s="53"/>
      <c r="P1223" s="53"/>
      <c r="Q1223" s="57">
        <f>O1223-P1223</f>
        <v>0</v>
      </c>
      <c r="R1223" s="53"/>
      <c r="S1223" s="53">
        <f>ROUND(R1223/12*3,0)</f>
        <v>0</v>
      </c>
      <c r="T1223" s="53"/>
      <c r="U1223" s="53"/>
      <c r="V1223" s="53">
        <f>T1223-U1223</f>
        <v>0</v>
      </c>
      <c r="W1223" s="59"/>
      <c r="X1223" s="6"/>
    </row>
    <row r="1224" spans="1:24" s="26" customFormat="1" ht="29.25" customHeight="1" x14ac:dyDescent="0.25">
      <c r="A1224" s="33" t="s">
        <v>285</v>
      </c>
      <c r="B1224" s="44" t="s">
        <v>335</v>
      </c>
      <c r="C1224" s="37" t="s">
        <v>360</v>
      </c>
      <c r="D1224" s="43" t="s">
        <v>319</v>
      </c>
      <c r="E1224" s="53"/>
      <c r="F1224" s="99">
        <f>E1224/12*1</f>
        <v>0</v>
      </c>
      <c r="G1224" s="53"/>
      <c r="H1224" s="53"/>
      <c r="I1224" s="119"/>
      <c r="J1224" s="55"/>
      <c r="K1224" s="119"/>
      <c r="L1224" s="55"/>
      <c r="M1224" s="59"/>
      <c r="N1224" s="59"/>
      <c r="O1224" s="53"/>
      <c r="P1224" s="53"/>
      <c r="Q1224" s="59"/>
      <c r="R1224" s="53"/>
      <c r="S1224" s="53"/>
      <c r="T1224" s="53"/>
      <c r="U1224" s="53"/>
      <c r="V1224" s="53"/>
      <c r="W1224" s="59"/>
      <c r="X1224" s="6"/>
    </row>
    <row r="1225" spans="1:24" s="26" customFormat="1" ht="26.25" customHeight="1" x14ac:dyDescent="0.25">
      <c r="A1225" s="33" t="s">
        <v>285</v>
      </c>
      <c r="B1225" s="44" t="s">
        <v>335</v>
      </c>
      <c r="C1225" s="37" t="s">
        <v>380</v>
      </c>
      <c r="D1225" s="39" t="s">
        <v>361</v>
      </c>
      <c r="E1225" s="53">
        <v>59</v>
      </c>
      <c r="F1225" s="53">
        <f t="shared" ref="F1225:F1226" si="707">ROUND(E1225/12*2,0)</f>
        <v>10</v>
      </c>
      <c r="G1225" s="53">
        <v>29.08</v>
      </c>
      <c r="H1225" s="53"/>
      <c r="I1225" s="119">
        <f t="shared" ref="I1225:I1226" si="708">G1225-F1225</f>
        <v>19.079999999999998</v>
      </c>
      <c r="J1225" s="55">
        <f t="shared" ref="J1225:J1226" si="709">ROUND(I1225/F1225*100,2)</f>
        <v>190.8</v>
      </c>
      <c r="K1225" s="54"/>
      <c r="L1225" s="55"/>
      <c r="M1225" s="59"/>
      <c r="N1225" s="59"/>
      <c r="O1225" s="53"/>
      <c r="P1225" s="53"/>
      <c r="Q1225" s="59"/>
      <c r="R1225" s="53"/>
      <c r="S1225" s="53"/>
      <c r="T1225" s="53"/>
      <c r="U1225" s="53"/>
      <c r="V1225" s="53"/>
      <c r="W1225" s="59"/>
      <c r="X1225" s="6"/>
    </row>
    <row r="1226" spans="1:24" s="26" customFormat="1" ht="26.25" customHeight="1" x14ac:dyDescent="0.25">
      <c r="A1226" s="33" t="s">
        <v>285</v>
      </c>
      <c r="B1226" s="44" t="s">
        <v>335</v>
      </c>
      <c r="C1226" s="98" t="s">
        <v>381</v>
      </c>
      <c r="D1226" s="117" t="s">
        <v>378</v>
      </c>
      <c r="E1226" s="53">
        <v>1327</v>
      </c>
      <c r="F1226" s="53">
        <f t="shared" si="707"/>
        <v>221</v>
      </c>
      <c r="G1226" s="53">
        <v>0</v>
      </c>
      <c r="H1226" s="53">
        <v>0</v>
      </c>
      <c r="I1226" s="119"/>
      <c r="J1226" s="55"/>
      <c r="K1226" s="54">
        <f t="shared" ref="K1226" si="710">G1226-F1226</f>
        <v>-221</v>
      </c>
      <c r="L1226" s="55">
        <f t="shared" ref="L1226" si="711">ROUND(K1226*100/-F1226,2)</f>
        <v>100</v>
      </c>
      <c r="M1226" s="59"/>
      <c r="N1226" s="59"/>
      <c r="O1226" s="53"/>
      <c r="P1226" s="53"/>
      <c r="Q1226" s="59"/>
      <c r="R1226" s="53"/>
      <c r="S1226" s="53"/>
      <c r="T1226" s="53"/>
      <c r="U1226" s="53"/>
      <c r="V1226" s="53"/>
      <c r="W1226" s="59"/>
      <c r="X1226" s="6"/>
    </row>
    <row r="1227" spans="1:24" s="26" customFormat="1" ht="26.25" customHeight="1" x14ac:dyDescent="0.25">
      <c r="A1227" s="33" t="s">
        <v>285</v>
      </c>
      <c r="B1227" s="44" t="s">
        <v>335</v>
      </c>
      <c r="C1227" s="98" t="s">
        <v>387</v>
      </c>
      <c r="D1227" s="117" t="s">
        <v>388</v>
      </c>
      <c r="E1227" s="53">
        <v>76450</v>
      </c>
      <c r="F1227" s="53">
        <f>E1227</f>
        <v>76450</v>
      </c>
      <c r="G1227" s="53">
        <f t="shared" ref="G1227:H1227" si="712">F1227</f>
        <v>76450</v>
      </c>
      <c r="H1227" s="53">
        <f t="shared" si="712"/>
        <v>76450</v>
      </c>
      <c r="I1227" s="119"/>
      <c r="J1227" s="55"/>
      <c r="K1227" s="54"/>
      <c r="L1227" s="55"/>
      <c r="M1227" s="59"/>
      <c r="N1227" s="59"/>
      <c r="O1227" s="53"/>
      <c r="P1227" s="53"/>
      <c r="Q1227" s="59"/>
      <c r="R1227" s="53"/>
      <c r="S1227" s="53"/>
      <c r="T1227" s="53"/>
      <c r="U1227" s="53"/>
      <c r="V1227" s="53"/>
      <c r="W1227" s="59"/>
      <c r="X1227" s="6"/>
    </row>
    <row r="1228" spans="1:24" s="81" customFormat="1" ht="26.25" customHeight="1" x14ac:dyDescent="0.25">
      <c r="A1228" s="100" t="s">
        <v>286</v>
      </c>
      <c r="B1228" s="100" t="s">
        <v>336</v>
      </c>
      <c r="C1228" s="101" t="s">
        <v>102</v>
      </c>
      <c r="D1228" s="102" t="s">
        <v>21</v>
      </c>
      <c r="E1228" s="103">
        <f>E1229+E1269</f>
        <v>16024265</v>
      </c>
      <c r="F1228" s="103">
        <f>F1229+F1269</f>
        <v>2706999.16</v>
      </c>
      <c r="G1228" s="103">
        <f>G1229+G1269</f>
        <v>2731642.02</v>
      </c>
      <c r="H1228" s="103">
        <f>H1229+H1269</f>
        <v>2570476</v>
      </c>
      <c r="I1228" s="103">
        <f>I1229+I1269</f>
        <v>105675.04999999999</v>
      </c>
      <c r="J1228" s="106">
        <f>ROUND(I1228/F1228*100,2)</f>
        <v>3.9</v>
      </c>
      <c r="K1228" s="103">
        <f>K1229+K1269</f>
        <v>-84977.189999999886</v>
      </c>
      <c r="L1228" s="106">
        <f>ROUND(K1228*100/-F1228,2)</f>
        <v>3.14</v>
      </c>
      <c r="M1228" s="103">
        <f t="shared" ref="M1228:V1228" si="713">M1229+M1269</f>
        <v>295616</v>
      </c>
      <c r="N1228" s="103">
        <f t="shared" si="713"/>
        <v>49269.34</v>
      </c>
      <c r="O1228" s="103">
        <f t="shared" si="713"/>
        <v>54448</v>
      </c>
      <c r="P1228" s="103">
        <f t="shared" si="713"/>
        <v>53796</v>
      </c>
      <c r="Q1228" s="103">
        <f t="shared" si="713"/>
        <v>652</v>
      </c>
      <c r="R1228" s="103">
        <f t="shared" si="713"/>
        <v>7895</v>
      </c>
      <c r="S1228" s="103">
        <f t="shared" si="713"/>
        <v>1316</v>
      </c>
      <c r="T1228" s="103">
        <f t="shared" si="713"/>
        <v>1318</v>
      </c>
      <c r="U1228" s="103">
        <f t="shared" si="713"/>
        <v>1293</v>
      </c>
      <c r="V1228" s="103">
        <f t="shared" si="713"/>
        <v>25</v>
      </c>
      <c r="W1228" s="107">
        <v>41860</v>
      </c>
      <c r="X1228" s="47"/>
    </row>
    <row r="1229" spans="1:24" s="81" customFormat="1" ht="22.5" customHeight="1" x14ac:dyDescent="0.25">
      <c r="A1229" s="33" t="s">
        <v>286</v>
      </c>
      <c r="B1229" s="21">
        <v>1</v>
      </c>
      <c r="C1229" s="23" t="s">
        <v>102</v>
      </c>
      <c r="D1229" s="27" t="s">
        <v>22</v>
      </c>
      <c r="E1229" s="52">
        <f>E1230+E1236+E1250</f>
        <v>12711826</v>
      </c>
      <c r="F1229" s="52">
        <f>F1230+F1236+F1250</f>
        <v>2118444.5</v>
      </c>
      <c r="G1229" s="52">
        <f>G1230+G1236+G1250</f>
        <v>2092487.56</v>
      </c>
      <c r="H1229" s="52">
        <f>H1230+H1236+H1250</f>
        <v>2028594</v>
      </c>
      <c r="I1229" s="52">
        <f>I1230+I1236+I1250</f>
        <v>10208.09</v>
      </c>
      <c r="J1229" s="55">
        <f>ROUND(I1229/F1229*100,2)</f>
        <v>0.48</v>
      </c>
      <c r="K1229" s="52">
        <f>K1230+K1236+K1250</f>
        <v>-40110.029999999882</v>
      </c>
      <c r="L1229" s="55">
        <f>ROUND(K1229*100/-F1229,2)</f>
        <v>1.89</v>
      </c>
      <c r="M1229" s="49">
        <v>218002</v>
      </c>
      <c r="N1229" s="49">
        <f>ROUND(M1229/12*2,2)</f>
        <v>36333.67</v>
      </c>
      <c r="O1229" s="52">
        <f t="shared" ref="O1229:V1229" si="714">O1230+O1236+O1250</f>
        <v>44545</v>
      </c>
      <c r="P1229" s="52">
        <f t="shared" si="714"/>
        <v>44445</v>
      </c>
      <c r="Q1229" s="52">
        <f t="shared" si="714"/>
        <v>100</v>
      </c>
      <c r="R1229" s="52">
        <f t="shared" si="714"/>
        <v>5689</v>
      </c>
      <c r="S1229" s="52">
        <f t="shared" si="714"/>
        <v>948</v>
      </c>
      <c r="T1229" s="59">
        <f t="shared" si="714"/>
        <v>940</v>
      </c>
      <c r="U1229" s="59">
        <f t="shared" si="714"/>
        <v>938</v>
      </c>
      <c r="V1229" s="59">
        <f t="shared" si="714"/>
        <v>2</v>
      </c>
      <c r="W1229" s="59"/>
      <c r="X1229" s="25"/>
    </row>
    <row r="1230" spans="1:24" s="77" customFormat="1" ht="15.75" x14ac:dyDescent="0.25">
      <c r="A1230" s="33" t="s">
        <v>286</v>
      </c>
      <c r="B1230" s="33" t="s">
        <v>330</v>
      </c>
      <c r="C1230" s="23" t="s">
        <v>102</v>
      </c>
      <c r="D1230" s="32" t="s">
        <v>23</v>
      </c>
      <c r="E1230" s="49">
        <f t="shared" ref="E1230:L1230" si="715">SUM(E1231:E1235)</f>
        <v>11336323</v>
      </c>
      <c r="F1230" s="49">
        <f t="shared" si="715"/>
        <v>1889194</v>
      </c>
      <c r="G1230" s="49">
        <f t="shared" si="715"/>
        <v>1890738</v>
      </c>
      <c r="H1230" s="49">
        <f t="shared" si="715"/>
        <v>1889194</v>
      </c>
      <c r="I1230" s="128">
        <f t="shared" si="715"/>
        <v>1544</v>
      </c>
      <c r="J1230" s="128">
        <f t="shared" si="715"/>
        <v>0.15</v>
      </c>
      <c r="K1230" s="128">
        <f t="shared" si="715"/>
        <v>0</v>
      </c>
      <c r="L1230" s="49">
        <f t="shared" si="715"/>
        <v>0</v>
      </c>
      <c r="M1230" s="49"/>
      <c r="N1230" s="49"/>
      <c r="O1230" s="52">
        <f t="shared" ref="O1230:V1230" si="716">SUM(O1231:O1235)</f>
        <v>43091</v>
      </c>
      <c r="P1230" s="52">
        <f t="shared" si="716"/>
        <v>43041</v>
      </c>
      <c r="Q1230" s="124">
        <f t="shared" si="716"/>
        <v>50</v>
      </c>
      <c r="R1230" s="52">
        <f t="shared" si="716"/>
        <v>5429</v>
      </c>
      <c r="S1230" s="52">
        <f t="shared" si="716"/>
        <v>905</v>
      </c>
      <c r="T1230" s="139">
        <f t="shared" si="716"/>
        <v>906</v>
      </c>
      <c r="U1230" s="141">
        <f t="shared" si="716"/>
        <v>906</v>
      </c>
      <c r="V1230" s="49">
        <f t="shared" si="716"/>
        <v>0</v>
      </c>
      <c r="W1230" s="49"/>
      <c r="X1230" s="25"/>
    </row>
    <row r="1231" spans="1:24" s="77" customFormat="1" ht="15.75" x14ac:dyDescent="0.25">
      <c r="A1231" s="162" t="s">
        <v>286</v>
      </c>
      <c r="B1231" s="33" t="s">
        <v>330</v>
      </c>
      <c r="C1231" s="23" t="s">
        <v>73</v>
      </c>
      <c r="D1231" s="34" t="s">
        <v>106</v>
      </c>
      <c r="E1231" s="53">
        <v>6283929</v>
      </c>
      <c r="F1231" s="53">
        <f>523564*2</f>
        <v>1047128</v>
      </c>
      <c r="G1231" s="99">
        <v>1048672</v>
      </c>
      <c r="H1231" s="99">
        <v>1047128</v>
      </c>
      <c r="I1231" s="54">
        <f>G1231-F1231</f>
        <v>1544</v>
      </c>
      <c r="J1231" s="50">
        <f>ROUND(I1231/F1231*100,2)</f>
        <v>0.15</v>
      </c>
      <c r="K1231" s="54"/>
      <c r="L1231" s="55"/>
      <c r="M1231" s="53"/>
      <c r="N1231" s="53"/>
      <c r="O1231" s="53">
        <v>43091</v>
      </c>
      <c r="P1231" s="53">
        <v>43041</v>
      </c>
      <c r="Q1231" s="57">
        <f>O1231-P1231</f>
        <v>50</v>
      </c>
      <c r="R1231" s="74">
        <v>5429</v>
      </c>
      <c r="S1231" s="53">
        <f>ROUND(R1231/12*2,0)</f>
        <v>905</v>
      </c>
      <c r="T1231" s="58">
        <v>906</v>
      </c>
      <c r="U1231" s="58">
        <v>906</v>
      </c>
      <c r="V1231" s="53">
        <f>T1231-U1231</f>
        <v>0</v>
      </c>
      <c r="W1231" s="53"/>
      <c r="X1231" s="6"/>
    </row>
    <row r="1232" spans="1:24" s="77" customFormat="1" ht="15.75" x14ac:dyDescent="0.25">
      <c r="A1232" s="33" t="s">
        <v>286</v>
      </c>
      <c r="B1232" s="33" t="s">
        <v>330</v>
      </c>
      <c r="C1232" s="23" t="s">
        <v>74</v>
      </c>
      <c r="D1232" s="116" t="s">
        <v>104</v>
      </c>
      <c r="E1232" s="53">
        <v>4577678</v>
      </c>
      <c r="F1232" s="53">
        <f>381473*2</f>
        <v>762946</v>
      </c>
      <c r="G1232" s="53">
        <v>762946</v>
      </c>
      <c r="H1232" s="53">
        <v>762946</v>
      </c>
      <c r="I1232" s="54"/>
      <c r="J1232" s="50"/>
      <c r="K1232" s="54"/>
      <c r="L1232" s="55"/>
      <c r="M1232" s="59"/>
      <c r="N1232" s="59"/>
      <c r="O1232" s="53"/>
      <c r="P1232" s="53"/>
      <c r="Q1232" s="57">
        <f>O1232-P1232</f>
        <v>0</v>
      </c>
      <c r="R1232" s="53"/>
      <c r="S1232" s="53">
        <f>ROUND(R1232/12*3,0)</f>
        <v>0</v>
      </c>
      <c r="T1232" s="58"/>
      <c r="U1232" s="58"/>
      <c r="V1232" s="53">
        <f>T1232-U1232</f>
        <v>0</v>
      </c>
      <c r="W1232" s="59"/>
      <c r="X1232" s="6"/>
    </row>
    <row r="1233" spans="1:24" s="77" customFormat="1" ht="15.75" x14ac:dyDescent="0.25">
      <c r="A1233" s="33" t="s">
        <v>286</v>
      </c>
      <c r="B1233" s="33" t="s">
        <v>330</v>
      </c>
      <c r="C1233" s="23" t="s">
        <v>74</v>
      </c>
      <c r="D1233" s="116" t="s">
        <v>105</v>
      </c>
      <c r="E1233" s="53">
        <v>474716</v>
      </c>
      <c r="F1233" s="53">
        <f>39560*2</f>
        <v>79120</v>
      </c>
      <c r="G1233" s="53">
        <v>79120</v>
      </c>
      <c r="H1233" s="53">
        <v>79120</v>
      </c>
      <c r="I1233" s="54"/>
      <c r="J1233" s="50"/>
      <c r="K1233" s="54"/>
      <c r="L1233" s="55"/>
      <c r="M1233" s="59"/>
      <c r="N1233" s="59"/>
      <c r="O1233" s="53"/>
      <c r="P1233" s="53"/>
      <c r="Q1233" s="57">
        <f>O1233-P1233</f>
        <v>0</v>
      </c>
      <c r="R1233" s="53"/>
      <c r="S1233" s="53">
        <f>ROUND(R1233/12*3,0)</f>
        <v>0</v>
      </c>
      <c r="T1233" s="58"/>
      <c r="U1233" s="58"/>
      <c r="V1233" s="53">
        <f>T1233-U1233</f>
        <v>0</v>
      </c>
      <c r="W1233" s="59"/>
      <c r="X1233" s="6"/>
    </row>
    <row r="1234" spans="1:24" s="77" customFormat="1" ht="15.75" x14ac:dyDescent="0.25">
      <c r="A1234" s="33" t="s">
        <v>286</v>
      </c>
      <c r="B1234" s="33" t="s">
        <v>330</v>
      </c>
      <c r="C1234" s="23" t="s">
        <v>75</v>
      </c>
      <c r="D1234" s="34" t="s">
        <v>107</v>
      </c>
      <c r="E1234" s="53"/>
      <c r="F1234" s="53"/>
      <c r="G1234" s="53"/>
      <c r="H1234" s="53"/>
      <c r="I1234" s="54"/>
      <c r="J1234" s="50"/>
      <c r="K1234" s="54"/>
      <c r="L1234" s="55"/>
      <c r="M1234" s="59"/>
      <c r="N1234" s="59"/>
      <c r="O1234" s="53"/>
      <c r="P1234" s="53"/>
      <c r="Q1234" s="57">
        <f>O1234-P1234</f>
        <v>0</v>
      </c>
      <c r="R1234" s="53"/>
      <c r="S1234" s="53">
        <f>ROUND(R1234/12*3,0)</f>
        <v>0</v>
      </c>
      <c r="T1234" s="58"/>
      <c r="U1234" s="58"/>
      <c r="V1234" s="53">
        <f>T1234-U1234</f>
        <v>0</v>
      </c>
      <c r="W1234" s="59"/>
      <c r="X1234" s="6"/>
    </row>
    <row r="1235" spans="1:24" s="77" customFormat="1" ht="31.5" x14ac:dyDescent="0.25">
      <c r="A1235" s="33" t="s">
        <v>286</v>
      </c>
      <c r="B1235" s="33" t="s">
        <v>330</v>
      </c>
      <c r="C1235" s="23" t="s">
        <v>76</v>
      </c>
      <c r="D1235" s="34" t="s">
        <v>108</v>
      </c>
      <c r="E1235" s="53"/>
      <c r="F1235" s="53"/>
      <c r="G1235" s="53"/>
      <c r="H1235" s="53"/>
      <c r="I1235" s="119"/>
      <c r="J1235" s="55"/>
      <c r="K1235" s="119"/>
      <c r="L1235" s="55"/>
      <c r="M1235" s="59"/>
      <c r="N1235" s="59"/>
      <c r="O1235" s="53"/>
      <c r="P1235" s="53"/>
      <c r="Q1235" s="59">
        <f>O1235-P1235</f>
        <v>0</v>
      </c>
      <c r="R1235" s="53"/>
      <c r="S1235" s="53">
        <f>ROUND(R1235/12*3,0)</f>
        <v>0</v>
      </c>
      <c r="T1235" s="53"/>
      <c r="U1235" s="53"/>
      <c r="V1235" s="53">
        <f>T1235-U1235</f>
        <v>0</v>
      </c>
      <c r="W1235" s="59"/>
      <c r="X1235" s="6"/>
    </row>
    <row r="1236" spans="1:24" s="77" customFormat="1" ht="15.75" x14ac:dyDescent="0.25">
      <c r="A1236" s="33" t="s">
        <v>286</v>
      </c>
      <c r="B1236" s="22" t="s">
        <v>331</v>
      </c>
      <c r="C1236" s="36"/>
      <c r="D1236" s="32" t="s">
        <v>24</v>
      </c>
      <c r="E1236" s="61">
        <f t="shared" ref="E1236:K1236" si="717">SUM(E1237:E1249)</f>
        <v>517293</v>
      </c>
      <c r="F1236" s="61">
        <f t="shared" si="717"/>
        <v>86215.5</v>
      </c>
      <c r="G1236" s="61">
        <f t="shared" si="717"/>
        <v>57698</v>
      </c>
      <c r="H1236" s="61">
        <f t="shared" si="717"/>
        <v>57698</v>
      </c>
      <c r="I1236" s="120">
        <f t="shared" si="717"/>
        <v>0</v>
      </c>
      <c r="J1236" s="120">
        <f t="shared" si="717"/>
        <v>0</v>
      </c>
      <c r="K1236" s="120">
        <f t="shared" si="717"/>
        <v>-28517.5</v>
      </c>
      <c r="L1236" s="55">
        <f>ROUND(K1236*100/-F1236,2)</f>
        <v>33.08</v>
      </c>
      <c r="M1236" s="61"/>
      <c r="N1236" s="61"/>
      <c r="O1236" s="61">
        <f t="shared" ref="O1236:V1236" si="718">SUM(O1237:O1249)</f>
        <v>1314</v>
      </c>
      <c r="P1236" s="61">
        <f t="shared" si="718"/>
        <v>1314</v>
      </c>
      <c r="Q1236" s="120">
        <f t="shared" si="718"/>
        <v>0</v>
      </c>
      <c r="R1236" s="61">
        <f t="shared" si="718"/>
        <v>260</v>
      </c>
      <c r="S1236" s="61">
        <f t="shared" si="718"/>
        <v>43</v>
      </c>
      <c r="T1236" s="137">
        <f t="shared" si="718"/>
        <v>29</v>
      </c>
      <c r="U1236" s="137">
        <f t="shared" si="718"/>
        <v>29</v>
      </c>
      <c r="V1236" s="61">
        <f t="shared" si="718"/>
        <v>0</v>
      </c>
      <c r="W1236" s="68"/>
      <c r="X1236" s="6"/>
    </row>
    <row r="1237" spans="1:24" s="77" customFormat="1" ht="15.75" x14ac:dyDescent="0.25">
      <c r="A1237" s="33" t="s">
        <v>286</v>
      </c>
      <c r="B1237" s="33" t="s">
        <v>331</v>
      </c>
      <c r="C1237" s="37" t="s">
        <v>25</v>
      </c>
      <c r="D1237" s="34" t="s">
        <v>54</v>
      </c>
      <c r="E1237" s="53">
        <v>517293</v>
      </c>
      <c r="F1237" s="53">
        <f>ROUND(E1237/12*2,2)</f>
        <v>86215.5</v>
      </c>
      <c r="G1237" s="53">
        <v>57698</v>
      </c>
      <c r="H1237" s="53">
        <v>57698</v>
      </c>
      <c r="I1237" s="119"/>
      <c r="J1237" s="55"/>
      <c r="K1237" s="54">
        <f>G1237-F1237</f>
        <v>-28517.5</v>
      </c>
      <c r="L1237" s="55">
        <f>ROUND(K1237*100/-F1237,2)</f>
        <v>33.08</v>
      </c>
      <c r="M1237" s="59"/>
      <c r="N1237" s="59"/>
      <c r="O1237" s="53">
        <v>1314</v>
      </c>
      <c r="P1237" s="53">
        <v>1314</v>
      </c>
      <c r="Q1237" s="57">
        <f t="shared" ref="Q1237:Q1249" si="719">O1237-P1237</f>
        <v>0</v>
      </c>
      <c r="R1237" s="74">
        <v>260</v>
      </c>
      <c r="S1237" s="53">
        <f>ROUND(R1237/12*2,0)</f>
        <v>43</v>
      </c>
      <c r="T1237" s="58">
        <v>29</v>
      </c>
      <c r="U1237" s="58">
        <v>29</v>
      </c>
      <c r="V1237" s="53">
        <f t="shared" ref="V1237:V1249" si="720">T1237-U1237</f>
        <v>0</v>
      </c>
      <c r="W1237" s="59"/>
      <c r="X1237" s="6"/>
    </row>
    <row r="1238" spans="1:24" s="77" customFormat="1" ht="15.75" x14ac:dyDescent="0.25">
      <c r="A1238" s="33" t="s">
        <v>286</v>
      </c>
      <c r="B1238" s="33" t="s">
        <v>331</v>
      </c>
      <c r="C1238" s="37" t="s">
        <v>26</v>
      </c>
      <c r="D1238" s="34" t="s">
        <v>27</v>
      </c>
      <c r="E1238" s="53"/>
      <c r="F1238" s="53"/>
      <c r="G1238" s="53"/>
      <c r="H1238" s="53"/>
      <c r="I1238" s="54"/>
      <c r="J1238" s="50"/>
      <c r="K1238" s="54"/>
      <c r="L1238" s="55"/>
      <c r="M1238" s="59"/>
      <c r="N1238" s="59"/>
      <c r="O1238" s="53"/>
      <c r="P1238" s="53"/>
      <c r="Q1238" s="57">
        <f t="shared" si="719"/>
        <v>0</v>
      </c>
      <c r="R1238" s="53"/>
      <c r="S1238" s="53">
        <f t="shared" ref="S1238:S1249" si="721">ROUND(R1238/12*3,0)</f>
        <v>0</v>
      </c>
      <c r="T1238" s="58"/>
      <c r="U1238" s="58"/>
      <c r="V1238" s="53">
        <f t="shared" si="720"/>
        <v>0</v>
      </c>
      <c r="W1238" s="59"/>
      <c r="X1238" s="6"/>
    </row>
    <row r="1239" spans="1:24" s="77" customFormat="1" ht="31.5" x14ac:dyDescent="0.25">
      <c r="A1239" s="33" t="s">
        <v>286</v>
      </c>
      <c r="B1239" s="33" t="s">
        <v>331</v>
      </c>
      <c r="C1239" s="37" t="s">
        <v>28</v>
      </c>
      <c r="D1239" s="34" t="s">
        <v>29</v>
      </c>
      <c r="E1239" s="53"/>
      <c r="F1239" s="53"/>
      <c r="G1239" s="53"/>
      <c r="H1239" s="53"/>
      <c r="I1239" s="54"/>
      <c r="J1239" s="50"/>
      <c r="K1239" s="54"/>
      <c r="L1239" s="55"/>
      <c r="M1239" s="59"/>
      <c r="N1239" s="59"/>
      <c r="O1239" s="53"/>
      <c r="P1239" s="53"/>
      <c r="Q1239" s="57">
        <f t="shared" si="719"/>
        <v>0</v>
      </c>
      <c r="R1239" s="53"/>
      <c r="S1239" s="53">
        <f t="shared" si="721"/>
        <v>0</v>
      </c>
      <c r="T1239" s="58"/>
      <c r="U1239" s="58"/>
      <c r="V1239" s="53">
        <f t="shared" si="720"/>
        <v>0</v>
      </c>
      <c r="W1239" s="59"/>
      <c r="X1239" s="6"/>
    </row>
    <row r="1240" spans="1:24" s="77" customFormat="1" ht="15.75" x14ac:dyDescent="0.25">
      <c r="A1240" s="33" t="s">
        <v>286</v>
      </c>
      <c r="B1240" s="33" t="s">
        <v>331</v>
      </c>
      <c r="C1240" s="37" t="s">
        <v>56</v>
      </c>
      <c r="D1240" s="34" t="s">
        <v>53</v>
      </c>
      <c r="E1240" s="53"/>
      <c r="F1240" s="53"/>
      <c r="G1240" s="53"/>
      <c r="H1240" s="53"/>
      <c r="I1240" s="54"/>
      <c r="J1240" s="50"/>
      <c r="K1240" s="54"/>
      <c r="L1240" s="55"/>
      <c r="M1240" s="59"/>
      <c r="N1240" s="59"/>
      <c r="O1240" s="53"/>
      <c r="P1240" s="53"/>
      <c r="Q1240" s="57">
        <f t="shared" si="719"/>
        <v>0</v>
      </c>
      <c r="R1240" s="53"/>
      <c r="S1240" s="53">
        <f t="shared" si="721"/>
        <v>0</v>
      </c>
      <c r="T1240" s="58"/>
      <c r="U1240" s="58"/>
      <c r="V1240" s="53">
        <f t="shared" si="720"/>
        <v>0</v>
      </c>
      <c r="W1240" s="59"/>
      <c r="X1240" s="6"/>
    </row>
    <row r="1241" spans="1:24" s="77" customFormat="1" ht="15.75" x14ac:dyDescent="0.25">
      <c r="A1241" s="33" t="s">
        <v>286</v>
      </c>
      <c r="B1241" s="33" t="s">
        <v>331</v>
      </c>
      <c r="C1241" s="37" t="s">
        <v>57</v>
      </c>
      <c r="D1241" s="34" t="s">
        <v>68</v>
      </c>
      <c r="E1241" s="53"/>
      <c r="F1241" s="53"/>
      <c r="G1241" s="53"/>
      <c r="H1241" s="53"/>
      <c r="I1241" s="54"/>
      <c r="J1241" s="50"/>
      <c r="K1241" s="54"/>
      <c r="L1241" s="55"/>
      <c r="M1241" s="59"/>
      <c r="N1241" s="59"/>
      <c r="O1241" s="53"/>
      <c r="P1241" s="53"/>
      <c r="Q1241" s="57">
        <f t="shared" si="719"/>
        <v>0</v>
      </c>
      <c r="R1241" s="53"/>
      <c r="S1241" s="53">
        <f t="shared" si="721"/>
        <v>0</v>
      </c>
      <c r="T1241" s="58"/>
      <c r="U1241" s="58"/>
      <c r="V1241" s="53">
        <f t="shared" si="720"/>
        <v>0</v>
      </c>
      <c r="W1241" s="59"/>
      <c r="X1241" s="6"/>
    </row>
    <row r="1242" spans="1:24" s="77" customFormat="1" ht="15.75" x14ac:dyDescent="0.25">
      <c r="A1242" s="33" t="s">
        <v>286</v>
      </c>
      <c r="B1242" s="33" t="s">
        <v>331</v>
      </c>
      <c r="C1242" s="37" t="s">
        <v>58</v>
      </c>
      <c r="D1242" s="34" t="s">
        <v>70</v>
      </c>
      <c r="E1242" s="53"/>
      <c r="F1242" s="53"/>
      <c r="G1242" s="53"/>
      <c r="H1242" s="53"/>
      <c r="I1242" s="54"/>
      <c r="J1242" s="50"/>
      <c r="K1242" s="54"/>
      <c r="L1242" s="55"/>
      <c r="M1242" s="59"/>
      <c r="N1242" s="59"/>
      <c r="O1242" s="53"/>
      <c r="P1242" s="53"/>
      <c r="Q1242" s="57">
        <f t="shared" si="719"/>
        <v>0</v>
      </c>
      <c r="R1242" s="53"/>
      <c r="S1242" s="53">
        <f t="shared" si="721"/>
        <v>0</v>
      </c>
      <c r="T1242" s="58"/>
      <c r="U1242" s="58"/>
      <c r="V1242" s="53">
        <f t="shared" si="720"/>
        <v>0</v>
      </c>
      <c r="W1242" s="59"/>
      <c r="X1242" s="6"/>
    </row>
    <row r="1243" spans="1:24" s="77" customFormat="1" ht="31.5" x14ac:dyDescent="0.25">
      <c r="A1243" s="33" t="s">
        <v>286</v>
      </c>
      <c r="B1243" s="33" t="s">
        <v>331</v>
      </c>
      <c r="C1243" s="37" t="s">
        <v>59</v>
      </c>
      <c r="D1243" s="34" t="s">
        <v>69</v>
      </c>
      <c r="E1243" s="53"/>
      <c r="F1243" s="53"/>
      <c r="G1243" s="53"/>
      <c r="H1243" s="53"/>
      <c r="I1243" s="54"/>
      <c r="J1243" s="50"/>
      <c r="K1243" s="54"/>
      <c r="L1243" s="55"/>
      <c r="M1243" s="59"/>
      <c r="N1243" s="59"/>
      <c r="O1243" s="53"/>
      <c r="P1243" s="53"/>
      <c r="Q1243" s="57">
        <f t="shared" si="719"/>
        <v>0</v>
      </c>
      <c r="R1243" s="53"/>
      <c r="S1243" s="53">
        <f t="shared" si="721"/>
        <v>0</v>
      </c>
      <c r="T1243" s="58"/>
      <c r="U1243" s="58"/>
      <c r="V1243" s="53">
        <f t="shared" si="720"/>
        <v>0</v>
      </c>
      <c r="W1243" s="59"/>
      <c r="X1243" s="6"/>
    </row>
    <row r="1244" spans="1:24" s="77" customFormat="1" ht="15.75" x14ac:dyDescent="0.25">
      <c r="A1244" s="33" t="s">
        <v>286</v>
      </c>
      <c r="B1244" s="33" t="s">
        <v>331</v>
      </c>
      <c r="C1244" s="37" t="s">
        <v>60</v>
      </c>
      <c r="D1244" s="34" t="s">
        <v>72</v>
      </c>
      <c r="E1244" s="53"/>
      <c r="F1244" s="53"/>
      <c r="G1244" s="53"/>
      <c r="H1244" s="53"/>
      <c r="I1244" s="54"/>
      <c r="J1244" s="50"/>
      <c r="K1244" s="54"/>
      <c r="L1244" s="55"/>
      <c r="M1244" s="59"/>
      <c r="N1244" s="59"/>
      <c r="O1244" s="53"/>
      <c r="P1244" s="53"/>
      <c r="Q1244" s="57">
        <f t="shared" si="719"/>
        <v>0</v>
      </c>
      <c r="R1244" s="53"/>
      <c r="S1244" s="53">
        <f t="shared" si="721"/>
        <v>0</v>
      </c>
      <c r="T1244" s="58"/>
      <c r="U1244" s="58"/>
      <c r="V1244" s="53">
        <f t="shared" si="720"/>
        <v>0</v>
      </c>
      <c r="W1244" s="59"/>
      <c r="X1244" s="6"/>
    </row>
    <row r="1245" spans="1:24" s="77" customFormat="1" ht="15.75" x14ac:dyDescent="0.25">
      <c r="A1245" s="33" t="s">
        <v>286</v>
      </c>
      <c r="B1245" s="33" t="s">
        <v>331</v>
      </c>
      <c r="C1245" s="37" t="s">
        <v>61</v>
      </c>
      <c r="D1245" s="34" t="s">
        <v>67</v>
      </c>
      <c r="E1245" s="53"/>
      <c r="F1245" s="53"/>
      <c r="G1245" s="53"/>
      <c r="H1245" s="53"/>
      <c r="I1245" s="54"/>
      <c r="J1245" s="50"/>
      <c r="K1245" s="54"/>
      <c r="L1245" s="55"/>
      <c r="M1245" s="59"/>
      <c r="N1245" s="59"/>
      <c r="O1245" s="53"/>
      <c r="P1245" s="53"/>
      <c r="Q1245" s="57">
        <f t="shared" si="719"/>
        <v>0</v>
      </c>
      <c r="R1245" s="53"/>
      <c r="S1245" s="53">
        <f t="shared" si="721"/>
        <v>0</v>
      </c>
      <c r="T1245" s="58"/>
      <c r="U1245" s="58"/>
      <c r="V1245" s="53">
        <f t="shared" si="720"/>
        <v>0</v>
      </c>
      <c r="W1245" s="59"/>
      <c r="X1245" s="6"/>
    </row>
    <row r="1246" spans="1:24" s="77" customFormat="1" ht="15.75" x14ac:dyDescent="0.25">
      <c r="A1246" s="33" t="s">
        <v>286</v>
      </c>
      <c r="B1246" s="33" t="s">
        <v>331</v>
      </c>
      <c r="C1246" s="37" t="s">
        <v>62</v>
      </c>
      <c r="D1246" s="34" t="s">
        <v>66</v>
      </c>
      <c r="E1246" s="53"/>
      <c r="F1246" s="53"/>
      <c r="G1246" s="53"/>
      <c r="H1246" s="53"/>
      <c r="I1246" s="54"/>
      <c r="J1246" s="50"/>
      <c r="K1246" s="54"/>
      <c r="L1246" s="55"/>
      <c r="M1246" s="59"/>
      <c r="N1246" s="59"/>
      <c r="O1246" s="53"/>
      <c r="P1246" s="53"/>
      <c r="Q1246" s="57">
        <f t="shared" si="719"/>
        <v>0</v>
      </c>
      <c r="R1246" s="53"/>
      <c r="S1246" s="53">
        <f t="shared" si="721"/>
        <v>0</v>
      </c>
      <c r="T1246" s="58"/>
      <c r="U1246" s="58"/>
      <c r="V1246" s="53">
        <f t="shared" si="720"/>
        <v>0</v>
      </c>
      <c r="W1246" s="59"/>
      <c r="X1246" s="6"/>
    </row>
    <row r="1247" spans="1:24" s="77" customFormat="1" ht="15.75" x14ac:dyDescent="0.25">
      <c r="A1247" s="33" t="s">
        <v>286</v>
      </c>
      <c r="B1247" s="33" t="s">
        <v>331</v>
      </c>
      <c r="C1247" s="37" t="s">
        <v>63</v>
      </c>
      <c r="D1247" s="34" t="s">
        <v>52</v>
      </c>
      <c r="E1247" s="53"/>
      <c r="F1247" s="53"/>
      <c r="G1247" s="53"/>
      <c r="H1247" s="53"/>
      <c r="I1247" s="54"/>
      <c r="J1247" s="50"/>
      <c r="K1247" s="54"/>
      <c r="L1247" s="55"/>
      <c r="M1247" s="59"/>
      <c r="N1247" s="59"/>
      <c r="O1247" s="53"/>
      <c r="P1247" s="53"/>
      <c r="Q1247" s="57">
        <f t="shared" si="719"/>
        <v>0</v>
      </c>
      <c r="R1247" s="53"/>
      <c r="S1247" s="53">
        <f t="shared" si="721"/>
        <v>0</v>
      </c>
      <c r="T1247" s="58"/>
      <c r="U1247" s="58"/>
      <c r="V1247" s="53">
        <f t="shared" si="720"/>
        <v>0</v>
      </c>
      <c r="W1247" s="59"/>
      <c r="X1247" s="6"/>
    </row>
    <row r="1248" spans="1:24" s="77" customFormat="1" ht="15.75" x14ac:dyDescent="0.25">
      <c r="A1248" s="33" t="s">
        <v>286</v>
      </c>
      <c r="B1248" s="33" t="s">
        <v>331</v>
      </c>
      <c r="C1248" s="37" t="s">
        <v>64</v>
      </c>
      <c r="D1248" s="34" t="s">
        <v>55</v>
      </c>
      <c r="E1248" s="53"/>
      <c r="F1248" s="53"/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 t="shared" si="719"/>
        <v>0</v>
      </c>
      <c r="R1248" s="53"/>
      <c r="S1248" s="53">
        <f t="shared" si="721"/>
        <v>0</v>
      </c>
      <c r="T1248" s="58"/>
      <c r="U1248" s="58"/>
      <c r="V1248" s="53">
        <f t="shared" si="720"/>
        <v>0</v>
      </c>
      <c r="W1248" s="59"/>
      <c r="X1248" s="6"/>
    </row>
    <row r="1249" spans="1:24" s="77" customFormat="1" ht="15.75" x14ac:dyDescent="0.25">
      <c r="A1249" s="33" t="s">
        <v>286</v>
      </c>
      <c r="B1249" s="33" t="s">
        <v>331</v>
      </c>
      <c r="C1249" s="37" t="s">
        <v>65</v>
      </c>
      <c r="D1249" s="34" t="s">
        <v>71</v>
      </c>
      <c r="E1249" s="53"/>
      <c r="F1249" s="53"/>
      <c r="G1249" s="53"/>
      <c r="H1249" s="53"/>
      <c r="I1249" s="119"/>
      <c r="J1249" s="55"/>
      <c r="K1249" s="119"/>
      <c r="L1249" s="55"/>
      <c r="M1249" s="59"/>
      <c r="N1249" s="59"/>
      <c r="O1249" s="53"/>
      <c r="P1249" s="53"/>
      <c r="Q1249" s="59">
        <f t="shared" si="719"/>
        <v>0</v>
      </c>
      <c r="R1249" s="53"/>
      <c r="S1249" s="53">
        <f t="shared" si="721"/>
        <v>0</v>
      </c>
      <c r="T1249" s="53"/>
      <c r="U1249" s="53"/>
      <c r="V1249" s="53">
        <f t="shared" si="720"/>
        <v>0</v>
      </c>
      <c r="W1249" s="59"/>
      <c r="X1249" s="6"/>
    </row>
    <row r="1250" spans="1:24" s="77" customFormat="1" ht="31.5" x14ac:dyDescent="0.25">
      <c r="A1250" s="33" t="s">
        <v>286</v>
      </c>
      <c r="B1250" s="22" t="s">
        <v>332</v>
      </c>
      <c r="C1250" s="23" t="s">
        <v>102</v>
      </c>
      <c r="D1250" s="32" t="s">
        <v>30</v>
      </c>
      <c r="E1250" s="61">
        <f t="shared" ref="E1250:L1250" si="722">SUM(E1251:E1268)</f>
        <v>858210</v>
      </c>
      <c r="F1250" s="61">
        <f t="shared" si="722"/>
        <v>143035</v>
      </c>
      <c r="G1250" s="61">
        <f t="shared" si="722"/>
        <v>144051.56000000014</v>
      </c>
      <c r="H1250" s="61">
        <f t="shared" si="722"/>
        <v>81702</v>
      </c>
      <c r="I1250" s="120">
        <f t="shared" si="722"/>
        <v>8664.09</v>
      </c>
      <c r="J1250" s="50">
        <f>ROUND(I1250/F1250*100,2)</f>
        <v>6.06</v>
      </c>
      <c r="K1250" s="120">
        <f t="shared" si="722"/>
        <v>-11592.529999999882</v>
      </c>
      <c r="L1250" s="61" t="e">
        <f t="shared" si="722"/>
        <v>#DIV/0!</v>
      </c>
      <c r="M1250" s="61"/>
      <c r="N1250" s="61"/>
      <c r="O1250" s="61">
        <f t="shared" ref="O1250:V1250" si="723">SUM(O1251:O1266)</f>
        <v>140</v>
      </c>
      <c r="P1250" s="61">
        <f t="shared" si="723"/>
        <v>90</v>
      </c>
      <c r="Q1250" s="120">
        <f t="shared" si="723"/>
        <v>50</v>
      </c>
      <c r="R1250" s="61">
        <f t="shared" si="723"/>
        <v>0</v>
      </c>
      <c r="S1250" s="61">
        <f t="shared" si="723"/>
        <v>0</v>
      </c>
      <c r="T1250" s="137">
        <f t="shared" si="723"/>
        <v>5</v>
      </c>
      <c r="U1250" s="137">
        <f t="shared" si="723"/>
        <v>3</v>
      </c>
      <c r="V1250" s="61">
        <f t="shared" si="723"/>
        <v>2</v>
      </c>
      <c r="W1250" s="61"/>
      <c r="X1250" s="6"/>
    </row>
    <row r="1251" spans="1:24" s="77" customFormat="1" ht="15.75" x14ac:dyDescent="0.25">
      <c r="A1251" s="33" t="s">
        <v>286</v>
      </c>
      <c r="B1251" s="33" t="s">
        <v>332</v>
      </c>
      <c r="C1251" s="23" t="s">
        <v>79</v>
      </c>
      <c r="D1251" s="43" t="s">
        <v>77</v>
      </c>
      <c r="E1251" s="53">
        <v>54955</v>
      </c>
      <c r="F1251" s="53">
        <f t="shared" ref="F1251:F1252" si="724">ROUND(E1251/12*2,0)</f>
        <v>9159</v>
      </c>
      <c r="G1251" s="53">
        <v>15648.01</v>
      </c>
      <c r="H1251" s="53">
        <v>8457</v>
      </c>
      <c r="I1251" s="119">
        <f t="shared" ref="I1251:I1252" si="725">G1251-F1251</f>
        <v>6489.01</v>
      </c>
      <c r="J1251" s="55">
        <f t="shared" ref="J1251:J1252" si="726">ROUND(I1251/F1251*100,2)</f>
        <v>70.849999999999994</v>
      </c>
      <c r="K1251" s="54"/>
      <c r="L1251" s="55"/>
      <c r="M1251" s="59"/>
      <c r="N1251" s="59"/>
      <c r="O1251" s="53"/>
      <c r="P1251" s="53"/>
      <c r="Q1251" s="57">
        <f t="shared" ref="Q1251:Q1266" si="727">O1251-P1251</f>
        <v>0</v>
      </c>
      <c r="R1251" s="53"/>
      <c r="S1251" s="53">
        <f>ROUND(R1251/12*3,0)</f>
        <v>0</v>
      </c>
      <c r="T1251" s="58"/>
      <c r="U1251" s="58"/>
      <c r="V1251" s="53">
        <f t="shared" ref="V1251:V1266" si="728">T1251-U1251</f>
        <v>0</v>
      </c>
      <c r="W1251" s="59"/>
      <c r="X1251" s="6"/>
    </row>
    <row r="1252" spans="1:24" s="77" customFormat="1" ht="15.75" x14ac:dyDescent="0.25">
      <c r="A1252" s="33" t="s">
        <v>286</v>
      </c>
      <c r="B1252" s="33" t="s">
        <v>332</v>
      </c>
      <c r="C1252" s="23" t="s">
        <v>80</v>
      </c>
      <c r="D1252" s="43" t="s">
        <v>78</v>
      </c>
      <c r="E1252" s="53">
        <v>28944</v>
      </c>
      <c r="F1252" s="53">
        <f t="shared" si="724"/>
        <v>4824</v>
      </c>
      <c r="G1252" s="53">
        <v>6143.85</v>
      </c>
      <c r="H1252" s="53">
        <v>1638</v>
      </c>
      <c r="I1252" s="119">
        <f t="shared" si="725"/>
        <v>1319.8500000000004</v>
      </c>
      <c r="J1252" s="55">
        <f t="shared" si="726"/>
        <v>27.36</v>
      </c>
      <c r="K1252" s="54"/>
      <c r="L1252" s="55"/>
      <c r="M1252" s="59"/>
      <c r="N1252" s="59"/>
      <c r="O1252" s="53"/>
      <c r="P1252" s="53"/>
      <c r="Q1252" s="57">
        <f t="shared" si="727"/>
        <v>0</v>
      </c>
      <c r="R1252" s="53"/>
      <c r="S1252" s="53">
        <f>ROUND(R1252/12*3,0)</f>
        <v>0</v>
      </c>
      <c r="T1252" s="58"/>
      <c r="U1252" s="58"/>
      <c r="V1252" s="53">
        <f t="shared" si="728"/>
        <v>0</v>
      </c>
      <c r="W1252" s="59"/>
      <c r="X1252" s="6"/>
    </row>
    <row r="1253" spans="1:24" s="77" customFormat="1" ht="15.75" x14ac:dyDescent="0.25">
      <c r="A1253" s="33" t="s">
        <v>286</v>
      </c>
      <c r="B1253" s="33" t="s">
        <v>332</v>
      </c>
      <c r="C1253" s="23" t="s">
        <v>82</v>
      </c>
      <c r="D1253" s="34" t="s">
        <v>81</v>
      </c>
      <c r="E1253" s="53"/>
      <c r="F1253" s="53"/>
      <c r="G1253" s="53"/>
      <c r="H1253" s="53"/>
      <c r="I1253" s="54"/>
      <c r="J1253" s="50"/>
      <c r="K1253" s="54"/>
      <c r="L1253" s="55"/>
      <c r="M1253" s="59"/>
      <c r="N1253" s="59"/>
      <c r="O1253" s="53"/>
      <c r="P1253" s="53"/>
      <c r="Q1253" s="57">
        <f t="shared" si="727"/>
        <v>0</v>
      </c>
      <c r="R1253" s="53"/>
      <c r="S1253" s="53">
        <f>ROUND(R1253/12*4,0)</f>
        <v>0</v>
      </c>
      <c r="T1253" s="58"/>
      <c r="U1253" s="58"/>
      <c r="V1253" s="53">
        <f t="shared" si="728"/>
        <v>0</v>
      </c>
      <c r="W1253" s="59"/>
      <c r="X1253" s="6"/>
    </row>
    <row r="1254" spans="1:24" s="77" customFormat="1" ht="31.5" x14ac:dyDescent="0.25">
      <c r="A1254" s="33" t="s">
        <v>286</v>
      </c>
      <c r="B1254" s="33" t="s">
        <v>332</v>
      </c>
      <c r="C1254" s="23" t="s">
        <v>84</v>
      </c>
      <c r="D1254" s="43" t="s">
        <v>83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727"/>
        <v>0</v>
      </c>
      <c r="R1254" s="53"/>
      <c r="S1254" s="53">
        <f>ROUND(R1254/12*3,0)</f>
        <v>0</v>
      </c>
      <c r="T1254" s="58"/>
      <c r="U1254" s="58"/>
      <c r="V1254" s="53">
        <f t="shared" si="728"/>
        <v>0</v>
      </c>
      <c r="W1254" s="59"/>
      <c r="X1254" s="6"/>
    </row>
    <row r="1255" spans="1:24" s="77" customFormat="1" ht="15.75" x14ac:dyDescent="0.25">
      <c r="A1255" s="33" t="s">
        <v>286</v>
      </c>
      <c r="B1255" s="33" t="s">
        <v>332</v>
      </c>
      <c r="C1255" s="23" t="s">
        <v>95</v>
      </c>
      <c r="D1255" s="43" t="s">
        <v>96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727"/>
        <v>0</v>
      </c>
      <c r="R1255" s="53"/>
      <c r="S1255" s="53">
        <f>ROUND(R1255/12*3,0)</f>
        <v>0</v>
      </c>
      <c r="T1255" s="58"/>
      <c r="U1255" s="58"/>
      <c r="V1255" s="53">
        <f t="shared" si="728"/>
        <v>0</v>
      </c>
      <c r="W1255" s="59"/>
      <c r="X1255" s="6"/>
    </row>
    <row r="1256" spans="1:24" s="77" customFormat="1" ht="31.5" x14ac:dyDescent="0.25">
      <c r="A1256" s="33" t="s">
        <v>286</v>
      </c>
      <c r="B1256" s="33" t="s">
        <v>332</v>
      </c>
      <c r="C1256" s="23" t="s">
        <v>86</v>
      </c>
      <c r="D1256" s="43" t="s">
        <v>85</v>
      </c>
      <c r="E1256" s="53"/>
      <c r="F1256" s="53"/>
      <c r="G1256" s="53">
        <v>2173</v>
      </c>
      <c r="H1256" s="53">
        <v>2173</v>
      </c>
      <c r="I1256" s="55"/>
      <c r="J1256" s="55"/>
      <c r="K1256" s="54"/>
      <c r="L1256" s="55"/>
      <c r="M1256" s="59"/>
      <c r="N1256" s="59"/>
      <c r="O1256" s="53">
        <v>90</v>
      </c>
      <c r="P1256" s="53">
        <v>90</v>
      </c>
      <c r="Q1256" s="57">
        <f t="shared" si="727"/>
        <v>0</v>
      </c>
      <c r="R1256" s="74"/>
      <c r="S1256" s="53">
        <f>ROUND(R1256/12*2,0)</f>
        <v>0</v>
      </c>
      <c r="T1256" s="58">
        <v>3</v>
      </c>
      <c r="U1256" s="58">
        <v>3</v>
      </c>
      <c r="V1256" s="53">
        <f t="shared" si="728"/>
        <v>0</v>
      </c>
      <c r="W1256" s="59"/>
      <c r="X1256" s="6"/>
    </row>
    <row r="1257" spans="1:24" s="77" customFormat="1" ht="31.5" x14ac:dyDescent="0.25">
      <c r="A1257" s="33" t="s">
        <v>286</v>
      </c>
      <c r="B1257" s="33" t="s">
        <v>332</v>
      </c>
      <c r="C1257" s="23" t="s">
        <v>102</v>
      </c>
      <c r="D1257" s="39" t="s">
        <v>352</v>
      </c>
      <c r="E1257" s="53"/>
      <c r="F1257" s="53"/>
      <c r="G1257" s="53">
        <v>1772</v>
      </c>
      <c r="H1257" s="53"/>
      <c r="I1257" s="54"/>
      <c r="J1257" s="50"/>
      <c r="K1257" s="54"/>
      <c r="L1257" s="55"/>
      <c r="M1257" s="59"/>
      <c r="N1257" s="59"/>
      <c r="O1257" s="53">
        <v>50</v>
      </c>
      <c r="P1257" s="53"/>
      <c r="Q1257" s="57">
        <f t="shared" si="727"/>
        <v>50</v>
      </c>
      <c r="R1257" s="74"/>
      <c r="S1257" s="53">
        <f t="shared" ref="S1257" si="729">R1257</f>
        <v>0</v>
      </c>
      <c r="T1257" s="58">
        <v>2</v>
      </c>
      <c r="U1257" s="58"/>
      <c r="V1257" s="53">
        <f t="shared" si="728"/>
        <v>2</v>
      </c>
      <c r="W1257" s="59"/>
      <c r="X1257" s="6"/>
    </row>
    <row r="1258" spans="1:24" s="77" customFormat="1" ht="15.75" x14ac:dyDescent="0.25">
      <c r="A1258" s="33" t="s">
        <v>286</v>
      </c>
      <c r="B1258" s="33" t="s">
        <v>332</v>
      </c>
      <c r="C1258" s="23" t="s">
        <v>89</v>
      </c>
      <c r="D1258" s="43" t="s">
        <v>88</v>
      </c>
      <c r="E1258" s="53"/>
      <c r="F1258" s="53"/>
      <c r="G1258" s="53"/>
      <c r="H1258" s="53"/>
      <c r="I1258" s="55">
        <f t="shared" ref="I1258:I1261" si="730">G1258-F1258</f>
        <v>0</v>
      </c>
      <c r="J1258" s="55" t="e">
        <f t="shared" ref="J1258:J1261" si="731">ROUND(I1258/F1258*100,2)</f>
        <v>#DIV/0!</v>
      </c>
      <c r="K1258" s="54">
        <f t="shared" ref="K1258:K1261" si="732">G1258-F1258</f>
        <v>0</v>
      </c>
      <c r="L1258" s="55" t="e">
        <f t="shared" ref="L1258:L1261" si="733">ROUND(K1258*100/-F1258,2)</f>
        <v>#DIV/0!</v>
      </c>
      <c r="M1258" s="59"/>
      <c r="N1258" s="59"/>
      <c r="O1258" s="53"/>
      <c r="P1258" s="53"/>
      <c r="Q1258" s="57">
        <f t="shared" si="727"/>
        <v>0</v>
      </c>
      <c r="R1258" s="53"/>
      <c r="S1258" s="53">
        <f t="shared" ref="S1258:S1266" si="734">ROUND(R1258/12*3,0)</f>
        <v>0</v>
      </c>
      <c r="T1258" s="58"/>
      <c r="U1258" s="58"/>
      <c r="V1258" s="53">
        <f t="shared" si="728"/>
        <v>0</v>
      </c>
      <c r="W1258" s="59"/>
      <c r="X1258" s="6"/>
    </row>
    <row r="1259" spans="1:24" s="77" customFormat="1" ht="15.75" x14ac:dyDescent="0.25">
      <c r="A1259" s="33" t="s">
        <v>286</v>
      </c>
      <c r="B1259" s="33" t="s">
        <v>332</v>
      </c>
      <c r="C1259" s="23" t="s">
        <v>357</v>
      </c>
      <c r="D1259" s="38" t="s">
        <v>358</v>
      </c>
      <c r="E1259" s="53"/>
      <c r="F1259" s="53"/>
      <c r="G1259" s="53">
        <v>647.80999999999995</v>
      </c>
      <c r="H1259" s="53"/>
      <c r="I1259" s="119">
        <f t="shared" ref="I1259" si="735">G1259-F1259</f>
        <v>647.80999999999995</v>
      </c>
      <c r="J1259" s="55" t="e">
        <f t="shared" ref="J1259" si="736">ROUND(I1259/F1259*100,2)</f>
        <v>#DIV/0!</v>
      </c>
      <c r="K1259" s="54"/>
      <c r="L1259" s="55"/>
      <c r="M1259" s="59"/>
      <c r="N1259" s="59"/>
      <c r="O1259" s="53"/>
      <c r="P1259" s="53"/>
      <c r="Q1259" s="57"/>
      <c r="R1259" s="53"/>
      <c r="S1259" s="53"/>
      <c r="T1259" s="58"/>
      <c r="U1259" s="58"/>
      <c r="V1259" s="53"/>
      <c r="W1259" s="59"/>
      <c r="X1259" s="6"/>
    </row>
    <row r="1260" spans="1:24" s="77" customFormat="1" ht="15.75" x14ac:dyDescent="0.25">
      <c r="A1260" s="33" t="s">
        <v>286</v>
      </c>
      <c r="B1260" s="33" t="s">
        <v>332</v>
      </c>
      <c r="C1260" s="23" t="s">
        <v>91</v>
      </c>
      <c r="D1260" s="43" t="s">
        <v>90</v>
      </c>
      <c r="E1260" s="53">
        <v>773550</v>
      </c>
      <c r="F1260" s="53">
        <f>ROUND(E1260/12*2,0)</f>
        <v>128925</v>
      </c>
      <c r="G1260" s="53">
        <v>117332.47000000012</v>
      </c>
      <c r="H1260" s="53">
        <v>69201</v>
      </c>
      <c r="I1260" s="119"/>
      <c r="J1260" s="119"/>
      <c r="K1260" s="54">
        <f t="shared" si="732"/>
        <v>-11592.529999999882</v>
      </c>
      <c r="L1260" s="55">
        <f t="shared" si="733"/>
        <v>8.99</v>
      </c>
      <c r="M1260" s="59"/>
      <c r="N1260" s="59"/>
      <c r="O1260" s="53"/>
      <c r="P1260" s="53"/>
      <c r="Q1260" s="57">
        <f t="shared" si="727"/>
        <v>0</v>
      </c>
      <c r="R1260" s="53"/>
      <c r="S1260" s="53">
        <f t="shared" si="734"/>
        <v>0</v>
      </c>
      <c r="T1260" s="58"/>
      <c r="U1260" s="58"/>
      <c r="V1260" s="53">
        <f t="shared" si="728"/>
        <v>0</v>
      </c>
      <c r="W1260" s="59"/>
      <c r="X1260" s="6"/>
    </row>
    <row r="1261" spans="1:24" s="77" customFormat="1" ht="37.5" customHeight="1" x14ac:dyDescent="0.25">
      <c r="A1261" s="33" t="s">
        <v>286</v>
      </c>
      <c r="B1261" s="33" t="s">
        <v>332</v>
      </c>
      <c r="C1261" s="23" t="s">
        <v>94</v>
      </c>
      <c r="D1261" s="43" t="s">
        <v>323</v>
      </c>
      <c r="E1261" s="53"/>
      <c r="F1261" s="53"/>
      <c r="G1261" s="53"/>
      <c r="H1261" s="53"/>
      <c r="I1261" s="55">
        <f t="shared" si="730"/>
        <v>0</v>
      </c>
      <c r="J1261" s="55" t="e">
        <f t="shared" si="731"/>
        <v>#DIV/0!</v>
      </c>
      <c r="K1261" s="54">
        <f t="shared" si="732"/>
        <v>0</v>
      </c>
      <c r="L1261" s="55" t="e">
        <f t="shared" si="733"/>
        <v>#DIV/0!</v>
      </c>
      <c r="M1261" s="59"/>
      <c r="N1261" s="59"/>
      <c r="O1261" s="53"/>
      <c r="P1261" s="53"/>
      <c r="Q1261" s="57">
        <f t="shared" si="727"/>
        <v>0</v>
      </c>
      <c r="R1261" s="53"/>
      <c r="S1261" s="53">
        <f t="shared" si="734"/>
        <v>0</v>
      </c>
      <c r="T1261" s="58"/>
      <c r="U1261" s="58"/>
      <c r="V1261" s="53">
        <f t="shared" si="728"/>
        <v>0</v>
      </c>
      <c r="W1261" s="59"/>
      <c r="X1261" s="6"/>
    </row>
    <row r="1262" spans="1:24" s="77" customFormat="1" ht="15.75" x14ac:dyDescent="0.25">
      <c r="A1262" s="33" t="s">
        <v>286</v>
      </c>
      <c r="B1262" s="33" t="s">
        <v>332</v>
      </c>
      <c r="C1262" s="23" t="s">
        <v>93</v>
      </c>
      <c r="D1262" s="43" t="s">
        <v>92</v>
      </c>
      <c r="E1262" s="53"/>
      <c r="F1262" s="53"/>
      <c r="G1262" s="53"/>
      <c r="H1262" s="53"/>
      <c r="I1262" s="54"/>
      <c r="J1262" s="50"/>
      <c r="K1262" s="54"/>
      <c r="L1262" s="55"/>
      <c r="M1262" s="59"/>
      <c r="N1262" s="59"/>
      <c r="O1262" s="53"/>
      <c r="P1262" s="53"/>
      <c r="Q1262" s="57">
        <f t="shared" si="727"/>
        <v>0</v>
      </c>
      <c r="R1262" s="53"/>
      <c r="S1262" s="53">
        <f t="shared" si="734"/>
        <v>0</v>
      </c>
      <c r="T1262" s="58"/>
      <c r="U1262" s="58"/>
      <c r="V1262" s="53">
        <f t="shared" si="728"/>
        <v>0</v>
      </c>
      <c r="W1262" s="59"/>
      <c r="X1262" s="6"/>
    </row>
    <row r="1263" spans="1:24" s="77" customFormat="1" ht="31.5" x14ac:dyDescent="0.25">
      <c r="A1263" s="33" t="s">
        <v>286</v>
      </c>
      <c r="B1263" s="33" t="s">
        <v>332</v>
      </c>
      <c r="C1263" s="23" t="s">
        <v>98</v>
      </c>
      <c r="D1263" s="34" t="s">
        <v>324</v>
      </c>
      <c r="E1263" s="53"/>
      <c r="F1263" s="53"/>
      <c r="G1263" s="53"/>
      <c r="H1263" s="53"/>
      <c r="I1263" s="54"/>
      <c r="J1263" s="50"/>
      <c r="K1263" s="54"/>
      <c r="L1263" s="55"/>
      <c r="M1263" s="59"/>
      <c r="N1263" s="59"/>
      <c r="O1263" s="53"/>
      <c r="P1263" s="53"/>
      <c r="Q1263" s="57">
        <f t="shared" si="727"/>
        <v>0</v>
      </c>
      <c r="R1263" s="53"/>
      <c r="S1263" s="53">
        <f t="shared" si="734"/>
        <v>0</v>
      </c>
      <c r="T1263" s="58"/>
      <c r="U1263" s="58"/>
      <c r="V1263" s="53">
        <f t="shared" si="728"/>
        <v>0</v>
      </c>
      <c r="W1263" s="59"/>
      <c r="X1263" s="6"/>
    </row>
    <row r="1264" spans="1:24" s="77" customFormat="1" ht="15.75" x14ac:dyDescent="0.25">
      <c r="A1264" s="33" t="s">
        <v>286</v>
      </c>
      <c r="B1264" s="33" t="s">
        <v>332</v>
      </c>
      <c r="C1264" s="23" t="s">
        <v>100</v>
      </c>
      <c r="D1264" s="34" t="s">
        <v>347</v>
      </c>
      <c r="E1264" s="53"/>
      <c r="F1264" s="53"/>
      <c r="G1264" s="53"/>
      <c r="H1264" s="53"/>
      <c r="I1264" s="54"/>
      <c r="J1264" s="50"/>
      <c r="K1264" s="54"/>
      <c r="L1264" s="55"/>
      <c r="M1264" s="59"/>
      <c r="N1264" s="59"/>
      <c r="O1264" s="53"/>
      <c r="P1264" s="53"/>
      <c r="Q1264" s="57">
        <f t="shared" si="727"/>
        <v>0</v>
      </c>
      <c r="R1264" s="53"/>
      <c r="S1264" s="53">
        <f t="shared" si="734"/>
        <v>0</v>
      </c>
      <c r="T1264" s="58"/>
      <c r="U1264" s="58"/>
      <c r="V1264" s="53">
        <f t="shared" si="728"/>
        <v>0</v>
      </c>
      <c r="W1264" s="59"/>
      <c r="X1264" s="6"/>
    </row>
    <row r="1265" spans="1:24" s="77" customFormat="1" ht="47.25" x14ac:dyDescent="0.25">
      <c r="A1265" s="33" t="s">
        <v>286</v>
      </c>
      <c r="B1265" s="33" t="s">
        <v>332</v>
      </c>
      <c r="C1265" s="23" t="s">
        <v>102</v>
      </c>
      <c r="D1265" s="39" t="s">
        <v>325</v>
      </c>
      <c r="E1265" s="53"/>
      <c r="F1265" s="53"/>
      <c r="G1265" s="53"/>
      <c r="H1265" s="53"/>
      <c r="I1265" s="54"/>
      <c r="J1265" s="50"/>
      <c r="K1265" s="54"/>
      <c r="L1265" s="55"/>
      <c r="M1265" s="59"/>
      <c r="N1265" s="59"/>
      <c r="O1265" s="53"/>
      <c r="P1265" s="53"/>
      <c r="Q1265" s="57">
        <f t="shared" si="727"/>
        <v>0</v>
      </c>
      <c r="R1265" s="53"/>
      <c r="S1265" s="53">
        <f t="shared" si="734"/>
        <v>0</v>
      </c>
      <c r="T1265" s="58"/>
      <c r="U1265" s="58"/>
      <c r="V1265" s="53">
        <f t="shared" si="728"/>
        <v>0</v>
      </c>
      <c r="W1265" s="59"/>
      <c r="X1265" s="6"/>
    </row>
    <row r="1266" spans="1:24" s="77" customFormat="1" ht="63" x14ac:dyDescent="0.25">
      <c r="A1266" s="33" t="s">
        <v>286</v>
      </c>
      <c r="B1266" s="33" t="s">
        <v>332</v>
      </c>
      <c r="C1266" s="23" t="s">
        <v>102</v>
      </c>
      <c r="D1266" s="39" t="s">
        <v>346</v>
      </c>
      <c r="E1266" s="53"/>
      <c r="F1266" s="53"/>
      <c r="G1266" s="53"/>
      <c r="H1266" s="53"/>
      <c r="I1266" s="54"/>
      <c r="J1266" s="50"/>
      <c r="K1266" s="54"/>
      <c r="L1266" s="55"/>
      <c r="M1266" s="59"/>
      <c r="N1266" s="59"/>
      <c r="O1266" s="53"/>
      <c r="P1266" s="53"/>
      <c r="Q1266" s="57">
        <f t="shared" si="727"/>
        <v>0</v>
      </c>
      <c r="R1266" s="53"/>
      <c r="S1266" s="53">
        <f t="shared" si="734"/>
        <v>0</v>
      </c>
      <c r="T1266" s="58"/>
      <c r="U1266" s="58"/>
      <c r="V1266" s="53">
        <f t="shared" si="728"/>
        <v>0</v>
      </c>
      <c r="W1266" s="59"/>
      <c r="X1266" s="6"/>
    </row>
    <row r="1267" spans="1:24" s="77" customFormat="1" ht="31.5" x14ac:dyDescent="0.25">
      <c r="A1267" s="33" t="s">
        <v>286</v>
      </c>
      <c r="B1267" s="33" t="s">
        <v>332</v>
      </c>
      <c r="C1267" s="23" t="s">
        <v>362</v>
      </c>
      <c r="D1267" s="39" t="s">
        <v>363</v>
      </c>
      <c r="E1267" s="53">
        <v>761</v>
      </c>
      <c r="F1267" s="53">
        <f>ROUND(E1267/12*2,0)</f>
        <v>127</v>
      </c>
      <c r="G1267" s="53">
        <v>334.42</v>
      </c>
      <c r="H1267" s="53">
        <v>233</v>
      </c>
      <c r="I1267" s="119">
        <f>G1267-F1267</f>
        <v>207.42000000000002</v>
      </c>
      <c r="J1267" s="55">
        <f>ROUND(I1267/F1267*100,2)</f>
        <v>163.32</v>
      </c>
      <c r="K1267" s="54"/>
      <c r="L1267" s="55"/>
      <c r="M1267" s="59"/>
      <c r="N1267" s="59"/>
      <c r="O1267" s="53"/>
      <c r="P1267" s="53"/>
      <c r="Q1267" s="57"/>
      <c r="R1267" s="53"/>
      <c r="S1267" s="53"/>
      <c r="T1267" s="58"/>
      <c r="U1267" s="58"/>
      <c r="V1267" s="53"/>
      <c r="W1267" s="59"/>
      <c r="X1267" s="6"/>
    </row>
    <row r="1268" spans="1:24" s="77" customFormat="1" ht="23.25" customHeight="1" x14ac:dyDescent="0.25">
      <c r="A1268" s="33" t="s">
        <v>286</v>
      </c>
      <c r="B1268" s="33" t="s">
        <v>332</v>
      </c>
      <c r="C1268" s="23" t="s">
        <v>365</v>
      </c>
      <c r="D1268" s="39" t="s">
        <v>364</v>
      </c>
      <c r="E1268" s="53"/>
      <c r="F1268" s="53"/>
      <c r="G1268" s="53"/>
      <c r="H1268" s="53"/>
      <c r="I1268" s="119"/>
      <c r="J1268" s="55"/>
      <c r="K1268" s="119"/>
      <c r="L1268" s="55"/>
      <c r="M1268" s="59"/>
      <c r="N1268" s="59"/>
      <c r="O1268" s="53"/>
      <c r="P1268" s="53"/>
      <c r="Q1268" s="59"/>
      <c r="R1268" s="53"/>
      <c r="S1268" s="53"/>
      <c r="T1268" s="53"/>
      <c r="U1268" s="53"/>
      <c r="V1268" s="53"/>
      <c r="W1268" s="59"/>
      <c r="X1268" s="6"/>
    </row>
    <row r="1269" spans="1:24" s="77" customFormat="1" ht="15.75" x14ac:dyDescent="0.25">
      <c r="A1269" s="33" t="s">
        <v>286</v>
      </c>
      <c r="B1269" s="21">
        <v>2</v>
      </c>
      <c r="C1269" s="23" t="s">
        <v>102</v>
      </c>
      <c r="D1269" s="40" t="s">
        <v>31</v>
      </c>
      <c r="E1269" s="64">
        <f>E1270+E1276+E1331</f>
        <v>3312439</v>
      </c>
      <c r="F1269" s="64">
        <f>F1270+F1276+F1331</f>
        <v>588554.65999999992</v>
      </c>
      <c r="G1269" s="64">
        <f>G1270+G1276+G1331</f>
        <v>639154.46</v>
      </c>
      <c r="H1269" s="64">
        <f>H1270+H1276+H1331</f>
        <v>541882</v>
      </c>
      <c r="I1269" s="64">
        <f>I1270+I1276+I1331</f>
        <v>95466.959999999992</v>
      </c>
      <c r="J1269" s="55">
        <f>ROUND(I1269/F1269*100,2)</f>
        <v>16.22</v>
      </c>
      <c r="K1269" s="64">
        <f>K1270+K1276+K1331</f>
        <v>-44867.16</v>
      </c>
      <c r="L1269" s="55">
        <f>ROUND(K1269*100/-F1269,2)</f>
        <v>7.62</v>
      </c>
      <c r="M1269" s="64">
        <v>77614</v>
      </c>
      <c r="N1269" s="49">
        <f>ROUND(M1269/12*2,2)</f>
        <v>12935.67</v>
      </c>
      <c r="O1269" s="64">
        <f t="shared" ref="O1269:V1269" si="737">O1270+O1276+O1331</f>
        <v>9903</v>
      </c>
      <c r="P1269" s="64">
        <f t="shared" si="737"/>
        <v>9351</v>
      </c>
      <c r="Q1269" s="64">
        <f t="shared" si="737"/>
        <v>552</v>
      </c>
      <c r="R1269" s="64">
        <f t="shared" si="737"/>
        <v>2206</v>
      </c>
      <c r="S1269" s="64">
        <f t="shared" si="737"/>
        <v>368</v>
      </c>
      <c r="T1269" s="64">
        <f t="shared" si="737"/>
        <v>378</v>
      </c>
      <c r="U1269" s="64">
        <f t="shared" si="737"/>
        <v>355</v>
      </c>
      <c r="V1269" s="53">
        <f t="shared" si="737"/>
        <v>23</v>
      </c>
      <c r="W1269" s="53"/>
      <c r="X1269" s="6"/>
    </row>
    <row r="1270" spans="1:24" s="77" customFormat="1" ht="15.75" x14ac:dyDescent="0.25">
      <c r="A1270" s="33" t="s">
        <v>286</v>
      </c>
      <c r="B1270" s="22" t="s">
        <v>333</v>
      </c>
      <c r="C1270" s="23" t="s">
        <v>102</v>
      </c>
      <c r="D1270" s="32" t="s">
        <v>32</v>
      </c>
      <c r="E1270" s="64">
        <f t="shared" ref="E1270:L1270" si="738">SUM(E1271:E1275)</f>
        <v>1554488</v>
      </c>
      <c r="F1270" s="64">
        <f t="shared" si="738"/>
        <v>259274</v>
      </c>
      <c r="G1270" s="64">
        <f t="shared" si="738"/>
        <v>267377</v>
      </c>
      <c r="H1270" s="64">
        <f t="shared" si="738"/>
        <v>259274</v>
      </c>
      <c r="I1270" s="126">
        <f t="shared" si="738"/>
        <v>8103</v>
      </c>
      <c r="J1270" s="50">
        <f>ROUND(I1270/F1270*100,2)</f>
        <v>3.13</v>
      </c>
      <c r="K1270" s="126">
        <f t="shared" si="738"/>
        <v>0</v>
      </c>
      <c r="L1270" s="64">
        <f t="shared" si="738"/>
        <v>0</v>
      </c>
      <c r="M1270" s="64"/>
      <c r="N1270" s="64"/>
      <c r="O1270" s="64">
        <f t="shared" ref="O1270:V1270" si="739">SUM(O1271:O1275)</f>
        <v>2871</v>
      </c>
      <c r="P1270" s="64">
        <f t="shared" si="739"/>
        <v>2871</v>
      </c>
      <c r="Q1270" s="126">
        <f t="shared" si="739"/>
        <v>0</v>
      </c>
      <c r="R1270" s="64">
        <f t="shared" si="739"/>
        <v>1343</v>
      </c>
      <c r="S1270" s="64">
        <f t="shared" si="739"/>
        <v>224</v>
      </c>
      <c r="T1270" s="136">
        <f t="shared" si="739"/>
        <v>231</v>
      </c>
      <c r="U1270" s="136">
        <f t="shared" si="739"/>
        <v>231</v>
      </c>
      <c r="V1270" s="64">
        <f t="shared" si="739"/>
        <v>0</v>
      </c>
      <c r="W1270" s="64"/>
      <c r="X1270" s="6"/>
    </row>
    <row r="1271" spans="1:24" s="77" customFormat="1" ht="15.75" x14ac:dyDescent="0.25">
      <c r="A1271" s="162" t="s">
        <v>286</v>
      </c>
      <c r="B1271" s="33" t="s">
        <v>333</v>
      </c>
      <c r="C1271" s="23" t="s">
        <v>109</v>
      </c>
      <c r="D1271" s="34" t="s">
        <v>106</v>
      </c>
      <c r="E1271" s="53">
        <v>1554488</v>
      </c>
      <c r="F1271" s="99">
        <f>129637*2</f>
        <v>259274</v>
      </c>
      <c r="G1271" s="53">
        <v>267377</v>
      </c>
      <c r="H1271" s="53">
        <v>259274</v>
      </c>
      <c r="I1271" s="119">
        <f t="shared" ref="I1271" si="740">G1271-F1271</f>
        <v>8103</v>
      </c>
      <c r="J1271" s="55">
        <f t="shared" ref="J1271" si="741">ROUND(I1271/F1271*100,2)</f>
        <v>3.13</v>
      </c>
      <c r="K1271" s="54"/>
      <c r="L1271" s="55"/>
      <c r="M1271" s="59"/>
      <c r="N1271" s="59"/>
      <c r="O1271" s="53">
        <v>2871</v>
      </c>
      <c r="P1271" s="53">
        <v>2871</v>
      </c>
      <c r="Q1271" s="57">
        <f>O1271-P1271</f>
        <v>0</v>
      </c>
      <c r="R1271" s="74">
        <v>1343</v>
      </c>
      <c r="S1271" s="53">
        <f>ROUND(R1271/12*2,0)</f>
        <v>224</v>
      </c>
      <c r="T1271" s="58">
        <v>231</v>
      </c>
      <c r="U1271" s="58">
        <v>231</v>
      </c>
      <c r="V1271" s="53">
        <f>T1271-U1271</f>
        <v>0</v>
      </c>
      <c r="W1271" s="59"/>
      <c r="X1271" s="6"/>
    </row>
    <row r="1272" spans="1:24" s="77" customFormat="1" ht="31.5" x14ac:dyDescent="0.25">
      <c r="A1272" s="33" t="s">
        <v>286</v>
      </c>
      <c r="B1272" s="33" t="s">
        <v>333</v>
      </c>
      <c r="C1272" s="23" t="s">
        <v>110</v>
      </c>
      <c r="D1272" s="34" t="s">
        <v>326</v>
      </c>
      <c r="E1272" s="53"/>
      <c r="F1272" s="53"/>
      <c r="G1272" s="53"/>
      <c r="H1272" s="53"/>
      <c r="I1272" s="54"/>
      <c r="J1272" s="50"/>
      <c r="K1272" s="54"/>
      <c r="L1272" s="55"/>
      <c r="M1272" s="59"/>
      <c r="N1272" s="59"/>
      <c r="O1272" s="53"/>
      <c r="P1272" s="53"/>
      <c r="Q1272" s="57">
        <f>O1272-P1272</f>
        <v>0</v>
      </c>
      <c r="R1272" s="53"/>
      <c r="S1272" s="53">
        <f>ROUND(R1272/12*3,0)</f>
        <v>0</v>
      </c>
      <c r="T1272" s="58"/>
      <c r="U1272" s="58"/>
      <c r="V1272" s="53">
        <f>T1272-U1272</f>
        <v>0</v>
      </c>
      <c r="W1272" s="59"/>
      <c r="X1272" s="6"/>
    </row>
    <row r="1273" spans="1:24" s="77" customFormat="1" ht="15.75" x14ac:dyDescent="0.25">
      <c r="A1273" s="33" t="s">
        <v>286</v>
      </c>
      <c r="B1273" s="33" t="s">
        <v>333</v>
      </c>
      <c r="C1273" s="23" t="s">
        <v>111</v>
      </c>
      <c r="D1273" s="34" t="s">
        <v>327</v>
      </c>
      <c r="E1273" s="53"/>
      <c r="F1273" s="53"/>
      <c r="G1273" s="53"/>
      <c r="H1273" s="53"/>
      <c r="I1273" s="54"/>
      <c r="J1273" s="50"/>
      <c r="K1273" s="54"/>
      <c r="L1273" s="55"/>
      <c r="M1273" s="59"/>
      <c r="N1273" s="59"/>
      <c r="O1273" s="53"/>
      <c r="P1273" s="53"/>
      <c r="Q1273" s="57">
        <f>O1273-P1273</f>
        <v>0</v>
      </c>
      <c r="R1273" s="53"/>
      <c r="S1273" s="53">
        <f>ROUND(R1273/12*3,0)</f>
        <v>0</v>
      </c>
      <c r="T1273" s="58"/>
      <c r="U1273" s="58"/>
      <c r="V1273" s="53">
        <f>T1273-U1273</f>
        <v>0</v>
      </c>
      <c r="W1273" s="59"/>
      <c r="X1273" s="6"/>
    </row>
    <row r="1274" spans="1:24" s="77" customFormat="1" ht="31.5" x14ac:dyDescent="0.25">
      <c r="A1274" s="33" t="s">
        <v>286</v>
      </c>
      <c r="B1274" s="33" t="s">
        <v>333</v>
      </c>
      <c r="C1274" s="23" t="s">
        <v>113</v>
      </c>
      <c r="D1274" s="34" t="s">
        <v>328</v>
      </c>
      <c r="E1274" s="53"/>
      <c r="F1274" s="53"/>
      <c r="G1274" s="53"/>
      <c r="H1274" s="53"/>
      <c r="I1274" s="54"/>
      <c r="J1274" s="50"/>
      <c r="K1274" s="54"/>
      <c r="L1274" s="55"/>
      <c r="M1274" s="59"/>
      <c r="N1274" s="59"/>
      <c r="O1274" s="53"/>
      <c r="P1274" s="53"/>
      <c r="Q1274" s="57">
        <f>O1274-P1274</f>
        <v>0</v>
      </c>
      <c r="R1274" s="53"/>
      <c r="S1274" s="53">
        <f>ROUND(R1274/12*3,0)</f>
        <v>0</v>
      </c>
      <c r="T1274" s="58"/>
      <c r="U1274" s="58"/>
      <c r="V1274" s="53">
        <f>T1274-U1274</f>
        <v>0</v>
      </c>
      <c r="W1274" s="59"/>
      <c r="X1274" s="6"/>
    </row>
    <row r="1275" spans="1:24" s="77" customFormat="1" ht="15.75" x14ac:dyDescent="0.25">
      <c r="A1275" s="33" t="s">
        <v>286</v>
      </c>
      <c r="B1275" s="33" t="s">
        <v>333</v>
      </c>
      <c r="C1275" s="23" t="s">
        <v>112</v>
      </c>
      <c r="D1275" s="34" t="s">
        <v>117</v>
      </c>
      <c r="E1275" s="53"/>
      <c r="F1275" s="99"/>
      <c r="G1275" s="53"/>
      <c r="H1275" s="53"/>
      <c r="I1275" s="119"/>
      <c r="J1275" s="50"/>
      <c r="K1275" s="119"/>
      <c r="L1275" s="55"/>
      <c r="M1275" s="59"/>
      <c r="N1275" s="59"/>
      <c r="O1275" s="53"/>
      <c r="P1275" s="53"/>
      <c r="Q1275" s="59">
        <f>O1275-P1275</f>
        <v>0</v>
      </c>
      <c r="R1275" s="53"/>
      <c r="S1275" s="53">
        <f>ROUND(R1275/12*3,0)</f>
        <v>0</v>
      </c>
      <c r="T1275" s="53"/>
      <c r="U1275" s="53"/>
      <c r="V1275" s="53">
        <f>T1275-U1275</f>
        <v>0</v>
      </c>
      <c r="W1275" s="59"/>
      <c r="X1275" s="6"/>
    </row>
    <row r="1276" spans="1:24" s="77" customFormat="1" ht="15.75" x14ac:dyDescent="0.25">
      <c r="A1276" s="33" t="s">
        <v>286</v>
      </c>
      <c r="B1276" s="22" t="s">
        <v>334</v>
      </c>
      <c r="C1276" s="23" t="s">
        <v>102</v>
      </c>
      <c r="D1276" s="41" t="s">
        <v>33</v>
      </c>
      <c r="E1276" s="64">
        <f>SUM(E1277:E1330)</f>
        <v>1604218</v>
      </c>
      <c r="F1276" s="64">
        <f>SUM(F1277:F1330)</f>
        <v>267369.65999999997</v>
      </c>
      <c r="G1276" s="64">
        <f>SUM(G1277:G1330)</f>
        <v>297600</v>
      </c>
      <c r="H1276" s="64">
        <f>SUM(H1277:H1330)</f>
        <v>224799</v>
      </c>
      <c r="I1276" s="64">
        <f>SUM(I1277:I1330)</f>
        <v>75097.5</v>
      </c>
      <c r="J1276" s="50">
        <f>ROUND(I1276/F1276*100,2)</f>
        <v>28.09</v>
      </c>
      <c r="K1276" s="64">
        <f>SUM(K1277:K1330)</f>
        <v>-44867.16</v>
      </c>
      <c r="L1276" s="55">
        <f>ROUND(K1276*100/-F1276,2)</f>
        <v>16.78</v>
      </c>
      <c r="M1276" s="64"/>
      <c r="N1276" s="64"/>
      <c r="O1276" s="64">
        <f t="shared" ref="O1276:U1276" si="742">SUM(O1277:O1330)</f>
        <v>7032</v>
      </c>
      <c r="P1276" s="64">
        <f t="shared" si="742"/>
        <v>6480</v>
      </c>
      <c r="Q1276" s="64">
        <f t="shared" si="742"/>
        <v>552</v>
      </c>
      <c r="R1276" s="64">
        <f t="shared" si="742"/>
        <v>863</v>
      </c>
      <c r="S1276" s="64">
        <f t="shared" si="742"/>
        <v>144</v>
      </c>
      <c r="T1276" s="64">
        <f t="shared" si="742"/>
        <v>147</v>
      </c>
      <c r="U1276" s="64">
        <f t="shared" si="742"/>
        <v>124</v>
      </c>
      <c r="V1276" s="64">
        <f>SUM(V1277:V1330)</f>
        <v>23</v>
      </c>
      <c r="W1276" s="64"/>
      <c r="X1276" s="6"/>
    </row>
    <row r="1277" spans="1:24" s="77" customFormat="1" ht="31.5" x14ac:dyDescent="0.25">
      <c r="A1277" s="33" t="s">
        <v>286</v>
      </c>
      <c r="B1277" s="33" t="s">
        <v>334</v>
      </c>
      <c r="C1277" s="42" t="s">
        <v>139</v>
      </c>
      <c r="D1277" s="43" t="s">
        <v>119</v>
      </c>
      <c r="E1277" s="53">
        <v>749</v>
      </c>
      <c r="F1277" s="53">
        <f t="shared" ref="F1277:F1278" si="743">ROUND(E1277/12*2,2)</f>
        <v>124.83</v>
      </c>
      <c r="G1277" s="53">
        <v>0</v>
      </c>
      <c r="H1277" s="53">
        <v>0</v>
      </c>
      <c r="I1277" s="119"/>
      <c r="J1277" s="55"/>
      <c r="K1277" s="54">
        <f t="shared" ref="K1277" si="744">G1277-F1277</f>
        <v>-124.83</v>
      </c>
      <c r="L1277" s="55">
        <f t="shared" ref="L1277" si="745">ROUND(K1277*100/-F1277,2)</f>
        <v>100</v>
      </c>
      <c r="M1277" s="59"/>
      <c r="N1277" s="59"/>
      <c r="O1277" s="53"/>
      <c r="P1277" s="53"/>
      <c r="Q1277" s="57">
        <f t="shared" ref="Q1277:Q1330" si="746">O1277-P1277</f>
        <v>0</v>
      </c>
      <c r="R1277" s="59">
        <v>1</v>
      </c>
      <c r="S1277" s="53">
        <f t="shared" ref="S1277:S1278" si="747">ROUND(R1277/12*2,0)</f>
        <v>0</v>
      </c>
      <c r="T1277" s="58"/>
      <c r="U1277" s="58"/>
      <c r="V1277" s="53">
        <f t="shared" ref="V1277:V1330" si="748">T1277-U1277</f>
        <v>0</v>
      </c>
      <c r="W1277" s="59"/>
      <c r="X1277" s="6"/>
    </row>
    <row r="1278" spans="1:24" s="77" customFormat="1" ht="47.25" x14ac:dyDescent="0.25">
      <c r="A1278" s="33" t="s">
        <v>286</v>
      </c>
      <c r="B1278" s="33" t="s">
        <v>334</v>
      </c>
      <c r="C1278" s="42" t="s">
        <v>140</v>
      </c>
      <c r="D1278" s="43" t="s">
        <v>120</v>
      </c>
      <c r="E1278" s="53">
        <v>44516</v>
      </c>
      <c r="F1278" s="53">
        <f t="shared" si="743"/>
        <v>7419.33</v>
      </c>
      <c r="G1278" s="53">
        <v>10825</v>
      </c>
      <c r="H1278" s="53">
        <v>7156</v>
      </c>
      <c r="I1278" s="119">
        <f t="shared" ref="I1278" si="749">G1278-F1278</f>
        <v>3405.67</v>
      </c>
      <c r="J1278" s="55">
        <f t="shared" ref="J1278" si="750">ROUND(I1278/F1278*100,2)</f>
        <v>45.9</v>
      </c>
      <c r="K1278" s="54"/>
      <c r="L1278" s="55"/>
      <c r="M1278" s="59"/>
      <c r="N1278" s="59"/>
      <c r="O1278" s="53">
        <v>525</v>
      </c>
      <c r="P1278" s="53">
        <v>245</v>
      </c>
      <c r="Q1278" s="57">
        <f t="shared" si="746"/>
        <v>280</v>
      </c>
      <c r="R1278" s="59">
        <v>63</v>
      </c>
      <c r="S1278" s="53">
        <f t="shared" si="747"/>
        <v>11</v>
      </c>
      <c r="T1278" s="58">
        <v>18</v>
      </c>
      <c r="U1278" s="58">
        <v>13</v>
      </c>
      <c r="V1278" s="53">
        <f t="shared" si="748"/>
        <v>5</v>
      </c>
      <c r="W1278" s="59"/>
      <c r="X1278" s="6"/>
    </row>
    <row r="1279" spans="1:24" s="77" customFormat="1" ht="31.5" x14ac:dyDescent="0.25">
      <c r="A1279" s="33" t="s">
        <v>286</v>
      </c>
      <c r="B1279" s="33" t="s">
        <v>334</v>
      </c>
      <c r="C1279" s="42" t="s">
        <v>141</v>
      </c>
      <c r="D1279" s="43" t="s">
        <v>142</v>
      </c>
      <c r="E1279" s="53"/>
      <c r="F1279" s="53"/>
      <c r="G1279" s="53"/>
      <c r="H1279" s="53"/>
      <c r="I1279" s="54"/>
      <c r="J1279" s="50"/>
      <c r="K1279" s="54"/>
      <c r="L1279" s="55"/>
      <c r="M1279" s="59"/>
      <c r="N1279" s="59"/>
      <c r="O1279" s="53"/>
      <c r="P1279" s="53"/>
      <c r="Q1279" s="57">
        <f t="shared" si="746"/>
        <v>0</v>
      </c>
      <c r="R1279" s="53"/>
      <c r="S1279" s="53">
        <f t="shared" ref="S1279:S1287" si="751">ROUND(R1279/12*3,0)</f>
        <v>0</v>
      </c>
      <c r="T1279" s="58"/>
      <c r="U1279" s="58"/>
      <c r="V1279" s="53">
        <f t="shared" si="748"/>
        <v>0</v>
      </c>
      <c r="W1279" s="59"/>
      <c r="X1279" s="6"/>
    </row>
    <row r="1280" spans="1:24" s="77" customFormat="1" ht="31.5" x14ac:dyDescent="0.25">
      <c r="A1280" s="33" t="s">
        <v>286</v>
      </c>
      <c r="B1280" s="33" t="s">
        <v>334</v>
      </c>
      <c r="C1280" s="42" t="s">
        <v>143</v>
      </c>
      <c r="D1280" s="43" t="s">
        <v>144</v>
      </c>
      <c r="E1280" s="53"/>
      <c r="F1280" s="53"/>
      <c r="G1280" s="53"/>
      <c r="H1280" s="53"/>
      <c r="I1280" s="54"/>
      <c r="J1280" s="50"/>
      <c r="K1280" s="54"/>
      <c r="L1280" s="55"/>
      <c r="M1280" s="59"/>
      <c r="N1280" s="59"/>
      <c r="O1280" s="53"/>
      <c r="P1280" s="53"/>
      <c r="Q1280" s="57">
        <f t="shared" si="746"/>
        <v>0</v>
      </c>
      <c r="R1280" s="53"/>
      <c r="S1280" s="53">
        <f t="shared" si="751"/>
        <v>0</v>
      </c>
      <c r="T1280" s="58"/>
      <c r="U1280" s="58"/>
      <c r="V1280" s="53">
        <f t="shared" si="748"/>
        <v>0</v>
      </c>
      <c r="W1280" s="59"/>
      <c r="X1280" s="6"/>
    </row>
    <row r="1281" spans="1:24" s="77" customFormat="1" ht="15.75" x14ac:dyDescent="0.25">
      <c r="A1281" s="33" t="s">
        <v>286</v>
      </c>
      <c r="B1281" s="33" t="s">
        <v>334</v>
      </c>
      <c r="C1281" s="42" t="s">
        <v>145</v>
      </c>
      <c r="D1281" s="43" t="s">
        <v>146</v>
      </c>
      <c r="E1281" s="53"/>
      <c r="F1281" s="53"/>
      <c r="G1281" s="53"/>
      <c r="H1281" s="53"/>
      <c r="I1281" s="54"/>
      <c r="J1281" s="50"/>
      <c r="K1281" s="54"/>
      <c r="L1281" s="55"/>
      <c r="M1281" s="59"/>
      <c r="N1281" s="59"/>
      <c r="O1281" s="53"/>
      <c r="P1281" s="53"/>
      <c r="Q1281" s="57">
        <f t="shared" si="746"/>
        <v>0</v>
      </c>
      <c r="R1281" s="53"/>
      <c r="S1281" s="53">
        <f t="shared" si="751"/>
        <v>0</v>
      </c>
      <c r="T1281" s="58"/>
      <c r="U1281" s="58"/>
      <c r="V1281" s="53">
        <f t="shared" si="748"/>
        <v>0</v>
      </c>
      <c r="W1281" s="59"/>
      <c r="X1281" s="6"/>
    </row>
    <row r="1282" spans="1:24" s="77" customFormat="1" ht="15.75" x14ac:dyDescent="0.25">
      <c r="A1282" s="33" t="s">
        <v>286</v>
      </c>
      <c r="B1282" s="33" t="s">
        <v>334</v>
      </c>
      <c r="C1282" s="42" t="s">
        <v>147</v>
      </c>
      <c r="D1282" s="43" t="s">
        <v>148</v>
      </c>
      <c r="E1282" s="53"/>
      <c r="F1282" s="53"/>
      <c r="G1282" s="53"/>
      <c r="H1282" s="53"/>
      <c r="I1282" s="54"/>
      <c r="J1282" s="50"/>
      <c r="K1282" s="54"/>
      <c r="L1282" s="55"/>
      <c r="M1282" s="59"/>
      <c r="N1282" s="59"/>
      <c r="O1282" s="53"/>
      <c r="P1282" s="53"/>
      <c r="Q1282" s="57">
        <f t="shared" si="746"/>
        <v>0</v>
      </c>
      <c r="R1282" s="53"/>
      <c r="S1282" s="53">
        <f t="shared" si="751"/>
        <v>0</v>
      </c>
      <c r="T1282" s="58"/>
      <c r="U1282" s="58"/>
      <c r="V1282" s="53">
        <f t="shared" si="748"/>
        <v>0</v>
      </c>
      <c r="W1282" s="59"/>
      <c r="X1282" s="6"/>
    </row>
    <row r="1283" spans="1:24" s="77" customFormat="1" ht="78.75" x14ac:dyDescent="0.25">
      <c r="A1283" s="33" t="s">
        <v>286</v>
      </c>
      <c r="B1283" s="33" t="s">
        <v>334</v>
      </c>
      <c r="C1283" s="42" t="s">
        <v>149</v>
      </c>
      <c r="D1283" s="43" t="s">
        <v>150</v>
      </c>
      <c r="E1283" s="53"/>
      <c r="F1283" s="53"/>
      <c r="G1283" s="53"/>
      <c r="H1283" s="53"/>
      <c r="I1283" s="54"/>
      <c r="J1283" s="50"/>
      <c r="K1283" s="54"/>
      <c r="L1283" s="55"/>
      <c r="M1283" s="59"/>
      <c r="N1283" s="59"/>
      <c r="O1283" s="53"/>
      <c r="P1283" s="53"/>
      <c r="Q1283" s="57">
        <f t="shared" si="746"/>
        <v>0</v>
      </c>
      <c r="R1283" s="53"/>
      <c r="S1283" s="53">
        <f t="shared" si="751"/>
        <v>0</v>
      </c>
      <c r="T1283" s="58"/>
      <c r="U1283" s="58"/>
      <c r="V1283" s="53">
        <f t="shared" si="748"/>
        <v>0</v>
      </c>
      <c r="W1283" s="59"/>
      <c r="X1283" s="6"/>
    </row>
    <row r="1284" spans="1:24" s="77" customFormat="1" ht="31.5" x14ac:dyDescent="0.25">
      <c r="A1284" s="33" t="s">
        <v>286</v>
      </c>
      <c r="B1284" s="33" t="s">
        <v>334</v>
      </c>
      <c r="C1284" s="42" t="s">
        <v>130</v>
      </c>
      <c r="D1284" s="43" t="s">
        <v>151</v>
      </c>
      <c r="E1284" s="53">
        <v>334889</v>
      </c>
      <c r="F1284" s="53">
        <f>ROUND(E1284/12*2,2)</f>
        <v>55814.83</v>
      </c>
      <c r="G1284" s="53">
        <v>61882</v>
      </c>
      <c r="H1284" s="53">
        <v>54602</v>
      </c>
      <c r="I1284" s="119">
        <f t="shared" ref="I1284" si="752">G1284-F1284</f>
        <v>6067.1699999999983</v>
      </c>
      <c r="J1284" s="55">
        <f t="shared" ref="J1284" si="753">ROUND(I1284/F1284*100,2)</f>
        <v>10.87</v>
      </c>
      <c r="K1284" s="54"/>
      <c r="L1284" s="55"/>
      <c r="M1284" s="59"/>
      <c r="N1284" s="59"/>
      <c r="O1284" s="53">
        <v>130</v>
      </c>
      <c r="P1284" s="53">
        <v>130</v>
      </c>
      <c r="Q1284" s="57">
        <f t="shared" si="746"/>
        <v>0</v>
      </c>
      <c r="R1284" s="59">
        <v>92</v>
      </c>
      <c r="S1284" s="53">
        <f>ROUND(R1284/12*2,0)</f>
        <v>15</v>
      </c>
      <c r="T1284" s="58">
        <v>17</v>
      </c>
      <c r="U1284" s="58">
        <v>15</v>
      </c>
      <c r="V1284" s="53">
        <f t="shared" si="748"/>
        <v>2</v>
      </c>
      <c r="W1284" s="59"/>
      <c r="X1284" s="6"/>
    </row>
    <row r="1285" spans="1:24" s="77" customFormat="1" ht="47.25" x14ac:dyDescent="0.25">
      <c r="A1285" s="33" t="s">
        <v>286</v>
      </c>
      <c r="B1285" s="33" t="s">
        <v>334</v>
      </c>
      <c r="C1285" s="42" t="s">
        <v>174</v>
      </c>
      <c r="D1285" s="43" t="s">
        <v>175</v>
      </c>
      <c r="E1285" s="53"/>
      <c r="F1285" s="53"/>
      <c r="G1285" s="53"/>
      <c r="H1285" s="53"/>
      <c r="I1285" s="54"/>
      <c r="J1285" s="50"/>
      <c r="K1285" s="54"/>
      <c r="L1285" s="55"/>
      <c r="M1285" s="59"/>
      <c r="N1285" s="59"/>
      <c r="O1285" s="53"/>
      <c r="P1285" s="53"/>
      <c r="Q1285" s="57">
        <f t="shared" si="746"/>
        <v>0</v>
      </c>
      <c r="R1285" s="53"/>
      <c r="S1285" s="53">
        <f t="shared" si="751"/>
        <v>0</v>
      </c>
      <c r="T1285" s="58"/>
      <c r="U1285" s="58"/>
      <c r="V1285" s="53">
        <f t="shared" si="748"/>
        <v>0</v>
      </c>
      <c r="W1285" s="59"/>
      <c r="X1285" s="6"/>
    </row>
    <row r="1286" spans="1:24" s="77" customFormat="1" ht="31.5" x14ac:dyDescent="0.25">
      <c r="A1286" s="33" t="s">
        <v>286</v>
      </c>
      <c r="B1286" s="33" t="s">
        <v>334</v>
      </c>
      <c r="C1286" s="42" t="s">
        <v>129</v>
      </c>
      <c r="D1286" s="43" t="s">
        <v>152</v>
      </c>
      <c r="E1286" s="53">
        <v>55362</v>
      </c>
      <c r="F1286" s="53">
        <f>ROUND(E1286/12*2,2)</f>
        <v>9227</v>
      </c>
      <c r="G1286" s="53">
        <v>20397</v>
      </c>
      <c r="H1286" s="53">
        <v>8741</v>
      </c>
      <c r="I1286" s="119">
        <f t="shared" ref="I1286" si="754">G1286-F1286</f>
        <v>11170</v>
      </c>
      <c r="J1286" s="55">
        <f t="shared" ref="J1286" si="755">ROUND(I1286/F1286*100,2)</f>
        <v>121.06</v>
      </c>
      <c r="K1286" s="54"/>
      <c r="L1286" s="55"/>
      <c r="M1286" s="59"/>
      <c r="N1286" s="59"/>
      <c r="O1286" s="53">
        <v>202</v>
      </c>
      <c r="P1286" s="53">
        <v>70</v>
      </c>
      <c r="Q1286" s="57">
        <f t="shared" si="746"/>
        <v>132</v>
      </c>
      <c r="R1286" s="59">
        <v>19</v>
      </c>
      <c r="S1286" s="53">
        <f>ROUND(R1286/12*2,0)</f>
        <v>3</v>
      </c>
      <c r="T1286" s="58">
        <v>7</v>
      </c>
      <c r="U1286" s="58">
        <v>3</v>
      </c>
      <c r="V1286" s="53">
        <f t="shared" si="748"/>
        <v>4</v>
      </c>
      <c r="W1286" s="59"/>
      <c r="X1286" s="6"/>
    </row>
    <row r="1287" spans="1:24" s="77" customFormat="1" ht="31.5" x14ac:dyDescent="0.25">
      <c r="A1287" s="33" t="s">
        <v>286</v>
      </c>
      <c r="B1287" s="33" t="s">
        <v>334</v>
      </c>
      <c r="C1287" s="42" t="s">
        <v>176</v>
      </c>
      <c r="D1287" s="43" t="s">
        <v>177</v>
      </c>
      <c r="E1287" s="53"/>
      <c r="F1287" s="53"/>
      <c r="G1287" s="53"/>
      <c r="H1287" s="53"/>
      <c r="I1287" s="54"/>
      <c r="J1287" s="50"/>
      <c r="K1287" s="54"/>
      <c r="L1287" s="55"/>
      <c r="M1287" s="59"/>
      <c r="N1287" s="59"/>
      <c r="O1287" s="53"/>
      <c r="P1287" s="53"/>
      <c r="Q1287" s="57">
        <f t="shared" si="746"/>
        <v>0</v>
      </c>
      <c r="R1287" s="53"/>
      <c r="S1287" s="53">
        <f t="shared" si="751"/>
        <v>0</v>
      </c>
      <c r="T1287" s="58"/>
      <c r="U1287" s="58"/>
      <c r="V1287" s="53">
        <f t="shared" si="748"/>
        <v>0</v>
      </c>
      <c r="W1287" s="59"/>
      <c r="X1287" s="6"/>
    </row>
    <row r="1288" spans="1:24" s="77" customFormat="1" ht="15.75" x14ac:dyDescent="0.25">
      <c r="A1288" s="33" t="s">
        <v>286</v>
      </c>
      <c r="B1288" s="33" t="s">
        <v>334</v>
      </c>
      <c r="C1288" s="42" t="s">
        <v>131</v>
      </c>
      <c r="D1288" s="43" t="s">
        <v>153</v>
      </c>
      <c r="E1288" s="53">
        <v>174826</v>
      </c>
      <c r="F1288" s="53">
        <f>ROUND(E1288/12*2,2)</f>
        <v>29137.67</v>
      </c>
      <c r="G1288" s="53">
        <v>48356</v>
      </c>
      <c r="H1288" s="53">
        <v>29758</v>
      </c>
      <c r="I1288" s="119">
        <f t="shared" ref="I1288" si="756">G1288-F1288</f>
        <v>19218.330000000002</v>
      </c>
      <c r="J1288" s="55">
        <f t="shared" ref="J1288" si="757">ROUND(I1288/F1288*100,2)</f>
        <v>65.959999999999994</v>
      </c>
      <c r="K1288" s="54"/>
      <c r="L1288" s="55"/>
      <c r="M1288" s="59"/>
      <c r="N1288" s="59"/>
      <c r="O1288" s="53">
        <v>220</v>
      </c>
      <c r="P1288" s="53">
        <v>80</v>
      </c>
      <c r="Q1288" s="57">
        <f t="shared" si="746"/>
        <v>140</v>
      </c>
      <c r="R1288" s="59">
        <v>47</v>
      </c>
      <c r="S1288" s="53">
        <f>ROUND(R1288/12*2,0)</f>
        <v>8</v>
      </c>
      <c r="T1288" s="58">
        <v>13</v>
      </c>
      <c r="U1288" s="58">
        <v>8</v>
      </c>
      <c r="V1288" s="53">
        <f t="shared" si="748"/>
        <v>5</v>
      </c>
      <c r="W1288" s="59"/>
      <c r="X1288" s="6"/>
    </row>
    <row r="1289" spans="1:24" s="77" customFormat="1" ht="31.5" x14ac:dyDescent="0.25">
      <c r="A1289" s="33" t="s">
        <v>286</v>
      </c>
      <c r="B1289" s="33" t="s">
        <v>334</v>
      </c>
      <c r="C1289" s="42" t="s">
        <v>178</v>
      </c>
      <c r="D1289" s="43" t="s">
        <v>179</v>
      </c>
      <c r="E1289" s="53"/>
      <c r="F1289" s="53"/>
      <c r="G1289" s="53"/>
      <c r="H1289" s="53"/>
      <c r="I1289" s="54"/>
      <c r="J1289" s="50"/>
      <c r="K1289" s="54"/>
      <c r="L1289" s="55"/>
      <c r="M1289" s="59"/>
      <c r="N1289" s="59"/>
      <c r="O1289" s="53"/>
      <c r="P1289" s="53"/>
      <c r="Q1289" s="57">
        <f t="shared" si="746"/>
        <v>0</v>
      </c>
      <c r="R1289" s="53"/>
      <c r="S1289" s="53">
        <f t="shared" ref="S1289:S1312" si="758">ROUND(R1289/12*3,0)</f>
        <v>0</v>
      </c>
      <c r="T1289" s="58"/>
      <c r="U1289" s="58"/>
      <c r="V1289" s="53">
        <f t="shared" si="748"/>
        <v>0</v>
      </c>
      <c r="W1289" s="59"/>
      <c r="X1289" s="6"/>
    </row>
    <row r="1290" spans="1:24" s="77" customFormat="1" ht="31.5" x14ac:dyDescent="0.25">
      <c r="A1290" s="33" t="s">
        <v>286</v>
      </c>
      <c r="B1290" s="33" t="s">
        <v>334</v>
      </c>
      <c r="C1290" s="42" t="s">
        <v>132</v>
      </c>
      <c r="D1290" s="43" t="s">
        <v>154</v>
      </c>
      <c r="E1290" s="53"/>
      <c r="F1290" s="53"/>
      <c r="G1290" s="53"/>
      <c r="H1290" s="53"/>
      <c r="I1290" s="54"/>
      <c r="J1290" s="50"/>
      <c r="K1290" s="54"/>
      <c r="L1290" s="55"/>
      <c r="M1290" s="59"/>
      <c r="N1290" s="59"/>
      <c r="O1290" s="53"/>
      <c r="P1290" s="53"/>
      <c r="Q1290" s="57">
        <f t="shared" si="746"/>
        <v>0</v>
      </c>
      <c r="R1290" s="53"/>
      <c r="S1290" s="53">
        <f t="shared" si="758"/>
        <v>0</v>
      </c>
      <c r="T1290" s="58"/>
      <c r="U1290" s="58"/>
      <c r="V1290" s="53">
        <f t="shared" si="748"/>
        <v>0</v>
      </c>
      <c r="W1290" s="59"/>
      <c r="X1290" s="6"/>
    </row>
    <row r="1291" spans="1:24" s="77" customFormat="1" ht="15.75" x14ac:dyDescent="0.25">
      <c r="A1291" s="33" t="s">
        <v>286</v>
      </c>
      <c r="B1291" s="33" t="s">
        <v>334</v>
      </c>
      <c r="C1291" s="42" t="s">
        <v>133</v>
      </c>
      <c r="D1291" s="43" t="s">
        <v>155</v>
      </c>
      <c r="E1291" s="53"/>
      <c r="F1291" s="53"/>
      <c r="G1291" s="53"/>
      <c r="H1291" s="53"/>
      <c r="I1291" s="54"/>
      <c r="J1291" s="50"/>
      <c r="K1291" s="54"/>
      <c r="L1291" s="55"/>
      <c r="M1291" s="59"/>
      <c r="N1291" s="59"/>
      <c r="O1291" s="53"/>
      <c r="P1291" s="53"/>
      <c r="Q1291" s="57">
        <f t="shared" si="746"/>
        <v>0</v>
      </c>
      <c r="R1291" s="53"/>
      <c r="S1291" s="53">
        <f t="shared" si="758"/>
        <v>0</v>
      </c>
      <c r="T1291" s="58"/>
      <c r="U1291" s="58"/>
      <c r="V1291" s="53">
        <f t="shared" si="748"/>
        <v>0</v>
      </c>
      <c r="W1291" s="59"/>
      <c r="X1291" s="6"/>
    </row>
    <row r="1292" spans="1:24" s="77" customFormat="1" ht="15.75" x14ac:dyDescent="0.25">
      <c r="A1292" s="33" t="s">
        <v>286</v>
      </c>
      <c r="B1292" s="33" t="s">
        <v>334</v>
      </c>
      <c r="C1292" s="42" t="s">
        <v>135</v>
      </c>
      <c r="D1292" s="43" t="s">
        <v>156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746"/>
        <v>0</v>
      </c>
      <c r="R1292" s="53"/>
      <c r="S1292" s="53">
        <f t="shared" si="758"/>
        <v>0</v>
      </c>
      <c r="T1292" s="58"/>
      <c r="U1292" s="58"/>
      <c r="V1292" s="53">
        <f t="shared" si="748"/>
        <v>0</v>
      </c>
      <c r="W1292" s="59"/>
      <c r="X1292" s="6"/>
    </row>
    <row r="1293" spans="1:24" s="77" customFormat="1" ht="31.5" x14ac:dyDescent="0.25">
      <c r="A1293" s="33" t="s">
        <v>286</v>
      </c>
      <c r="B1293" s="33" t="s">
        <v>334</v>
      </c>
      <c r="C1293" s="42" t="s">
        <v>136</v>
      </c>
      <c r="D1293" s="43" t="s">
        <v>157</v>
      </c>
      <c r="E1293" s="53"/>
      <c r="F1293" s="53"/>
      <c r="G1293" s="53"/>
      <c r="H1293" s="53"/>
      <c r="I1293" s="54"/>
      <c r="J1293" s="50"/>
      <c r="K1293" s="54"/>
      <c r="L1293" s="55"/>
      <c r="M1293" s="59"/>
      <c r="N1293" s="59"/>
      <c r="O1293" s="53"/>
      <c r="P1293" s="53"/>
      <c r="Q1293" s="57">
        <f t="shared" si="746"/>
        <v>0</v>
      </c>
      <c r="R1293" s="53"/>
      <c r="S1293" s="53">
        <f t="shared" si="758"/>
        <v>0</v>
      </c>
      <c r="T1293" s="58"/>
      <c r="U1293" s="58"/>
      <c r="V1293" s="53">
        <f t="shared" si="748"/>
        <v>0</v>
      </c>
      <c r="W1293" s="59"/>
      <c r="X1293" s="6"/>
    </row>
    <row r="1294" spans="1:24" s="77" customFormat="1" ht="47.25" x14ac:dyDescent="0.25">
      <c r="A1294" s="33" t="s">
        <v>286</v>
      </c>
      <c r="B1294" s="33" t="s">
        <v>334</v>
      </c>
      <c r="C1294" s="42" t="s">
        <v>134</v>
      </c>
      <c r="D1294" s="43" t="s">
        <v>158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746"/>
        <v>0</v>
      </c>
      <c r="R1294" s="53"/>
      <c r="S1294" s="53">
        <f t="shared" si="758"/>
        <v>0</v>
      </c>
      <c r="T1294" s="58"/>
      <c r="U1294" s="58"/>
      <c r="V1294" s="53">
        <f t="shared" si="748"/>
        <v>0</v>
      </c>
      <c r="W1294" s="59"/>
      <c r="X1294" s="6"/>
    </row>
    <row r="1295" spans="1:24" s="77" customFormat="1" ht="15.75" x14ac:dyDescent="0.25">
      <c r="A1295" s="33" t="s">
        <v>286</v>
      </c>
      <c r="B1295" s="33" t="s">
        <v>334</v>
      </c>
      <c r="C1295" s="42" t="s">
        <v>138</v>
      </c>
      <c r="D1295" s="43" t="s">
        <v>159</v>
      </c>
      <c r="E1295" s="53"/>
      <c r="F1295" s="53"/>
      <c r="G1295" s="53"/>
      <c r="H1295" s="53"/>
      <c r="I1295" s="54"/>
      <c r="J1295" s="50"/>
      <c r="K1295" s="54"/>
      <c r="L1295" s="55"/>
      <c r="M1295" s="59"/>
      <c r="N1295" s="59"/>
      <c r="O1295" s="53"/>
      <c r="P1295" s="53"/>
      <c r="Q1295" s="57">
        <f t="shared" si="746"/>
        <v>0</v>
      </c>
      <c r="R1295" s="53"/>
      <c r="S1295" s="53">
        <f t="shared" si="758"/>
        <v>0</v>
      </c>
      <c r="T1295" s="58"/>
      <c r="U1295" s="58"/>
      <c r="V1295" s="53">
        <f t="shared" si="748"/>
        <v>0</v>
      </c>
      <c r="W1295" s="59"/>
      <c r="X1295" s="6"/>
    </row>
    <row r="1296" spans="1:24" s="77" customFormat="1" ht="15.75" x14ac:dyDescent="0.25">
      <c r="A1296" s="33" t="s">
        <v>286</v>
      </c>
      <c r="B1296" s="33" t="s">
        <v>334</v>
      </c>
      <c r="C1296" s="42" t="s">
        <v>180</v>
      </c>
      <c r="D1296" s="43" t="s">
        <v>181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746"/>
        <v>0</v>
      </c>
      <c r="R1296" s="53"/>
      <c r="S1296" s="53">
        <f t="shared" si="758"/>
        <v>0</v>
      </c>
      <c r="T1296" s="58"/>
      <c r="U1296" s="58"/>
      <c r="V1296" s="53">
        <f t="shared" si="748"/>
        <v>0</v>
      </c>
      <c r="W1296" s="59"/>
      <c r="X1296" s="6"/>
    </row>
    <row r="1297" spans="1:24" s="77" customFormat="1" ht="31.5" x14ac:dyDescent="0.25">
      <c r="A1297" s="33" t="s">
        <v>286</v>
      </c>
      <c r="B1297" s="33" t="s">
        <v>334</v>
      </c>
      <c r="C1297" s="42" t="s">
        <v>137</v>
      </c>
      <c r="D1297" s="43" t="s">
        <v>160</v>
      </c>
      <c r="E1297" s="53"/>
      <c r="F1297" s="53"/>
      <c r="G1297" s="53"/>
      <c r="H1297" s="53"/>
      <c r="I1297" s="54"/>
      <c r="J1297" s="50"/>
      <c r="K1297" s="54"/>
      <c r="L1297" s="55"/>
      <c r="M1297" s="59"/>
      <c r="N1297" s="59"/>
      <c r="O1297" s="53"/>
      <c r="P1297" s="53"/>
      <c r="Q1297" s="57">
        <f t="shared" si="746"/>
        <v>0</v>
      </c>
      <c r="R1297" s="53"/>
      <c r="S1297" s="53">
        <f t="shared" si="758"/>
        <v>0</v>
      </c>
      <c r="T1297" s="58"/>
      <c r="U1297" s="58"/>
      <c r="V1297" s="53">
        <f t="shared" si="748"/>
        <v>0</v>
      </c>
      <c r="W1297" s="59"/>
      <c r="X1297" s="6"/>
    </row>
    <row r="1298" spans="1:24" s="77" customFormat="1" ht="15.75" x14ac:dyDescent="0.25">
      <c r="A1298" s="33" t="s">
        <v>286</v>
      </c>
      <c r="B1298" s="33" t="s">
        <v>334</v>
      </c>
      <c r="C1298" s="42" t="s">
        <v>127</v>
      </c>
      <c r="D1298" s="43" t="s">
        <v>161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746"/>
        <v>0</v>
      </c>
      <c r="R1298" s="53"/>
      <c r="S1298" s="53">
        <f t="shared" si="758"/>
        <v>0</v>
      </c>
      <c r="T1298" s="58"/>
      <c r="U1298" s="58"/>
      <c r="V1298" s="53">
        <f t="shared" si="748"/>
        <v>0</v>
      </c>
      <c r="W1298" s="59"/>
      <c r="X1298" s="6"/>
    </row>
    <row r="1299" spans="1:24" s="77" customFormat="1" ht="31.5" x14ac:dyDescent="0.25">
      <c r="A1299" s="33" t="s">
        <v>286</v>
      </c>
      <c r="B1299" s="33" t="s">
        <v>334</v>
      </c>
      <c r="C1299" s="42" t="s">
        <v>126</v>
      </c>
      <c r="D1299" s="43" t="s">
        <v>162</v>
      </c>
      <c r="E1299" s="53"/>
      <c r="F1299" s="53"/>
      <c r="G1299" s="53"/>
      <c r="H1299" s="53"/>
      <c r="I1299" s="54"/>
      <c r="J1299" s="50"/>
      <c r="K1299" s="54"/>
      <c r="L1299" s="55"/>
      <c r="M1299" s="59"/>
      <c r="N1299" s="59"/>
      <c r="O1299" s="53"/>
      <c r="P1299" s="53"/>
      <c r="Q1299" s="57">
        <f t="shared" si="746"/>
        <v>0</v>
      </c>
      <c r="R1299" s="53"/>
      <c r="S1299" s="53">
        <f t="shared" si="758"/>
        <v>0</v>
      </c>
      <c r="T1299" s="58"/>
      <c r="U1299" s="58"/>
      <c r="V1299" s="53">
        <f t="shared" si="748"/>
        <v>0</v>
      </c>
      <c r="W1299" s="59"/>
      <c r="X1299" s="6"/>
    </row>
    <row r="1300" spans="1:24" s="77" customFormat="1" ht="15.75" x14ac:dyDescent="0.25">
      <c r="A1300" s="33" t="s">
        <v>286</v>
      </c>
      <c r="B1300" s="33" t="s">
        <v>334</v>
      </c>
      <c r="C1300" s="42" t="s">
        <v>122</v>
      </c>
      <c r="D1300" s="43" t="s">
        <v>163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746"/>
        <v>0</v>
      </c>
      <c r="R1300" s="53"/>
      <c r="S1300" s="53">
        <f t="shared" si="758"/>
        <v>0</v>
      </c>
      <c r="T1300" s="58"/>
      <c r="U1300" s="58"/>
      <c r="V1300" s="53">
        <f t="shared" si="748"/>
        <v>0</v>
      </c>
      <c r="W1300" s="59"/>
      <c r="X1300" s="6"/>
    </row>
    <row r="1301" spans="1:24" s="77" customFormat="1" ht="15.75" x14ac:dyDescent="0.25">
      <c r="A1301" s="33" t="s">
        <v>286</v>
      </c>
      <c r="B1301" s="33" t="s">
        <v>334</v>
      </c>
      <c r="C1301" s="42" t="s">
        <v>123</v>
      </c>
      <c r="D1301" s="43" t="s">
        <v>164</v>
      </c>
      <c r="E1301" s="53"/>
      <c r="F1301" s="53"/>
      <c r="G1301" s="53"/>
      <c r="H1301" s="53"/>
      <c r="I1301" s="54"/>
      <c r="J1301" s="50"/>
      <c r="K1301" s="54"/>
      <c r="L1301" s="55"/>
      <c r="M1301" s="59"/>
      <c r="N1301" s="59"/>
      <c r="O1301" s="53"/>
      <c r="P1301" s="53"/>
      <c r="Q1301" s="57">
        <f t="shared" si="746"/>
        <v>0</v>
      </c>
      <c r="R1301" s="53"/>
      <c r="S1301" s="53">
        <f t="shared" si="758"/>
        <v>0</v>
      </c>
      <c r="T1301" s="58"/>
      <c r="U1301" s="58"/>
      <c r="V1301" s="53">
        <f t="shared" si="748"/>
        <v>0</v>
      </c>
      <c r="W1301" s="59"/>
      <c r="X1301" s="6"/>
    </row>
    <row r="1302" spans="1:24" s="77" customFormat="1" ht="15.75" x14ac:dyDescent="0.25">
      <c r="A1302" s="33" t="s">
        <v>286</v>
      </c>
      <c r="B1302" s="33" t="s">
        <v>334</v>
      </c>
      <c r="C1302" s="42" t="s">
        <v>182</v>
      </c>
      <c r="D1302" s="43" t="s">
        <v>183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746"/>
        <v>0</v>
      </c>
      <c r="R1302" s="53"/>
      <c r="S1302" s="53">
        <f t="shared" si="758"/>
        <v>0</v>
      </c>
      <c r="T1302" s="58"/>
      <c r="U1302" s="58"/>
      <c r="V1302" s="53">
        <f t="shared" si="748"/>
        <v>0</v>
      </c>
      <c r="W1302" s="59"/>
      <c r="X1302" s="6"/>
    </row>
    <row r="1303" spans="1:24" s="77" customFormat="1" ht="15.75" x14ac:dyDescent="0.25">
      <c r="A1303" s="33" t="s">
        <v>286</v>
      </c>
      <c r="B1303" s="33" t="s">
        <v>334</v>
      </c>
      <c r="C1303" s="42" t="s">
        <v>184</v>
      </c>
      <c r="D1303" s="43" t="s">
        <v>185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746"/>
        <v>0</v>
      </c>
      <c r="R1303" s="53"/>
      <c r="S1303" s="53">
        <f t="shared" si="758"/>
        <v>0</v>
      </c>
      <c r="T1303" s="58"/>
      <c r="U1303" s="58"/>
      <c r="V1303" s="53">
        <f t="shared" si="748"/>
        <v>0</v>
      </c>
      <c r="W1303" s="59"/>
      <c r="X1303" s="6"/>
    </row>
    <row r="1304" spans="1:24" s="77" customFormat="1" ht="15.75" x14ac:dyDescent="0.25">
      <c r="A1304" s="33" t="s">
        <v>286</v>
      </c>
      <c r="B1304" s="33" t="s">
        <v>334</v>
      </c>
      <c r="C1304" s="42" t="s">
        <v>186</v>
      </c>
      <c r="D1304" s="43" t="s">
        <v>187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746"/>
        <v>0</v>
      </c>
      <c r="R1304" s="53"/>
      <c r="S1304" s="53">
        <f t="shared" si="758"/>
        <v>0</v>
      </c>
      <c r="T1304" s="58"/>
      <c r="U1304" s="58"/>
      <c r="V1304" s="53">
        <f t="shared" si="748"/>
        <v>0</v>
      </c>
      <c r="W1304" s="59"/>
      <c r="X1304" s="6"/>
    </row>
    <row r="1305" spans="1:24" s="77" customFormat="1" ht="31.5" x14ac:dyDescent="0.25">
      <c r="A1305" s="33" t="s">
        <v>286</v>
      </c>
      <c r="B1305" s="33" t="s">
        <v>334</v>
      </c>
      <c r="C1305" s="42" t="s">
        <v>188</v>
      </c>
      <c r="D1305" s="43" t="s">
        <v>189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746"/>
        <v>0</v>
      </c>
      <c r="R1305" s="53"/>
      <c r="S1305" s="53">
        <f t="shared" si="758"/>
        <v>0</v>
      </c>
      <c r="T1305" s="58"/>
      <c r="U1305" s="58"/>
      <c r="V1305" s="53">
        <f t="shared" si="748"/>
        <v>0</v>
      </c>
      <c r="W1305" s="59"/>
      <c r="X1305" s="6"/>
    </row>
    <row r="1306" spans="1:24" s="77" customFormat="1" ht="15.75" x14ac:dyDescent="0.25">
      <c r="A1306" s="33" t="s">
        <v>286</v>
      </c>
      <c r="B1306" s="33" t="s">
        <v>334</v>
      </c>
      <c r="C1306" s="42" t="s">
        <v>124</v>
      </c>
      <c r="D1306" s="43" t="s">
        <v>165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746"/>
        <v>0</v>
      </c>
      <c r="R1306" s="53"/>
      <c r="S1306" s="53">
        <f t="shared" si="758"/>
        <v>0</v>
      </c>
      <c r="T1306" s="58"/>
      <c r="U1306" s="58"/>
      <c r="V1306" s="53">
        <f t="shared" si="748"/>
        <v>0</v>
      </c>
      <c r="W1306" s="59"/>
      <c r="X1306" s="6"/>
    </row>
    <row r="1307" spans="1:24" s="77" customFormat="1" ht="15.75" x14ac:dyDescent="0.25">
      <c r="A1307" s="33" t="s">
        <v>286</v>
      </c>
      <c r="B1307" s="33" t="s">
        <v>334</v>
      </c>
      <c r="C1307" s="42" t="s">
        <v>125</v>
      </c>
      <c r="D1307" s="43" t="s">
        <v>166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746"/>
        <v>0</v>
      </c>
      <c r="R1307" s="53"/>
      <c r="S1307" s="53">
        <f t="shared" si="758"/>
        <v>0</v>
      </c>
      <c r="T1307" s="58"/>
      <c r="U1307" s="58"/>
      <c r="V1307" s="53">
        <f t="shared" si="748"/>
        <v>0</v>
      </c>
      <c r="W1307" s="59"/>
      <c r="X1307" s="6"/>
    </row>
    <row r="1308" spans="1:24" s="77" customFormat="1" ht="47.25" x14ac:dyDescent="0.25">
      <c r="A1308" s="33" t="s">
        <v>286</v>
      </c>
      <c r="B1308" s="33" t="s">
        <v>334</v>
      </c>
      <c r="C1308" s="42" t="s">
        <v>34</v>
      </c>
      <c r="D1308" s="43" t="s">
        <v>167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746"/>
        <v>0</v>
      </c>
      <c r="R1308" s="53"/>
      <c r="S1308" s="53">
        <f t="shared" si="758"/>
        <v>0</v>
      </c>
      <c r="T1308" s="58"/>
      <c r="U1308" s="58"/>
      <c r="V1308" s="53">
        <f t="shared" si="748"/>
        <v>0</v>
      </c>
      <c r="W1308" s="59"/>
      <c r="X1308" s="6"/>
    </row>
    <row r="1309" spans="1:24" s="77" customFormat="1" ht="15.75" x14ac:dyDescent="0.25">
      <c r="A1309" s="33" t="s">
        <v>286</v>
      </c>
      <c r="B1309" s="33" t="s">
        <v>334</v>
      </c>
      <c r="C1309" s="42" t="s">
        <v>35</v>
      </c>
      <c r="D1309" s="43" t="s">
        <v>168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746"/>
        <v>0</v>
      </c>
      <c r="R1309" s="53"/>
      <c r="S1309" s="53">
        <f t="shared" si="758"/>
        <v>0</v>
      </c>
      <c r="T1309" s="58"/>
      <c r="U1309" s="58"/>
      <c r="V1309" s="53">
        <f t="shared" si="748"/>
        <v>0</v>
      </c>
      <c r="W1309" s="59"/>
      <c r="X1309" s="6"/>
    </row>
    <row r="1310" spans="1:24" s="77" customFormat="1" ht="31.5" x14ac:dyDescent="0.25">
      <c r="A1310" s="33" t="s">
        <v>286</v>
      </c>
      <c r="B1310" s="33" t="s">
        <v>334</v>
      </c>
      <c r="C1310" s="42" t="s">
        <v>36</v>
      </c>
      <c r="D1310" s="43" t="s">
        <v>190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746"/>
        <v>0</v>
      </c>
      <c r="R1310" s="53"/>
      <c r="S1310" s="53">
        <f t="shared" si="758"/>
        <v>0</v>
      </c>
      <c r="T1310" s="58"/>
      <c r="U1310" s="58"/>
      <c r="V1310" s="53">
        <f t="shared" si="748"/>
        <v>0</v>
      </c>
      <c r="W1310" s="59"/>
      <c r="X1310" s="6"/>
    </row>
    <row r="1311" spans="1:24" s="77" customFormat="1" ht="31.5" x14ac:dyDescent="0.25">
      <c r="A1311" s="33" t="s">
        <v>286</v>
      </c>
      <c r="B1311" s="33" t="s">
        <v>334</v>
      </c>
      <c r="C1311" s="42" t="s">
        <v>37</v>
      </c>
      <c r="D1311" s="43" t="s">
        <v>191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746"/>
        <v>0</v>
      </c>
      <c r="R1311" s="53"/>
      <c r="S1311" s="53">
        <f t="shared" si="758"/>
        <v>0</v>
      </c>
      <c r="T1311" s="58"/>
      <c r="U1311" s="58"/>
      <c r="V1311" s="53">
        <f t="shared" si="748"/>
        <v>0</v>
      </c>
      <c r="W1311" s="59"/>
      <c r="X1311" s="6"/>
    </row>
    <row r="1312" spans="1:24" s="77" customFormat="1" ht="31.5" x14ac:dyDescent="0.25">
      <c r="A1312" s="33" t="s">
        <v>286</v>
      </c>
      <c r="B1312" s="33" t="s">
        <v>334</v>
      </c>
      <c r="C1312" s="42" t="s">
        <v>38</v>
      </c>
      <c r="D1312" s="43" t="s">
        <v>169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746"/>
        <v>0</v>
      </c>
      <c r="R1312" s="53"/>
      <c r="S1312" s="53">
        <f t="shared" si="758"/>
        <v>0</v>
      </c>
      <c r="T1312" s="58"/>
      <c r="U1312" s="58"/>
      <c r="V1312" s="53">
        <f t="shared" si="748"/>
        <v>0</v>
      </c>
      <c r="W1312" s="59"/>
      <c r="X1312" s="6"/>
    </row>
    <row r="1313" spans="1:24" s="77" customFormat="1" ht="15.75" x14ac:dyDescent="0.25">
      <c r="A1313" s="33" t="s">
        <v>286</v>
      </c>
      <c r="B1313" s="33" t="s">
        <v>334</v>
      </c>
      <c r="C1313" s="42" t="s">
        <v>39</v>
      </c>
      <c r="D1313" s="43" t="s">
        <v>170</v>
      </c>
      <c r="E1313" s="53">
        <v>918090</v>
      </c>
      <c r="F1313" s="53">
        <f>ROUND(E1313/12*2,2)</f>
        <v>153015</v>
      </c>
      <c r="G1313" s="53">
        <v>110469</v>
      </c>
      <c r="H1313" s="53">
        <v>110469</v>
      </c>
      <c r="I1313" s="119"/>
      <c r="J1313" s="55"/>
      <c r="K1313" s="54">
        <f t="shared" ref="K1313" si="759">G1313-F1313</f>
        <v>-42546</v>
      </c>
      <c r="L1313" s="55">
        <f t="shared" ref="L1313" si="760">ROUND(K1313*100/-F1313,2)</f>
        <v>27.81</v>
      </c>
      <c r="M1313" s="59"/>
      <c r="N1313" s="59"/>
      <c r="O1313" s="53">
        <v>5760</v>
      </c>
      <c r="P1313" s="53">
        <v>5760</v>
      </c>
      <c r="Q1313" s="57">
        <f t="shared" si="746"/>
        <v>0</v>
      </c>
      <c r="R1313" s="59">
        <v>615</v>
      </c>
      <c r="S1313" s="53">
        <f>ROUND(R1313/12*2,0)</f>
        <v>103</v>
      </c>
      <c r="T1313" s="58">
        <v>74</v>
      </c>
      <c r="U1313" s="58">
        <v>74</v>
      </c>
      <c r="V1313" s="53">
        <f t="shared" si="748"/>
        <v>0</v>
      </c>
      <c r="W1313" s="59"/>
      <c r="X1313" s="6"/>
    </row>
    <row r="1314" spans="1:24" s="77" customFormat="1" ht="47.25" x14ac:dyDescent="0.25">
      <c r="A1314" s="33" t="s">
        <v>286</v>
      </c>
      <c r="B1314" s="33" t="s">
        <v>334</v>
      </c>
      <c r="C1314" s="42" t="s">
        <v>40</v>
      </c>
      <c r="D1314" s="43" t="s">
        <v>172</v>
      </c>
      <c r="E1314" s="53"/>
      <c r="F1314" s="53"/>
      <c r="G1314" s="53"/>
      <c r="H1314" s="53"/>
      <c r="I1314" s="54"/>
      <c r="J1314" s="50"/>
      <c r="K1314" s="54"/>
      <c r="L1314" s="55"/>
      <c r="M1314" s="59"/>
      <c r="N1314" s="59"/>
      <c r="O1314" s="53"/>
      <c r="P1314" s="53"/>
      <c r="Q1314" s="57">
        <f t="shared" si="746"/>
        <v>0</v>
      </c>
      <c r="R1314" s="53"/>
      <c r="S1314" s="53">
        <f t="shared" ref="S1314:S1320" si="761">ROUND(R1314/12*3,0)</f>
        <v>0</v>
      </c>
      <c r="T1314" s="58"/>
      <c r="U1314" s="58"/>
      <c r="V1314" s="53">
        <f t="shared" si="748"/>
        <v>0</v>
      </c>
      <c r="W1314" s="59"/>
      <c r="X1314" s="6"/>
    </row>
    <row r="1315" spans="1:24" s="77" customFormat="1" ht="15.75" x14ac:dyDescent="0.25">
      <c r="A1315" s="33" t="s">
        <v>286</v>
      </c>
      <c r="B1315" s="33" t="s">
        <v>334</v>
      </c>
      <c r="C1315" s="42" t="s">
        <v>41</v>
      </c>
      <c r="D1315" s="43" t="s">
        <v>171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746"/>
        <v>0</v>
      </c>
      <c r="R1315" s="53"/>
      <c r="S1315" s="53">
        <f t="shared" si="761"/>
        <v>0</v>
      </c>
      <c r="T1315" s="58"/>
      <c r="U1315" s="58"/>
      <c r="V1315" s="53">
        <f t="shared" si="748"/>
        <v>0</v>
      </c>
      <c r="W1315" s="59"/>
      <c r="X1315" s="6"/>
    </row>
    <row r="1316" spans="1:24" s="77" customFormat="1" ht="15.75" x14ac:dyDescent="0.25">
      <c r="A1316" s="33" t="s">
        <v>286</v>
      </c>
      <c r="B1316" s="33" t="s">
        <v>334</v>
      </c>
      <c r="C1316" s="42" t="s">
        <v>42</v>
      </c>
      <c r="D1316" s="43" t="s">
        <v>192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746"/>
        <v>0</v>
      </c>
      <c r="R1316" s="53"/>
      <c r="S1316" s="53">
        <f t="shared" si="761"/>
        <v>0</v>
      </c>
      <c r="T1316" s="58"/>
      <c r="U1316" s="58"/>
      <c r="V1316" s="53">
        <f t="shared" si="748"/>
        <v>0</v>
      </c>
      <c r="W1316" s="59"/>
      <c r="X1316" s="6"/>
    </row>
    <row r="1317" spans="1:24" s="77" customFormat="1" ht="15.75" x14ac:dyDescent="0.25">
      <c r="A1317" s="33" t="s">
        <v>286</v>
      </c>
      <c r="B1317" s="33" t="s">
        <v>334</v>
      </c>
      <c r="C1317" s="42" t="s">
        <v>43</v>
      </c>
      <c r="D1317" s="43" t="s">
        <v>193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746"/>
        <v>0</v>
      </c>
      <c r="R1317" s="53"/>
      <c r="S1317" s="53">
        <f t="shared" si="761"/>
        <v>0</v>
      </c>
      <c r="T1317" s="58"/>
      <c r="U1317" s="58"/>
      <c r="V1317" s="53">
        <f t="shared" si="748"/>
        <v>0</v>
      </c>
      <c r="W1317" s="59"/>
      <c r="X1317" s="6"/>
    </row>
    <row r="1318" spans="1:24" s="77" customFormat="1" ht="15.75" x14ac:dyDescent="0.25">
      <c r="A1318" s="33" t="s">
        <v>286</v>
      </c>
      <c r="B1318" s="33" t="s">
        <v>334</v>
      </c>
      <c r="C1318" s="42" t="s">
        <v>44</v>
      </c>
      <c r="D1318" s="43" t="s">
        <v>173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746"/>
        <v>0</v>
      </c>
      <c r="R1318" s="53"/>
      <c r="S1318" s="53">
        <f t="shared" si="761"/>
        <v>0</v>
      </c>
      <c r="T1318" s="58"/>
      <c r="U1318" s="58"/>
      <c r="V1318" s="53">
        <f t="shared" si="748"/>
        <v>0</v>
      </c>
      <c r="W1318" s="59"/>
      <c r="X1318" s="6"/>
    </row>
    <row r="1319" spans="1:24" s="77" customFormat="1" ht="15.75" x14ac:dyDescent="0.25">
      <c r="A1319" s="33" t="s">
        <v>286</v>
      </c>
      <c r="B1319" s="33" t="s">
        <v>334</v>
      </c>
      <c r="C1319" s="42" t="s">
        <v>45</v>
      </c>
      <c r="D1319" s="43" t="s">
        <v>187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746"/>
        <v>0</v>
      </c>
      <c r="R1319" s="53"/>
      <c r="S1319" s="53">
        <f t="shared" si="761"/>
        <v>0</v>
      </c>
      <c r="T1319" s="58"/>
      <c r="U1319" s="58"/>
      <c r="V1319" s="53">
        <f t="shared" si="748"/>
        <v>0</v>
      </c>
      <c r="W1319" s="59"/>
      <c r="X1319" s="6"/>
    </row>
    <row r="1320" spans="1:24" s="77" customFormat="1" ht="15.75" x14ac:dyDescent="0.25">
      <c r="A1320" s="33" t="s">
        <v>286</v>
      </c>
      <c r="B1320" s="33" t="s">
        <v>334</v>
      </c>
      <c r="C1320" s="42" t="s">
        <v>46</v>
      </c>
      <c r="D1320" s="43" t="s">
        <v>194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746"/>
        <v>0</v>
      </c>
      <c r="R1320" s="53"/>
      <c r="S1320" s="53">
        <f t="shared" si="761"/>
        <v>0</v>
      </c>
      <c r="T1320" s="58"/>
      <c r="U1320" s="58"/>
      <c r="V1320" s="53">
        <f t="shared" si="748"/>
        <v>0</v>
      </c>
      <c r="W1320" s="59"/>
      <c r="X1320" s="6"/>
    </row>
    <row r="1321" spans="1:24" s="77" customFormat="1" ht="15.75" x14ac:dyDescent="0.25">
      <c r="A1321" s="33" t="s">
        <v>286</v>
      </c>
      <c r="B1321" s="33" t="s">
        <v>334</v>
      </c>
      <c r="C1321" s="42" t="s">
        <v>47</v>
      </c>
      <c r="D1321" s="43" t="s">
        <v>121</v>
      </c>
      <c r="E1321" s="53">
        <v>10092</v>
      </c>
      <c r="F1321" s="53">
        <f>ROUND(E1321/12*2,2)</f>
        <v>1682</v>
      </c>
      <c r="G1321" s="53">
        <v>806</v>
      </c>
      <c r="H1321" s="53">
        <v>806</v>
      </c>
      <c r="I1321" s="119"/>
      <c r="J1321" s="55"/>
      <c r="K1321" s="54">
        <f t="shared" ref="K1321" si="762">G1321-F1321</f>
        <v>-876</v>
      </c>
      <c r="L1321" s="55">
        <f t="shared" ref="L1321" si="763">ROUND(K1321*100/-F1321,2)</f>
        <v>52.08</v>
      </c>
      <c r="M1321" s="59"/>
      <c r="N1321" s="59"/>
      <c r="O1321" s="53"/>
      <c r="P1321" s="53"/>
      <c r="Q1321" s="57">
        <f t="shared" si="746"/>
        <v>0</v>
      </c>
      <c r="R1321" s="59">
        <v>6</v>
      </c>
      <c r="S1321" s="53">
        <f>ROUND(R1321/12*2,0)</f>
        <v>1</v>
      </c>
      <c r="T1321" s="58">
        <v>1</v>
      </c>
      <c r="U1321" s="58">
        <v>1</v>
      </c>
      <c r="V1321" s="53">
        <f t="shared" si="748"/>
        <v>0</v>
      </c>
      <c r="W1321" s="59"/>
      <c r="X1321" s="6"/>
    </row>
    <row r="1322" spans="1:24" s="77" customFormat="1" ht="15.75" x14ac:dyDescent="0.25">
      <c r="A1322" s="33" t="s">
        <v>286</v>
      </c>
      <c r="B1322" s="33" t="s">
        <v>334</v>
      </c>
      <c r="C1322" s="42" t="s">
        <v>48</v>
      </c>
      <c r="D1322" s="43" t="s">
        <v>195</v>
      </c>
      <c r="E1322" s="53"/>
      <c r="F1322" s="53"/>
      <c r="G1322" s="53"/>
      <c r="H1322" s="53"/>
      <c r="I1322" s="54"/>
      <c r="J1322" s="50"/>
      <c r="K1322" s="54"/>
      <c r="L1322" s="55"/>
      <c r="M1322" s="59"/>
      <c r="N1322" s="59"/>
      <c r="O1322" s="53"/>
      <c r="P1322" s="53"/>
      <c r="Q1322" s="57">
        <f t="shared" si="746"/>
        <v>0</v>
      </c>
      <c r="R1322" s="53"/>
      <c r="S1322" s="53">
        <f t="shared" ref="S1322:S1326" si="764">ROUND(R1322/12*3,0)</f>
        <v>0</v>
      </c>
      <c r="T1322" s="58"/>
      <c r="U1322" s="58"/>
      <c r="V1322" s="53">
        <f t="shared" si="748"/>
        <v>0</v>
      </c>
      <c r="W1322" s="59"/>
      <c r="X1322" s="6"/>
    </row>
    <row r="1323" spans="1:24" s="77" customFormat="1" ht="31.5" x14ac:dyDescent="0.25">
      <c r="A1323" s="33" t="s">
        <v>286</v>
      </c>
      <c r="B1323" s="33" t="s">
        <v>334</v>
      </c>
      <c r="C1323" s="42" t="s">
        <v>128</v>
      </c>
      <c r="D1323" s="43" t="s">
        <v>118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9"/>
      <c r="P1323" s="53"/>
      <c r="Q1323" s="57">
        <f t="shared" si="746"/>
        <v>0</v>
      </c>
      <c r="R1323" s="53"/>
      <c r="S1323" s="53">
        <f t="shared" si="764"/>
        <v>0</v>
      </c>
      <c r="T1323" s="58"/>
      <c r="U1323" s="58"/>
      <c r="V1323" s="53">
        <f t="shared" si="748"/>
        <v>0</v>
      </c>
      <c r="W1323" s="59"/>
      <c r="X1323" s="6"/>
    </row>
    <row r="1324" spans="1:24" s="77" customFormat="1" ht="15.75" x14ac:dyDescent="0.25">
      <c r="A1324" s="33" t="s">
        <v>286</v>
      </c>
      <c r="B1324" s="33" t="s">
        <v>334</v>
      </c>
      <c r="C1324" s="42" t="s">
        <v>47</v>
      </c>
      <c r="D1324" s="43" t="s">
        <v>121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9"/>
      <c r="P1324" s="53"/>
      <c r="Q1324" s="57">
        <f t="shared" si="746"/>
        <v>0</v>
      </c>
      <c r="R1324" s="53"/>
      <c r="S1324" s="53">
        <f t="shared" si="764"/>
        <v>0</v>
      </c>
      <c r="T1324" s="58"/>
      <c r="U1324" s="58"/>
      <c r="V1324" s="53">
        <f t="shared" si="748"/>
        <v>0</v>
      </c>
      <c r="W1324" s="59"/>
      <c r="X1324" s="6"/>
    </row>
    <row r="1325" spans="1:24" s="77" customFormat="1" ht="31.5" x14ac:dyDescent="0.25">
      <c r="A1325" s="33" t="s">
        <v>286</v>
      </c>
      <c r="B1325" s="33" t="s">
        <v>334</v>
      </c>
      <c r="C1325" s="42" t="s">
        <v>49</v>
      </c>
      <c r="D1325" s="43" t="s">
        <v>196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3"/>
      <c r="P1325" s="53"/>
      <c r="Q1325" s="57">
        <f t="shared" si="746"/>
        <v>0</v>
      </c>
      <c r="R1325" s="53"/>
      <c r="S1325" s="53">
        <f t="shared" si="764"/>
        <v>0</v>
      </c>
      <c r="T1325" s="58"/>
      <c r="U1325" s="58"/>
      <c r="V1325" s="53">
        <f t="shared" si="748"/>
        <v>0</v>
      </c>
      <c r="W1325" s="59"/>
      <c r="X1325" s="6"/>
    </row>
    <row r="1326" spans="1:24" s="77" customFormat="1" ht="31.5" x14ac:dyDescent="0.25">
      <c r="A1326" s="33" t="s">
        <v>286</v>
      </c>
      <c r="B1326" s="33" t="s">
        <v>334</v>
      </c>
      <c r="C1326" s="42" t="s">
        <v>197</v>
      </c>
      <c r="D1326" s="43" t="s">
        <v>198</v>
      </c>
      <c r="E1326" s="53"/>
      <c r="F1326" s="53"/>
      <c r="G1326" s="53"/>
      <c r="H1326" s="53"/>
      <c r="I1326" s="54"/>
      <c r="J1326" s="50"/>
      <c r="K1326" s="54"/>
      <c r="L1326" s="55"/>
      <c r="M1326" s="59"/>
      <c r="N1326" s="59"/>
      <c r="O1326" s="53"/>
      <c r="P1326" s="53"/>
      <c r="Q1326" s="57">
        <f t="shared" si="746"/>
        <v>0</v>
      </c>
      <c r="R1326" s="53"/>
      <c r="S1326" s="53">
        <f t="shared" si="764"/>
        <v>0</v>
      </c>
      <c r="T1326" s="58"/>
      <c r="U1326" s="58"/>
      <c r="V1326" s="53">
        <f t="shared" si="748"/>
        <v>0</v>
      </c>
      <c r="W1326" s="59"/>
      <c r="X1326" s="6"/>
    </row>
    <row r="1327" spans="1:24" s="77" customFormat="1" ht="47.25" x14ac:dyDescent="0.25">
      <c r="A1327" s="33" t="s">
        <v>286</v>
      </c>
      <c r="B1327" s="33" t="s">
        <v>334</v>
      </c>
      <c r="C1327" s="42" t="s">
        <v>199</v>
      </c>
      <c r="D1327" s="43" t="s">
        <v>200</v>
      </c>
      <c r="E1327" s="53">
        <v>32936</v>
      </c>
      <c r="F1327" s="53">
        <f>ROUND(E1327/12*2,2)</f>
        <v>5489.33</v>
      </c>
      <c r="G1327" s="53">
        <v>4169</v>
      </c>
      <c r="H1327" s="53">
        <v>4169</v>
      </c>
      <c r="I1327" s="119"/>
      <c r="J1327" s="55"/>
      <c r="K1327" s="54">
        <f t="shared" ref="K1327" si="765">G1327-F1327</f>
        <v>-1320.33</v>
      </c>
      <c r="L1327" s="55">
        <f t="shared" ref="L1327" si="766">ROUND(K1327*100/-F1327,2)</f>
        <v>24.05</v>
      </c>
      <c r="M1327" s="59"/>
      <c r="N1327" s="59"/>
      <c r="O1327" s="53">
        <v>195</v>
      </c>
      <c r="P1327" s="53">
        <v>195</v>
      </c>
      <c r="Q1327" s="57">
        <f t="shared" si="746"/>
        <v>0</v>
      </c>
      <c r="R1327" s="59">
        <v>13</v>
      </c>
      <c r="S1327" s="53">
        <f>ROUND(R1327/12*2,0)</f>
        <v>2</v>
      </c>
      <c r="T1327" s="58">
        <v>2</v>
      </c>
      <c r="U1327" s="58">
        <v>2</v>
      </c>
      <c r="V1327" s="53">
        <f t="shared" si="748"/>
        <v>0</v>
      </c>
      <c r="W1327" s="59"/>
      <c r="X1327" s="6"/>
    </row>
    <row r="1328" spans="1:24" s="77" customFormat="1" ht="31.5" x14ac:dyDescent="0.25">
      <c r="A1328" s="33" t="s">
        <v>286</v>
      </c>
      <c r="B1328" s="33" t="s">
        <v>334</v>
      </c>
      <c r="C1328" s="42" t="s">
        <v>201</v>
      </c>
      <c r="D1328" s="43" t="s">
        <v>202</v>
      </c>
      <c r="E1328" s="53"/>
      <c r="F1328" s="53">
        <f t="shared" ref="F1328" si="767">E1328/12*10</f>
        <v>0</v>
      </c>
      <c r="G1328" s="53"/>
      <c r="H1328" s="53"/>
      <c r="I1328" s="119">
        <f t="shared" ref="I1328" si="768">G1328-F1328</f>
        <v>0</v>
      </c>
      <c r="J1328" s="55"/>
      <c r="K1328" s="54"/>
      <c r="L1328" s="55"/>
      <c r="M1328" s="59"/>
      <c r="N1328" s="59"/>
      <c r="O1328" s="53"/>
      <c r="P1328" s="53"/>
      <c r="Q1328" s="57">
        <f t="shared" si="746"/>
        <v>0</v>
      </c>
      <c r="R1328" s="59"/>
      <c r="S1328" s="53">
        <f>ROUND(R1328/9*8,0)</f>
        <v>0</v>
      </c>
      <c r="T1328" s="58"/>
      <c r="U1328" s="58"/>
      <c r="V1328" s="53">
        <f t="shared" si="748"/>
        <v>0</v>
      </c>
      <c r="W1328" s="59"/>
      <c r="X1328" s="6"/>
    </row>
    <row r="1329" spans="1:24" s="77" customFormat="1" ht="47.25" x14ac:dyDescent="0.25">
      <c r="A1329" s="33" t="s">
        <v>286</v>
      </c>
      <c r="B1329" s="33" t="s">
        <v>334</v>
      </c>
      <c r="C1329" s="42" t="s">
        <v>203</v>
      </c>
      <c r="D1329" s="43" t="s">
        <v>204</v>
      </c>
      <c r="E1329" s="53"/>
      <c r="F1329" s="53"/>
      <c r="G1329" s="53"/>
      <c r="H1329" s="53"/>
      <c r="I1329" s="119"/>
      <c r="J1329" s="55"/>
      <c r="K1329" s="119"/>
      <c r="L1329" s="55"/>
      <c r="M1329" s="59"/>
      <c r="N1329" s="59"/>
      <c r="O1329" s="53"/>
      <c r="P1329" s="53"/>
      <c r="Q1329" s="59">
        <f t="shared" si="746"/>
        <v>0</v>
      </c>
      <c r="R1329" s="53"/>
      <c r="S1329" s="53">
        <f>ROUND(R1329/12*3,0)</f>
        <v>0</v>
      </c>
      <c r="T1329" s="53"/>
      <c r="U1329" s="53"/>
      <c r="V1329" s="53">
        <f t="shared" si="748"/>
        <v>0</v>
      </c>
      <c r="W1329" s="59"/>
      <c r="X1329" s="6"/>
    </row>
    <row r="1330" spans="1:24" s="77" customFormat="1" ht="47.25" x14ac:dyDescent="0.25">
      <c r="A1330" s="33" t="s">
        <v>286</v>
      </c>
      <c r="B1330" s="33" t="s">
        <v>334</v>
      </c>
      <c r="C1330" s="42" t="s">
        <v>397</v>
      </c>
      <c r="D1330" s="43" t="s">
        <v>396</v>
      </c>
      <c r="E1330" s="53">
        <v>32758</v>
      </c>
      <c r="F1330" s="53">
        <f>ROUND(E1330/12*2,2)</f>
        <v>5459.67</v>
      </c>
      <c r="G1330" s="53">
        <v>40696</v>
      </c>
      <c r="H1330" s="53">
        <v>9098</v>
      </c>
      <c r="I1330" s="119">
        <f t="shared" ref="I1330" si="769">G1330-F1330</f>
        <v>35236.33</v>
      </c>
      <c r="J1330" s="55">
        <f t="shared" ref="J1330" si="770">ROUND(I1330/F1330*100,2)</f>
        <v>645.39</v>
      </c>
      <c r="K1330" s="54"/>
      <c r="L1330" s="55"/>
      <c r="M1330" s="59"/>
      <c r="N1330" s="59"/>
      <c r="O1330" s="53"/>
      <c r="P1330" s="53"/>
      <c r="Q1330" s="59">
        <f t="shared" si="746"/>
        <v>0</v>
      </c>
      <c r="R1330" s="53">
        <v>7</v>
      </c>
      <c r="S1330" s="53">
        <f>ROUND(R1330/12*2,0)</f>
        <v>1</v>
      </c>
      <c r="T1330" s="58">
        <v>15</v>
      </c>
      <c r="U1330" s="58">
        <v>8</v>
      </c>
      <c r="V1330" s="53">
        <f t="shared" si="748"/>
        <v>7</v>
      </c>
      <c r="W1330" s="59"/>
      <c r="X1330" s="6"/>
    </row>
    <row r="1331" spans="1:24" s="77" customFormat="1" ht="31.5" x14ac:dyDescent="0.25">
      <c r="A1331" s="33" t="s">
        <v>286</v>
      </c>
      <c r="B1331" s="22" t="s">
        <v>335</v>
      </c>
      <c r="C1331" s="23" t="s">
        <v>102</v>
      </c>
      <c r="D1331" s="32" t="s">
        <v>50</v>
      </c>
      <c r="E1331" s="64">
        <f>SUM(E1332:E1378)</f>
        <v>153733</v>
      </c>
      <c r="F1331" s="64">
        <f>SUM(F1332:F1378)</f>
        <v>61911</v>
      </c>
      <c r="G1331" s="64">
        <f>SUM(G1332:G1378)</f>
        <v>74177.459999999992</v>
      </c>
      <c r="H1331" s="64">
        <f>SUM(H1332:H1378)</f>
        <v>57809</v>
      </c>
      <c r="I1331" s="126">
        <f>SUM(I1332:I1377)</f>
        <v>12266.46</v>
      </c>
      <c r="J1331" s="50">
        <f>ROUND(I1331/F1331*100,2)</f>
        <v>19.809999999999999</v>
      </c>
      <c r="K1331" s="126">
        <f>SUM(K1332:K1377)</f>
        <v>0</v>
      </c>
      <c r="L1331" s="55">
        <f>ROUND(K1331*100/-F1331,2)</f>
        <v>0</v>
      </c>
      <c r="M1331" s="64"/>
      <c r="N1331" s="64"/>
      <c r="O1331" s="64">
        <f t="shared" ref="O1331:V1331" si="771">SUM(O1332:O1375)</f>
        <v>0</v>
      </c>
      <c r="P1331" s="64">
        <f t="shared" si="771"/>
        <v>0</v>
      </c>
      <c r="Q1331" s="126">
        <f t="shared" si="771"/>
        <v>0</v>
      </c>
      <c r="R1331" s="64">
        <f t="shared" si="771"/>
        <v>0</v>
      </c>
      <c r="S1331" s="64">
        <f t="shared" si="771"/>
        <v>0</v>
      </c>
      <c r="T1331" s="136">
        <f t="shared" si="771"/>
        <v>0</v>
      </c>
      <c r="U1331" s="136">
        <f t="shared" si="771"/>
        <v>0</v>
      </c>
      <c r="V1331" s="64">
        <f t="shared" si="771"/>
        <v>0</v>
      </c>
      <c r="W1331" s="64"/>
      <c r="X1331" s="6"/>
    </row>
    <row r="1332" spans="1:24" s="77" customFormat="1" ht="63" x14ac:dyDescent="0.25">
      <c r="A1332" s="33" t="s">
        <v>286</v>
      </c>
      <c r="B1332" s="44" t="s">
        <v>335</v>
      </c>
      <c r="C1332" s="23" t="s">
        <v>102</v>
      </c>
      <c r="D1332" s="43" t="s">
        <v>205</v>
      </c>
      <c r="E1332" s="53"/>
      <c r="F1332" s="53"/>
      <c r="G1332" s="53"/>
      <c r="H1332" s="53"/>
      <c r="I1332" s="54"/>
      <c r="J1332" s="50"/>
      <c r="K1332" s="54"/>
      <c r="L1332" s="55"/>
      <c r="M1332" s="59"/>
      <c r="N1332" s="59"/>
      <c r="O1332" s="53"/>
      <c r="P1332" s="53"/>
      <c r="Q1332" s="57">
        <f>O1332-P1332</f>
        <v>0</v>
      </c>
      <c r="R1332" s="53"/>
      <c r="S1332" s="53">
        <f>ROUND(R1332/12*3,0)</f>
        <v>0</v>
      </c>
      <c r="T1332" s="58"/>
      <c r="U1332" s="58"/>
      <c r="V1332" s="53">
        <f>T1332-U1332</f>
        <v>0</v>
      </c>
      <c r="W1332" s="59"/>
      <c r="X1332" s="6"/>
    </row>
    <row r="1333" spans="1:24" s="77" customFormat="1" ht="15.75" x14ac:dyDescent="0.25">
      <c r="A1333" s="33" t="s">
        <v>286</v>
      </c>
      <c r="B1333" s="44" t="s">
        <v>335</v>
      </c>
      <c r="C1333" s="23" t="s">
        <v>367</v>
      </c>
      <c r="D1333" s="43" t="s">
        <v>370</v>
      </c>
      <c r="E1333" s="53"/>
      <c r="F1333" s="53"/>
      <c r="G1333" s="53"/>
      <c r="H1333" s="53"/>
      <c r="I1333" s="119"/>
      <c r="J1333" s="55"/>
      <c r="K1333" s="54"/>
      <c r="L1333" s="55"/>
      <c r="M1333" s="59"/>
      <c r="N1333" s="59"/>
      <c r="O1333" s="53"/>
      <c r="P1333" s="53"/>
      <c r="Q1333" s="57"/>
      <c r="R1333" s="53"/>
      <c r="S1333" s="53"/>
      <c r="T1333" s="58"/>
      <c r="U1333" s="58"/>
      <c r="V1333" s="53"/>
      <c r="W1333" s="59"/>
      <c r="X1333" s="6"/>
    </row>
    <row r="1334" spans="1:24" s="77" customFormat="1" ht="15.75" x14ac:dyDescent="0.25">
      <c r="A1334" s="33" t="s">
        <v>286</v>
      </c>
      <c r="B1334" s="44" t="s">
        <v>335</v>
      </c>
      <c r="C1334" s="23" t="s">
        <v>368</v>
      </c>
      <c r="D1334" s="43" t="s">
        <v>371</v>
      </c>
      <c r="E1334" s="53"/>
      <c r="F1334" s="53"/>
      <c r="G1334" s="53"/>
      <c r="H1334" s="53"/>
      <c r="I1334" s="54"/>
      <c r="J1334" s="50"/>
      <c r="K1334" s="54"/>
      <c r="L1334" s="55"/>
      <c r="M1334" s="59"/>
      <c r="N1334" s="59"/>
      <c r="O1334" s="53"/>
      <c r="P1334" s="53"/>
      <c r="Q1334" s="57"/>
      <c r="R1334" s="53"/>
      <c r="S1334" s="53"/>
      <c r="T1334" s="58"/>
      <c r="U1334" s="58"/>
      <c r="V1334" s="53"/>
      <c r="W1334" s="59"/>
      <c r="X1334" s="6"/>
    </row>
    <row r="1335" spans="1:24" s="77" customFormat="1" ht="31.5" x14ac:dyDescent="0.25">
      <c r="A1335" s="33" t="s">
        <v>286</v>
      </c>
      <c r="B1335" s="44" t="s">
        <v>335</v>
      </c>
      <c r="C1335" s="23" t="s">
        <v>369</v>
      </c>
      <c r="D1335" s="43" t="s">
        <v>372</v>
      </c>
      <c r="E1335" s="53"/>
      <c r="F1335" s="53"/>
      <c r="G1335" s="53">
        <v>237.39</v>
      </c>
      <c r="H1335" s="53"/>
      <c r="I1335" s="119">
        <f t="shared" ref="I1335" si="772">G1335-F1335</f>
        <v>237.39</v>
      </c>
      <c r="J1335" s="55" t="e">
        <f t="shared" ref="J1335" si="773">ROUND(I1335/F1335*100,2)</f>
        <v>#DIV/0!</v>
      </c>
      <c r="K1335" s="54"/>
      <c r="L1335" s="55"/>
      <c r="M1335" s="59"/>
      <c r="N1335" s="59"/>
      <c r="O1335" s="53"/>
      <c r="P1335" s="53"/>
      <c r="Q1335" s="57"/>
      <c r="R1335" s="53"/>
      <c r="S1335" s="53"/>
      <c r="T1335" s="58"/>
      <c r="U1335" s="58"/>
      <c r="V1335" s="53"/>
      <c r="W1335" s="59"/>
      <c r="X1335" s="6"/>
    </row>
    <row r="1336" spans="1:24" s="77" customFormat="1" ht="31.5" x14ac:dyDescent="0.25">
      <c r="A1336" s="33" t="s">
        <v>286</v>
      </c>
      <c r="B1336" s="44" t="s">
        <v>335</v>
      </c>
      <c r="C1336" s="37" t="s">
        <v>206</v>
      </c>
      <c r="D1336" s="43" t="s">
        <v>207</v>
      </c>
      <c r="E1336" s="53"/>
      <c r="F1336" s="53"/>
      <c r="G1336" s="53"/>
      <c r="H1336" s="53"/>
      <c r="I1336" s="54"/>
      <c r="J1336" s="50"/>
      <c r="K1336" s="54"/>
      <c r="L1336" s="55"/>
      <c r="M1336" s="59"/>
      <c r="N1336" s="59"/>
      <c r="O1336" s="53"/>
      <c r="P1336" s="53"/>
      <c r="Q1336" s="57">
        <f t="shared" ref="Q1336:Q1373" si="774">O1336-P1336</f>
        <v>0</v>
      </c>
      <c r="R1336" s="53"/>
      <c r="S1336" s="53">
        <f>ROUND(R1336/12*3,0)</f>
        <v>0</v>
      </c>
      <c r="T1336" s="58"/>
      <c r="U1336" s="58"/>
      <c r="V1336" s="53">
        <f t="shared" ref="V1336:V1373" si="775">T1336-U1336</f>
        <v>0</v>
      </c>
      <c r="W1336" s="59"/>
      <c r="X1336" s="6"/>
    </row>
    <row r="1337" spans="1:24" s="77" customFormat="1" ht="31.5" x14ac:dyDescent="0.25">
      <c r="A1337" s="33" t="s">
        <v>286</v>
      </c>
      <c r="B1337" s="44" t="s">
        <v>335</v>
      </c>
      <c r="C1337" s="37" t="s">
        <v>208</v>
      </c>
      <c r="D1337" s="43" t="s">
        <v>209</v>
      </c>
      <c r="E1337" s="53">
        <v>10167</v>
      </c>
      <c r="F1337" s="53">
        <f>ROUND(E1337/12*2,0)</f>
        <v>1695</v>
      </c>
      <c r="G1337" s="53">
        <v>3037.61</v>
      </c>
      <c r="H1337" s="53">
        <v>1308</v>
      </c>
      <c r="I1337" s="119">
        <f t="shared" ref="I1337" si="776">G1337-F1337</f>
        <v>1342.6100000000001</v>
      </c>
      <c r="J1337" s="55">
        <f t="shared" ref="J1337" si="777">ROUND(I1337/F1337*100,2)</f>
        <v>79.209999999999994</v>
      </c>
      <c r="K1337" s="54"/>
      <c r="L1337" s="55"/>
      <c r="M1337" s="59"/>
      <c r="N1337" s="59"/>
      <c r="O1337" s="53"/>
      <c r="P1337" s="53"/>
      <c r="Q1337" s="57">
        <f t="shared" si="774"/>
        <v>0</v>
      </c>
      <c r="R1337" s="53"/>
      <c r="S1337" s="53">
        <f>ROUND(R1337/12*3,0)</f>
        <v>0</v>
      </c>
      <c r="T1337" s="58"/>
      <c r="U1337" s="58"/>
      <c r="V1337" s="53">
        <f t="shared" si="775"/>
        <v>0</v>
      </c>
      <c r="W1337" s="59"/>
      <c r="X1337" s="6"/>
    </row>
    <row r="1338" spans="1:24" s="77" customFormat="1" ht="15.75" x14ac:dyDescent="0.25">
      <c r="A1338" s="33" t="s">
        <v>286</v>
      </c>
      <c r="B1338" s="44" t="s">
        <v>335</v>
      </c>
      <c r="C1338" s="37" t="s">
        <v>210</v>
      </c>
      <c r="D1338" s="43" t="s">
        <v>223</v>
      </c>
      <c r="E1338" s="53"/>
      <c r="F1338" s="53"/>
      <c r="G1338" s="53"/>
      <c r="H1338" s="53"/>
      <c r="I1338" s="54"/>
      <c r="J1338" s="50"/>
      <c r="K1338" s="54"/>
      <c r="L1338" s="55"/>
      <c r="M1338" s="59"/>
      <c r="N1338" s="59"/>
      <c r="O1338" s="53"/>
      <c r="P1338" s="53"/>
      <c r="Q1338" s="57">
        <f t="shared" si="774"/>
        <v>0</v>
      </c>
      <c r="R1338" s="53"/>
      <c r="S1338" s="53">
        <f t="shared" ref="S1338" si="778">ROUND(R1338/12*3,0)</f>
        <v>0</v>
      </c>
      <c r="T1338" s="58"/>
      <c r="U1338" s="58"/>
      <c r="V1338" s="53">
        <f t="shared" si="775"/>
        <v>0</v>
      </c>
      <c r="W1338" s="59"/>
      <c r="X1338" s="6"/>
    </row>
    <row r="1339" spans="1:24" s="77" customFormat="1" ht="31.5" x14ac:dyDescent="0.25">
      <c r="A1339" s="33" t="s">
        <v>286</v>
      </c>
      <c r="B1339" s="44" t="s">
        <v>335</v>
      </c>
      <c r="C1339" s="37" t="s">
        <v>211</v>
      </c>
      <c r="D1339" s="43" t="s">
        <v>212</v>
      </c>
      <c r="E1339" s="53"/>
      <c r="F1339" s="53">
        <f>E1339/12*1</f>
        <v>0</v>
      </c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>
        <f t="shared" si="774"/>
        <v>0</v>
      </c>
      <c r="R1339" s="53"/>
      <c r="S1339" s="53">
        <f t="shared" ref="S1339:S1373" si="779">ROUND(R1339/12*3,0)</f>
        <v>0</v>
      </c>
      <c r="T1339" s="58"/>
      <c r="U1339" s="58"/>
      <c r="V1339" s="53">
        <f t="shared" si="775"/>
        <v>0</v>
      </c>
      <c r="W1339" s="59"/>
      <c r="X1339" s="6"/>
    </row>
    <row r="1340" spans="1:24" s="77" customFormat="1" ht="15.75" x14ac:dyDescent="0.25">
      <c r="A1340" s="33" t="s">
        <v>286</v>
      </c>
      <c r="B1340" s="44" t="s">
        <v>335</v>
      </c>
      <c r="C1340" s="37" t="s">
        <v>213</v>
      </c>
      <c r="D1340" s="43" t="s">
        <v>214</v>
      </c>
      <c r="E1340" s="53"/>
      <c r="F1340" s="53"/>
      <c r="G1340" s="53"/>
      <c r="H1340" s="53"/>
      <c r="I1340" s="54"/>
      <c r="J1340" s="50"/>
      <c r="K1340" s="54"/>
      <c r="L1340" s="55"/>
      <c r="M1340" s="59"/>
      <c r="N1340" s="59"/>
      <c r="O1340" s="53"/>
      <c r="P1340" s="53"/>
      <c r="Q1340" s="57">
        <f t="shared" si="774"/>
        <v>0</v>
      </c>
      <c r="R1340" s="53"/>
      <c r="S1340" s="53">
        <f t="shared" si="779"/>
        <v>0</v>
      </c>
      <c r="T1340" s="58"/>
      <c r="U1340" s="58"/>
      <c r="V1340" s="53">
        <f t="shared" si="775"/>
        <v>0</v>
      </c>
      <c r="W1340" s="59"/>
      <c r="X1340" s="6"/>
    </row>
    <row r="1341" spans="1:24" s="77" customFormat="1" ht="31.5" x14ac:dyDescent="0.25">
      <c r="A1341" s="33" t="s">
        <v>286</v>
      </c>
      <c r="B1341" s="44" t="s">
        <v>335</v>
      </c>
      <c r="C1341" s="37" t="s">
        <v>215</v>
      </c>
      <c r="D1341" s="43" t="s">
        <v>216</v>
      </c>
      <c r="E1341" s="53">
        <v>100014</v>
      </c>
      <c r="F1341" s="53">
        <f>ROUND(E1341/12*2,0)</f>
        <v>16669</v>
      </c>
      <c r="G1341" s="53">
        <v>23822.57</v>
      </c>
      <c r="H1341" s="53">
        <v>12453</v>
      </c>
      <c r="I1341" s="119">
        <f t="shared" ref="I1341" si="780">G1341-F1341</f>
        <v>7153.57</v>
      </c>
      <c r="J1341" s="55">
        <f t="shared" ref="J1341" si="781">ROUND(I1341/F1341*100,2)</f>
        <v>42.92</v>
      </c>
      <c r="K1341" s="54"/>
      <c r="L1341" s="55"/>
      <c r="M1341" s="59"/>
      <c r="N1341" s="59"/>
      <c r="O1341" s="53"/>
      <c r="P1341" s="53"/>
      <c r="Q1341" s="57">
        <f t="shared" si="774"/>
        <v>0</v>
      </c>
      <c r="R1341" s="53"/>
      <c r="S1341" s="53">
        <f t="shared" si="779"/>
        <v>0</v>
      </c>
      <c r="T1341" s="58"/>
      <c r="U1341" s="58"/>
      <c r="V1341" s="53">
        <f t="shared" si="775"/>
        <v>0</v>
      </c>
      <c r="W1341" s="59"/>
      <c r="X1341" s="6"/>
    </row>
    <row r="1342" spans="1:24" s="77" customFormat="1" ht="31.5" x14ac:dyDescent="0.25">
      <c r="A1342" s="33" t="s">
        <v>286</v>
      </c>
      <c r="B1342" s="44" t="s">
        <v>335</v>
      </c>
      <c r="C1342" s="37" t="s">
        <v>217</v>
      </c>
      <c r="D1342" s="43" t="s">
        <v>218</v>
      </c>
      <c r="E1342" s="53"/>
      <c r="F1342" s="53">
        <f t="shared" ref="F1342:F1372" si="782">E1342/12*1</f>
        <v>0</v>
      </c>
      <c r="G1342" s="53"/>
      <c r="H1342" s="53"/>
      <c r="I1342" s="54"/>
      <c r="J1342" s="50"/>
      <c r="K1342" s="54"/>
      <c r="L1342" s="55"/>
      <c r="M1342" s="59"/>
      <c r="N1342" s="59"/>
      <c r="O1342" s="53"/>
      <c r="P1342" s="53"/>
      <c r="Q1342" s="57">
        <f t="shared" si="774"/>
        <v>0</v>
      </c>
      <c r="R1342" s="53"/>
      <c r="S1342" s="53">
        <f t="shared" si="779"/>
        <v>0</v>
      </c>
      <c r="T1342" s="58"/>
      <c r="U1342" s="58"/>
      <c r="V1342" s="53">
        <f t="shared" si="775"/>
        <v>0</v>
      </c>
      <c r="W1342" s="59"/>
      <c r="X1342" s="6"/>
    </row>
    <row r="1343" spans="1:24" s="77" customFormat="1" ht="31.5" x14ac:dyDescent="0.25">
      <c r="A1343" s="33" t="s">
        <v>286</v>
      </c>
      <c r="B1343" s="44" t="s">
        <v>335</v>
      </c>
      <c r="C1343" s="37" t="s">
        <v>219</v>
      </c>
      <c r="D1343" s="43" t="s">
        <v>220</v>
      </c>
      <c r="E1343" s="53"/>
      <c r="F1343" s="53">
        <f t="shared" si="782"/>
        <v>0</v>
      </c>
      <c r="G1343" s="53"/>
      <c r="H1343" s="53"/>
      <c r="I1343" s="54"/>
      <c r="J1343" s="50"/>
      <c r="K1343" s="54"/>
      <c r="L1343" s="55"/>
      <c r="M1343" s="59"/>
      <c r="N1343" s="59"/>
      <c r="O1343" s="53"/>
      <c r="P1343" s="53"/>
      <c r="Q1343" s="57">
        <f t="shared" si="774"/>
        <v>0</v>
      </c>
      <c r="R1343" s="53"/>
      <c r="S1343" s="53">
        <f t="shared" si="779"/>
        <v>0</v>
      </c>
      <c r="T1343" s="58"/>
      <c r="U1343" s="58"/>
      <c r="V1343" s="53">
        <f t="shared" si="775"/>
        <v>0</v>
      </c>
      <c r="W1343" s="59"/>
      <c r="X1343" s="6"/>
    </row>
    <row r="1344" spans="1:24" s="77" customFormat="1" ht="31.5" x14ac:dyDescent="0.25">
      <c r="A1344" s="33" t="s">
        <v>286</v>
      </c>
      <c r="B1344" s="44" t="s">
        <v>335</v>
      </c>
      <c r="C1344" s="37" t="s">
        <v>221</v>
      </c>
      <c r="D1344" s="43" t="s">
        <v>224</v>
      </c>
      <c r="E1344" s="53"/>
      <c r="F1344" s="53">
        <f t="shared" si="782"/>
        <v>0</v>
      </c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 t="shared" si="774"/>
        <v>0</v>
      </c>
      <c r="R1344" s="53"/>
      <c r="S1344" s="53">
        <f t="shared" si="779"/>
        <v>0</v>
      </c>
      <c r="T1344" s="58"/>
      <c r="U1344" s="58"/>
      <c r="V1344" s="53">
        <f t="shared" si="775"/>
        <v>0</v>
      </c>
      <c r="W1344" s="59"/>
      <c r="X1344" s="6"/>
    </row>
    <row r="1345" spans="1:24" s="77" customFormat="1" ht="31.5" x14ac:dyDescent="0.25">
      <c r="A1345" s="33" t="s">
        <v>286</v>
      </c>
      <c r="B1345" s="44" t="s">
        <v>335</v>
      </c>
      <c r="C1345" s="37" t="s">
        <v>222</v>
      </c>
      <c r="D1345" s="43" t="s">
        <v>225</v>
      </c>
      <c r="E1345" s="53"/>
      <c r="F1345" s="53">
        <f t="shared" si="782"/>
        <v>0</v>
      </c>
      <c r="G1345" s="53"/>
      <c r="H1345" s="53"/>
      <c r="I1345" s="54"/>
      <c r="J1345" s="50"/>
      <c r="K1345" s="54"/>
      <c r="L1345" s="55"/>
      <c r="M1345" s="59"/>
      <c r="N1345" s="59"/>
      <c r="O1345" s="53"/>
      <c r="P1345" s="53"/>
      <c r="Q1345" s="57">
        <f t="shared" si="774"/>
        <v>0</v>
      </c>
      <c r="R1345" s="53"/>
      <c r="S1345" s="53">
        <f t="shared" si="779"/>
        <v>0</v>
      </c>
      <c r="T1345" s="58"/>
      <c r="U1345" s="58"/>
      <c r="V1345" s="53">
        <f t="shared" si="775"/>
        <v>0</v>
      </c>
      <c r="W1345" s="59"/>
      <c r="X1345" s="6"/>
    </row>
    <row r="1346" spans="1:24" s="77" customFormat="1" ht="31.5" x14ac:dyDescent="0.25">
      <c r="A1346" s="33" t="s">
        <v>286</v>
      </c>
      <c r="B1346" s="44" t="s">
        <v>335</v>
      </c>
      <c r="C1346" s="37" t="s">
        <v>277</v>
      </c>
      <c r="D1346" s="43" t="s">
        <v>278</v>
      </c>
      <c r="E1346" s="53"/>
      <c r="F1346" s="53">
        <f t="shared" si="782"/>
        <v>0</v>
      </c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>
        <f t="shared" si="774"/>
        <v>0</v>
      </c>
      <c r="R1346" s="53"/>
      <c r="S1346" s="53">
        <f t="shared" si="779"/>
        <v>0</v>
      </c>
      <c r="T1346" s="58"/>
      <c r="U1346" s="58"/>
      <c r="V1346" s="53">
        <f t="shared" si="775"/>
        <v>0</v>
      </c>
      <c r="W1346" s="59"/>
      <c r="X1346" s="6"/>
    </row>
    <row r="1347" spans="1:24" s="77" customFormat="1" ht="15.75" x14ac:dyDescent="0.25">
      <c r="A1347" s="33" t="s">
        <v>286</v>
      </c>
      <c r="B1347" s="44" t="s">
        <v>335</v>
      </c>
      <c r="C1347" s="37" t="s">
        <v>226</v>
      </c>
      <c r="D1347" s="38" t="s">
        <v>408</v>
      </c>
      <c r="E1347" s="53"/>
      <c r="F1347" s="53"/>
      <c r="G1347" s="53">
        <v>1404.57</v>
      </c>
      <c r="H1347" s="53">
        <v>502</v>
      </c>
      <c r="I1347" s="119">
        <f>G1347-F1347</f>
        <v>1404.57</v>
      </c>
      <c r="J1347" s="55"/>
      <c r="K1347" s="54"/>
      <c r="L1347" s="55"/>
      <c r="M1347" s="59"/>
      <c r="N1347" s="59"/>
      <c r="O1347" s="53"/>
      <c r="P1347" s="53"/>
      <c r="Q1347" s="57">
        <f t="shared" si="774"/>
        <v>0</v>
      </c>
      <c r="R1347" s="53"/>
      <c r="S1347" s="53">
        <f t="shared" si="779"/>
        <v>0</v>
      </c>
      <c r="T1347" s="58"/>
      <c r="U1347" s="58"/>
      <c r="V1347" s="53">
        <f t="shared" si="775"/>
        <v>0</v>
      </c>
      <c r="W1347" s="59"/>
      <c r="X1347" s="6"/>
    </row>
    <row r="1348" spans="1:24" s="77" customFormat="1" ht="31.5" x14ac:dyDescent="0.25">
      <c r="A1348" s="33" t="s">
        <v>286</v>
      </c>
      <c r="B1348" s="44" t="s">
        <v>335</v>
      </c>
      <c r="C1348" s="37" t="s">
        <v>227</v>
      </c>
      <c r="D1348" s="43" t="s">
        <v>228</v>
      </c>
      <c r="E1348" s="53"/>
      <c r="F1348" s="53">
        <f t="shared" si="782"/>
        <v>0</v>
      </c>
      <c r="G1348" s="53"/>
      <c r="H1348" s="53"/>
      <c r="I1348" s="54"/>
      <c r="J1348" s="50"/>
      <c r="K1348" s="54"/>
      <c r="L1348" s="55"/>
      <c r="M1348" s="59"/>
      <c r="N1348" s="59"/>
      <c r="O1348" s="53"/>
      <c r="P1348" s="53"/>
      <c r="Q1348" s="57">
        <f t="shared" si="774"/>
        <v>0</v>
      </c>
      <c r="R1348" s="53"/>
      <c r="S1348" s="53">
        <f t="shared" si="779"/>
        <v>0</v>
      </c>
      <c r="T1348" s="58"/>
      <c r="U1348" s="58"/>
      <c r="V1348" s="53">
        <f t="shared" si="775"/>
        <v>0</v>
      </c>
      <c r="W1348" s="59"/>
      <c r="X1348" s="6"/>
    </row>
    <row r="1349" spans="1:24" s="77" customFormat="1" ht="15.75" x14ac:dyDescent="0.25">
      <c r="A1349" s="33" t="s">
        <v>286</v>
      </c>
      <c r="B1349" s="44" t="s">
        <v>335</v>
      </c>
      <c r="C1349" s="37" t="s">
        <v>229</v>
      </c>
      <c r="D1349" s="43" t="s">
        <v>230</v>
      </c>
      <c r="E1349" s="53"/>
      <c r="F1349" s="53">
        <f t="shared" si="782"/>
        <v>0</v>
      </c>
      <c r="G1349" s="53"/>
      <c r="H1349" s="53"/>
      <c r="I1349" s="54"/>
      <c r="J1349" s="50"/>
      <c r="K1349" s="54"/>
      <c r="L1349" s="55"/>
      <c r="M1349" s="59"/>
      <c r="N1349" s="59"/>
      <c r="O1349" s="53"/>
      <c r="P1349" s="53"/>
      <c r="Q1349" s="57">
        <f t="shared" si="774"/>
        <v>0</v>
      </c>
      <c r="R1349" s="53"/>
      <c r="S1349" s="53">
        <f t="shared" si="779"/>
        <v>0</v>
      </c>
      <c r="T1349" s="58"/>
      <c r="U1349" s="58"/>
      <c r="V1349" s="53">
        <f t="shared" si="775"/>
        <v>0</v>
      </c>
      <c r="W1349" s="59"/>
      <c r="X1349" s="6"/>
    </row>
    <row r="1350" spans="1:24" s="77" customFormat="1" ht="15.75" x14ac:dyDescent="0.25">
      <c r="A1350" s="33" t="s">
        <v>286</v>
      </c>
      <c r="B1350" s="44" t="s">
        <v>335</v>
      </c>
      <c r="C1350" s="37" t="s">
        <v>377</v>
      </c>
      <c r="D1350" s="43" t="s">
        <v>359</v>
      </c>
      <c r="E1350" s="53"/>
      <c r="F1350" s="53">
        <f t="shared" si="782"/>
        <v>0</v>
      </c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774"/>
        <v>0</v>
      </c>
      <c r="R1350" s="53"/>
      <c r="S1350" s="53">
        <f t="shared" si="779"/>
        <v>0</v>
      </c>
      <c r="T1350" s="58"/>
      <c r="U1350" s="58"/>
      <c r="V1350" s="53">
        <f t="shared" si="775"/>
        <v>0</v>
      </c>
      <c r="W1350" s="59"/>
      <c r="X1350" s="6"/>
    </row>
    <row r="1351" spans="1:24" s="77" customFormat="1" ht="15.75" x14ac:dyDescent="0.25">
      <c r="A1351" s="33" t="s">
        <v>286</v>
      </c>
      <c r="B1351" s="44" t="s">
        <v>335</v>
      </c>
      <c r="C1351" s="37" t="s">
        <v>231</v>
      </c>
      <c r="D1351" s="43" t="s">
        <v>232</v>
      </c>
      <c r="E1351" s="53"/>
      <c r="F1351" s="53">
        <f t="shared" si="782"/>
        <v>0</v>
      </c>
      <c r="G1351" s="53"/>
      <c r="H1351" s="53"/>
      <c r="I1351" s="54"/>
      <c r="J1351" s="50"/>
      <c r="K1351" s="54"/>
      <c r="L1351" s="55"/>
      <c r="M1351" s="59"/>
      <c r="N1351" s="59"/>
      <c r="O1351" s="53"/>
      <c r="P1351" s="53"/>
      <c r="Q1351" s="57">
        <f t="shared" si="774"/>
        <v>0</v>
      </c>
      <c r="R1351" s="53"/>
      <c r="S1351" s="53">
        <f t="shared" si="779"/>
        <v>0</v>
      </c>
      <c r="T1351" s="58"/>
      <c r="U1351" s="58"/>
      <c r="V1351" s="53">
        <f t="shared" si="775"/>
        <v>0</v>
      </c>
      <c r="W1351" s="59"/>
      <c r="X1351" s="6"/>
    </row>
    <row r="1352" spans="1:24" s="77" customFormat="1" ht="15.75" x14ac:dyDescent="0.25">
      <c r="A1352" s="33" t="s">
        <v>286</v>
      </c>
      <c r="B1352" s="44" t="s">
        <v>335</v>
      </c>
      <c r="C1352" s="37" t="s">
        <v>233</v>
      </c>
      <c r="D1352" s="43" t="s">
        <v>234</v>
      </c>
      <c r="E1352" s="53"/>
      <c r="F1352" s="53"/>
      <c r="G1352" s="53"/>
      <c r="H1352" s="53"/>
      <c r="I1352" s="119">
        <f t="shared" ref="I1352" si="783">G1352-F1352</f>
        <v>0</v>
      </c>
      <c r="J1352" s="55" t="e">
        <f t="shared" ref="J1352" si="784">ROUND(I1352/F1352*100,2)</f>
        <v>#DIV/0!</v>
      </c>
      <c r="K1352" s="54">
        <f>G1352-F1352</f>
        <v>0</v>
      </c>
      <c r="L1352" s="55" t="e">
        <f>ROUND(K1352*100/-F1352,2)</f>
        <v>#DIV/0!</v>
      </c>
      <c r="M1352" s="59"/>
      <c r="N1352" s="59"/>
      <c r="O1352" s="53"/>
      <c r="P1352" s="53"/>
      <c r="Q1352" s="57">
        <f t="shared" si="774"/>
        <v>0</v>
      </c>
      <c r="R1352" s="53"/>
      <c r="S1352" s="53">
        <f t="shared" si="779"/>
        <v>0</v>
      </c>
      <c r="T1352" s="58"/>
      <c r="U1352" s="58"/>
      <c r="V1352" s="53">
        <f t="shared" si="775"/>
        <v>0</v>
      </c>
      <c r="W1352" s="59"/>
      <c r="X1352" s="6"/>
    </row>
    <row r="1353" spans="1:24" s="77" customFormat="1" ht="31.5" x14ac:dyDescent="0.25">
      <c r="A1353" s="33" t="s">
        <v>286</v>
      </c>
      <c r="B1353" s="44" t="s">
        <v>335</v>
      </c>
      <c r="C1353" s="37" t="s">
        <v>235</v>
      </c>
      <c r="D1353" s="43" t="s">
        <v>236</v>
      </c>
      <c r="E1353" s="53"/>
      <c r="F1353" s="53">
        <f t="shared" si="782"/>
        <v>0</v>
      </c>
      <c r="G1353" s="53"/>
      <c r="H1353" s="53"/>
      <c r="I1353" s="54"/>
      <c r="J1353" s="50"/>
      <c r="K1353" s="54"/>
      <c r="L1353" s="55"/>
      <c r="M1353" s="59"/>
      <c r="N1353" s="59"/>
      <c r="O1353" s="53"/>
      <c r="P1353" s="53"/>
      <c r="Q1353" s="57">
        <f t="shared" si="774"/>
        <v>0</v>
      </c>
      <c r="R1353" s="53"/>
      <c r="S1353" s="53">
        <f t="shared" si="779"/>
        <v>0</v>
      </c>
      <c r="T1353" s="58"/>
      <c r="U1353" s="58"/>
      <c r="V1353" s="53">
        <f t="shared" si="775"/>
        <v>0</v>
      </c>
      <c r="W1353" s="59"/>
      <c r="X1353" s="6"/>
    </row>
    <row r="1354" spans="1:24" s="77" customFormat="1" ht="31.5" x14ac:dyDescent="0.25">
      <c r="A1354" s="33" t="s">
        <v>286</v>
      </c>
      <c r="B1354" s="44" t="s">
        <v>335</v>
      </c>
      <c r="C1354" s="37" t="s">
        <v>237</v>
      </c>
      <c r="D1354" s="43" t="s">
        <v>238</v>
      </c>
      <c r="E1354" s="53"/>
      <c r="F1354" s="53">
        <f t="shared" si="782"/>
        <v>0</v>
      </c>
      <c r="G1354" s="53"/>
      <c r="H1354" s="53"/>
      <c r="I1354" s="54"/>
      <c r="J1354" s="50"/>
      <c r="K1354" s="54"/>
      <c r="L1354" s="55"/>
      <c r="M1354" s="59"/>
      <c r="N1354" s="59"/>
      <c r="O1354" s="53"/>
      <c r="P1354" s="53"/>
      <c r="Q1354" s="57">
        <f t="shared" si="774"/>
        <v>0</v>
      </c>
      <c r="R1354" s="53"/>
      <c r="S1354" s="53">
        <f t="shared" si="779"/>
        <v>0</v>
      </c>
      <c r="T1354" s="58"/>
      <c r="U1354" s="58"/>
      <c r="V1354" s="53">
        <f t="shared" si="775"/>
        <v>0</v>
      </c>
      <c r="W1354" s="59"/>
      <c r="X1354" s="6"/>
    </row>
    <row r="1355" spans="1:24" s="77" customFormat="1" ht="15.75" x14ac:dyDescent="0.25">
      <c r="A1355" s="33" t="s">
        <v>286</v>
      </c>
      <c r="B1355" s="44" t="s">
        <v>335</v>
      </c>
      <c r="C1355" s="37" t="s">
        <v>239</v>
      </c>
      <c r="D1355" s="43" t="s">
        <v>243</v>
      </c>
      <c r="E1355" s="53"/>
      <c r="F1355" s="53">
        <f t="shared" si="782"/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774"/>
        <v>0</v>
      </c>
      <c r="R1355" s="53"/>
      <c r="S1355" s="53">
        <f t="shared" si="779"/>
        <v>0</v>
      </c>
      <c r="T1355" s="58"/>
      <c r="U1355" s="58"/>
      <c r="V1355" s="53">
        <f t="shared" si="775"/>
        <v>0</v>
      </c>
      <c r="W1355" s="59"/>
      <c r="X1355" s="6"/>
    </row>
    <row r="1356" spans="1:24" s="77" customFormat="1" ht="15.75" x14ac:dyDescent="0.25">
      <c r="A1356" s="33" t="s">
        <v>286</v>
      </c>
      <c r="B1356" s="44" t="s">
        <v>335</v>
      </c>
      <c r="C1356" s="37" t="s">
        <v>240</v>
      </c>
      <c r="D1356" s="43" t="s">
        <v>244</v>
      </c>
      <c r="E1356" s="53"/>
      <c r="F1356" s="53"/>
      <c r="G1356" s="53"/>
      <c r="H1356" s="53"/>
      <c r="I1356" s="119">
        <f t="shared" ref="I1356" si="785">G1356-F1356</f>
        <v>0</v>
      </c>
      <c r="J1356" s="55" t="e">
        <f t="shared" ref="J1356" si="786">ROUND(I1356/F1356*100,2)</f>
        <v>#DIV/0!</v>
      </c>
      <c r="K1356" s="54">
        <f>G1356-F1356</f>
        <v>0</v>
      </c>
      <c r="L1356" s="55" t="e">
        <f>ROUND(K1356*100/-F1356,2)</f>
        <v>#DIV/0!</v>
      </c>
      <c r="M1356" s="59"/>
      <c r="N1356" s="59"/>
      <c r="O1356" s="53"/>
      <c r="P1356" s="53"/>
      <c r="Q1356" s="57">
        <f t="shared" si="774"/>
        <v>0</v>
      </c>
      <c r="R1356" s="53"/>
      <c r="S1356" s="53">
        <f t="shared" si="779"/>
        <v>0</v>
      </c>
      <c r="T1356" s="58"/>
      <c r="U1356" s="58"/>
      <c r="V1356" s="53">
        <f t="shared" si="775"/>
        <v>0</v>
      </c>
      <c r="W1356" s="59"/>
      <c r="X1356" s="6"/>
    </row>
    <row r="1357" spans="1:24" s="77" customFormat="1" ht="15.75" x14ac:dyDescent="0.25">
      <c r="A1357" s="33" t="s">
        <v>286</v>
      </c>
      <c r="B1357" s="44" t="s">
        <v>335</v>
      </c>
      <c r="C1357" s="37" t="s">
        <v>241</v>
      </c>
      <c r="D1357" s="43" t="s">
        <v>242</v>
      </c>
      <c r="E1357" s="53"/>
      <c r="F1357" s="53">
        <f t="shared" si="782"/>
        <v>0</v>
      </c>
      <c r="G1357" s="53"/>
      <c r="H1357" s="53"/>
      <c r="I1357" s="54"/>
      <c r="J1357" s="50"/>
      <c r="K1357" s="54"/>
      <c r="L1357" s="55"/>
      <c r="M1357" s="59"/>
      <c r="N1357" s="59"/>
      <c r="O1357" s="53"/>
      <c r="P1357" s="53"/>
      <c r="Q1357" s="57">
        <f t="shared" si="774"/>
        <v>0</v>
      </c>
      <c r="R1357" s="53"/>
      <c r="S1357" s="53">
        <f t="shared" si="779"/>
        <v>0</v>
      </c>
      <c r="T1357" s="58"/>
      <c r="U1357" s="58"/>
      <c r="V1357" s="53">
        <f t="shared" si="775"/>
        <v>0</v>
      </c>
      <c r="W1357" s="59"/>
      <c r="X1357" s="6"/>
    </row>
    <row r="1358" spans="1:24" s="77" customFormat="1" ht="31.5" x14ac:dyDescent="0.25">
      <c r="A1358" s="33" t="s">
        <v>286</v>
      </c>
      <c r="B1358" s="44" t="s">
        <v>335</v>
      </c>
      <c r="C1358" s="37" t="s">
        <v>245</v>
      </c>
      <c r="D1358" s="43" t="s">
        <v>246</v>
      </c>
      <c r="E1358" s="53"/>
      <c r="F1358" s="53">
        <f t="shared" si="782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774"/>
        <v>0</v>
      </c>
      <c r="R1358" s="53"/>
      <c r="S1358" s="53">
        <f t="shared" si="779"/>
        <v>0</v>
      </c>
      <c r="T1358" s="58"/>
      <c r="U1358" s="58"/>
      <c r="V1358" s="53">
        <f t="shared" si="775"/>
        <v>0</v>
      </c>
      <c r="W1358" s="59"/>
      <c r="X1358" s="6"/>
    </row>
    <row r="1359" spans="1:24" s="77" customFormat="1" ht="15.75" x14ac:dyDescent="0.25">
      <c r="A1359" s="33" t="s">
        <v>286</v>
      </c>
      <c r="B1359" s="44" t="s">
        <v>335</v>
      </c>
      <c r="C1359" s="37" t="s">
        <v>247</v>
      </c>
      <c r="D1359" s="43" t="s">
        <v>248</v>
      </c>
      <c r="E1359" s="53"/>
      <c r="F1359" s="53">
        <f t="shared" si="782"/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774"/>
        <v>0</v>
      </c>
      <c r="R1359" s="53"/>
      <c r="S1359" s="53">
        <f t="shared" si="779"/>
        <v>0</v>
      </c>
      <c r="T1359" s="58"/>
      <c r="U1359" s="58"/>
      <c r="V1359" s="53">
        <f t="shared" si="775"/>
        <v>0</v>
      </c>
      <c r="W1359" s="59"/>
      <c r="X1359" s="6"/>
    </row>
    <row r="1360" spans="1:24" s="77" customFormat="1" ht="31.5" x14ac:dyDescent="0.25">
      <c r="A1360" s="33" t="s">
        <v>286</v>
      </c>
      <c r="B1360" s="44" t="s">
        <v>335</v>
      </c>
      <c r="C1360" s="37" t="s">
        <v>249</v>
      </c>
      <c r="D1360" s="43" t="s">
        <v>250</v>
      </c>
      <c r="E1360" s="53"/>
      <c r="F1360" s="53">
        <f t="shared" si="782"/>
        <v>0</v>
      </c>
      <c r="G1360" s="53"/>
      <c r="H1360" s="53"/>
      <c r="I1360" s="54"/>
      <c r="J1360" s="50"/>
      <c r="K1360" s="54"/>
      <c r="L1360" s="55"/>
      <c r="M1360" s="59"/>
      <c r="N1360" s="59"/>
      <c r="O1360" s="53"/>
      <c r="P1360" s="53"/>
      <c r="Q1360" s="57">
        <f t="shared" si="774"/>
        <v>0</v>
      </c>
      <c r="R1360" s="53"/>
      <c r="S1360" s="53">
        <f t="shared" si="779"/>
        <v>0</v>
      </c>
      <c r="T1360" s="58"/>
      <c r="U1360" s="58"/>
      <c r="V1360" s="53">
        <f t="shared" si="775"/>
        <v>0</v>
      </c>
      <c r="W1360" s="59"/>
      <c r="X1360" s="6"/>
    </row>
    <row r="1361" spans="1:24" s="77" customFormat="1" ht="15.75" x14ac:dyDescent="0.25">
      <c r="A1361" s="33" t="s">
        <v>286</v>
      </c>
      <c r="B1361" s="44" t="s">
        <v>335</v>
      </c>
      <c r="C1361" s="37" t="s">
        <v>251</v>
      </c>
      <c r="D1361" s="43" t="s">
        <v>260</v>
      </c>
      <c r="E1361" s="53"/>
      <c r="F1361" s="53">
        <f t="shared" si="782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774"/>
        <v>0</v>
      </c>
      <c r="R1361" s="53"/>
      <c r="S1361" s="53">
        <f t="shared" si="779"/>
        <v>0</v>
      </c>
      <c r="T1361" s="58"/>
      <c r="U1361" s="58"/>
      <c r="V1361" s="53">
        <f t="shared" si="775"/>
        <v>0</v>
      </c>
      <c r="W1361" s="59"/>
      <c r="X1361" s="6"/>
    </row>
    <row r="1362" spans="1:24" s="77" customFormat="1" ht="15.75" x14ac:dyDescent="0.25">
      <c r="A1362" s="33" t="s">
        <v>286</v>
      </c>
      <c r="B1362" s="44" t="s">
        <v>335</v>
      </c>
      <c r="C1362" s="37" t="s">
        <v>252</v>
      </c>
      <c r="D1362" s="43" t="s">
        <v>253</v>
      </c>
      <c r="E1362" s="53"/>
      <c r="F1362" s="53">
        <f t="shared" si="782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774"/>
        <v>0</v>
      </c>
      <c r="R1362" s="53"/>
      <c r="S1362" s="53">
        <f t="shared" si="779"/>
        <v>0</v>
      </c>
      <c r="T1362" s="58"/>
      <c r="U1362" s="58"/>
      <c r="V1362" s="53">
        <f t="shared" si="775"/>
        <v>0</v>
      </c>
      <c r="W1362" s="59"/>
      <c r="X1362" s="6"/>
    </row>
    <row r="1363" spans="1:24" s="77" customFormat="1" ht="15.75" x14ac:dyDescent="0.25">
      <c r="A1363" s="33" t="s">
        <v>286</v>
      </c>
      <c r="B1363" s="44" t="s">
        <v>335</v>
      </c>
      <c r="C1363" s="37" t="s">
        <v>254</v>
      </c>
      <c r="D1363" s="43" t="s">
        <v>255</v>
      </c>
      <c r="E1363" s="53"/>
      <c r="F1363" s="53"/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774"/>
        <v>0</v>
      </c>
      <c r="R1363" s="53"/>
      <c r="S1363" s="53">
        <f t="shared" si="779"/>
        <v>0</v>
      </c>
      <c r="T1363" s="58"/>
      <c r="U1363" s="58"/>
      <c r="V1363" s="53">
        <f t="shared" si="775"/>
        <v>0</v>
      </c>
      <c r="W1363" s="59"/>
      <c r="X1363" s="6"/>
    </row>
    <row r="1364" spans="1:24" s="77" customFormat="1" ht="15.75" x14ac:dyDescent="0.25">
      <c r="A1364" s="33" t="s">
        <v>286</v>
      </c>
      <c r="B1364" s="44" t="s">
        <v>335</v>
      </c>
      <c r="C1364" s="37" t="s">
        <v>256</v>
      </c>
      <c r="D1364" s="43" t="s">
        <v>257</v>
      </c>
      <c r="E1364" s="53"/>
      <c r="F1364" s="53">
        <f t="shared" si="782"/>
        <v>0</v>
      </c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774"/>
        <v>0</v>
      </c>
      <c r="R1364" s="53"/>
      <c r="S1364" s="53">
        <f t="shared" si="779"/>
        <v>0</v>
      </c>
      <c r="T1364" s="58"/>
      <c r="U1364" s="58"/>
      <c r="V1364" s="53">
        <f t="shared" si="775"/>
        <v>0</v>
      </c>
      <c r="W1364" s="59"/>
      <c r="X1364" s="6"/>
    </row>
    <row r="1365" spans="1:24" s="77" customFormat="1" ht="31.5" x14ac:dyDescent="0.25">
      <c r="A1365" s="33" t="s">
        <v>286</v>
      </c>
      <c r="B1365" s="44" t="s">
        <v>335</v>
      </c>
      <c r="C1365" s="37" t="s">
        <v>258</v>
      </c>
      <c r="D1365" s="43" t="s">
        <v>259</v>
      </c>
      <c r="E1365" s="53"/>
      <c r="F1365" s="53"/>
      <c r="G1365" s="53"/>
      <c r="H1365" s="53"/>
      <c r="I1365" s="119">
        <f t="shared" ref="I1365" si="787">G1365-F1365</f>
        <v>0</v>
      </c>
      <c r="J1365" s="55" t="e">
        <f t="shared" ref="J1365" si="788">ROUND(I1365/F1365*100,2)</f>
        <v>#DIV/0!</v>
      </c>
      <c r="K1365" s="54">
        <f>G1365-F1365</f>
        <v>0</v>
      </c>
      <c r="L1365" s="55" t="e">
        <f>ROUND(K1365*100/-F1365,2)</f>
        <v>#DIV/0!</v>
      </c>
      <c r="M1365" s="59"/>
      <c r="N1365" s="59"/>
      <c r="O1365" s="53"/>
      <c r="P1365" s="53"/>
      <c r="Q1365" s="57">
        <f t="shared" si="774"/>
        <v>0</v>
      </c>
      <c r="R1365" s="53"/>
      <c r="S1365" s="53">
        <f t="shared" si="779"/>
        <v>0</v>
      </c>
      <c r="T1365" s="58"/>
      <c r="U1365" s="58"/>
      <c r="V1365" s="53">
        <f t="shared" si="775"/>
        <v>0</v>
      </c>
      <c r="W1365" s="59"/>
      <c r="X1365" s="6"/>
    </row>
    <row r="1366" spans="1:24" s="77" customFormat="1" ht="15.75" x14ac:dyDescent="0.25">
      <c r="A1366" s="33" t="s">
        <v>286</v>
      </c>
      <c r="B1366" s="44" t="s">
        <v>335</v>
      </c>
      <c r="C1366" s="37" t="s">
        <v>261</v>
      </c>
      <c r="D1366" s="43" t="s">
        <v>262</v>
      </c>
      <c r="E1366" s="53"/>
      <c r="F1366" s="53">
        <f t="shared" si="782"/>
        <v>0</v>
      </c>
      <c r="G1366" s="53"/>
      <c r="H1366" s="53"/>
      <c r="I1366" s="54"/>
      <c r="J1366" s="50"/>
      <c r="K1366" s="54"/>
      <c r="L1366" s="55"/>
      <c r="M1366" s="59"/>
      <c r="N1366" s="59"/>
      <c r="O1366" s="53"/>
      <c r="P1366" s="53"/>
      <c r="Q1366" s="57">
        <f t="shared" si="774"/>
        <v>0</v>
      </c>
      <c r="R1366" s="53"/>
      <c r="S1366" s="53">
        <f t="shared" si="779"/>
        <v>0</v>
      </c>
      <c r="T1366" s="58"/>
      <c r="U1366" s="58"/>
      <c r="V1366" s="53">
        <f t="shared" si="775"/>
        <v>0</v>
      </c>
      <c r="W1366" s="59"/>
      <c r="X1366" s="6"/>
    </row>
    <row r="1367" spans="1:24" s="77" customFormat="1" ht="47.25" x14ac:dyDescent="0.25">
      <c r="A1367" s="33" t="s">
        <v>286</v>
      </c>
      <c r="B1367" s="44" t="s">
        <v>335</v>
      </c>
      <c r="C1367" s="37" t="s">
        <v>263</v>
      </c>
      <c r="D1367" s="43" t="s">
        <v>264</v>
      </c>
      <c r="E1367" s="53"/>
      <c r="F1367" s="53">
        <f t="shared" si="782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774"/>
        <v>0</v>
      </c>
      <c r="R1367" s="53"/>
      <c r="S1367" s="53">
        <f t="shared" si="779"/>
        <v>0</v>
      </c>
      <c r="T1367" s="58"/>
      <c r="U1367" s="58"/>
      <c r="V1367" s="53">
        <f t="shared" si="775"/>
        <v>0</v>
      </c>
      <c r="W1367" s="59"/>
      <c r="X1367" s="6"/>
    </row>
    <row r="1368" spans="1:24" s="77" customFormat="1" ht="15.75" x14ac:dyDescent="0.25">
      <c r="A1368" s="33" t="s">
        <v>286</v>
      </c>
      <c r="B1368" s="44" t="s">
        <v>335</v>
      </c>
      <c r="C1368" s="37" t="s">
        <v>265</v>
      </c>
      <c r="D1368" s="43" t="s">
        <v>266</v>
      </c>
      <c r="E1368" s="53"/>
      <c r="F1368" s="53">
        <f t="shared" si="782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774"/>
        <v>0</v>
      </c>
      <c r="R1368" s="53"/>
      <c r="S1368" s="53">
        <f t="shared" si="779"/>
        <v>0</v>
      </c>
      <c r="T1368" s="58"/>
      <c r="U1368" s="58"/>
      <c r="V1368" s="53">
        <f t="shared" si="775"/>
        <v>0</v>
      </c>
      <c r="W1368" s="59"/>
      <c r="X1368" s="6"/>
    </row>
    <row r="1369" spans="1:24" s="77" customFormat="1" ht="31.5" x14ac:dyDescent="0.25">
      <c r="A1369" s="33" t="s">
        <v>286</v>
      </c>
      <c r="B1369" s="44" t="s">
        <v>335</v>
      </c>
      <c r="C1369" s="37" t="s">
        <v>267</v>
      </c>
      <c r="D1369" s="43" t="s">
        <v>268</v>
      </c>
      <c r="E1369" s="53"/>
      <c r="F1369" s="53">
        <f t="shared" si="782"/>
        <v>0</v>
      </c>
      <c r="G1369" s="53"/>
      <c r="H1369" s="53"/>
      <c r="I1369" s="54"/>
      <c r="J1369" s="50"/>
      <c r="K1369" s="54"/>
      <c r="L1369" s="55"/>
      <c r="M1369" s="59"/>
      <c r="N1369" s="59"/>
      <c r="O1369" s="53"/>
      <c r="P1369" s="53"/>
      <c r="Q1369" s="57">
        <f t="shared" si="774"/>
        <v>0</v>
      </c>
      <c r="R1369" s="53"/>
      <c r="S1369" s="53">
        <f t="shared" si="779"/>
        <v>0</v>
      </c>
      <c r="T1369" s="58"/>
      <c r="U1369" s="58"/>
      <c r="V1369" s="53">
        <f t="shared" si="775"/>
        <v>0</v>
      </c>
      <c r="W1369" s="59"/>
      <c r="X1369" s="6"/>
    </row>
    <row r="1370" spans="1:24" s="77" customFormat="1" ht="15.75" x14ac:dyDescent="0.25">
      <c r="A1370" s="33" t="s">
        <v>286</v>
      </c>
      <c r="B1370" s="44" t="s">
        <v>335</v>
      </c>
      <c r="C1370" s="37" t="s">
        <v>269</v>
      </c>
      <c r="D1370" s="43" t="s">
        <v>270</v>
      </c>
      <c r="E1370" s="53"/>
      <c r="F1370" s="53">
        <f t="shared" si="782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774"/>
        <v>0</v>
      </c>
      <c r="R1370" s="53"/>
      <c r="S1370" s="53">
        <f t="shared" si="779"/>
        <v>0</v>
      </c>
      <c r="T1370" s="58"/>
      <c r="U1370" s="58"/>
      <c r="V1370" s="53">
        <f t="shared" si="775"/>
        <v>0</v>
      </c>
      <c r="W1370" s="59"/>
      <c r="X1370" s="6"/>
    </row>
    <row r="1371" spans="1:24" s="77" customFormat="1" ht="31.5" x14ac:dyDescent="0.25">
      <c r="A1371" s="33" t="s">
        <v>286</v>
      </c>
      <c r="B1371" s="44" t="s">
        <v>335</v>
      </c>
      <c r="C1371" s="37" t="s">
        <v>271</v>
      </c>
      <c r="D1371" s="43" t="s">
        <v>272</v>
      </c>
      <c r="E1371" s="53"/>
      <c r="F1371" s="53">
        <f t="shared" si="782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774"/>
        <v>0</v>
      </c>
      <c r="R1371" s="53"/>
      <c r="S1371" s="53">
        <f t="shared" si="779"/>
        <v>0</v>
      </c>
      <c r="T1371" s="58"/>
      <c r="U1371" s="58"/>
      <c r="V1371" s="53">
        <f t="shared" si="775"/>
        <v>0</v>
      </c>
      <c r="W1371" s="59"/>
      <c r="X1371" s="6"/>
    </row>
    <row r="1372" spans="1:24" s="77" customFormat="1" ht="15.75" x14ac:dyDescent="0.25">
      <c r="A1372" s="33" t="s">
        <v>286</v>
      </c>
      <c r="B1372" s="44" t="s">
        <v>335</v>
      </c>
      <c r="C1372" s="37" t="s">
        <v>273</v>
      </c>
      <c r="D1372" s="43" t="s">
        <v>274</v>
      </c>
      <c r="E1372" s="53"/>
      <c r="F1372" s="53">
        <f t="shared" si="782"/>
        <v>0</v>
      </c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774"/>
        <v>0</v>
      </c>
      <c r="R1372" s="53"/>
      <c r="S1372" s="53">
        <f t="shared" si="779"/>
        <v>0</v>
      </c>
      <c r="T1372" s="58"/>
      <c r="U1372" s="58"/>
      <c r="V1372" s="53">
        <f t="shared" si="775"/>
        <v>0</v>
      </c>
      <c r="W1372" s="59"/>
      <c r="X1372" s="6"/>
    </row>
    <row r="1373" spans="1:24" s="77" customFormat="1" ht="31.5" x14ac:dyDescent="0.25">
      <c r="A1373" s="33" t="s">
        <v>286</v>
      </c>
      <c r="B1373" s="44" t="s">
        <v>335</v>
      </c>
      <c r="C1373" s="37" t="s">
        <v>275</v>
      </c>
      <c r="D1373" s="43" t="s">
        <v>276</v>
      </c>
      <c r="E1373" s="53"/>
      <c r="F1373" s="53"/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774"/>
        <v>0</v>
      </c>
      <c r="R1373" s="53"/>
      <c r="S1373" s="53">
        <f t="shared" si="779"/>
        <v>0</v>
      </c>
      <c r="T1373" s="58"/>
      <c r="U1373" s="58"/>
      <c r="V1373" s="53">
        <f t="shared" si="775"/>
        <v>0</v>
      </c>
      <c r="W1373" s="59"/>
      <c r="X1373" s="6"/>
    </row>
    <row r="1374" spans="1:24" s="77" customFormat="1" ht="15.75" x14ac:dyDescent="0.25">
      <c r="A1374" s="33" t="s">
        <v>286</v>
      </c>
      <c r="B1374" s="44" t="s">
        <v>335</v>
      </c>
      <c r="C1374" s="37" t="s">
        <v>353</v>
      </c>
      <c r="D1374" s="43" t="s">
        <v>351</v>
      </c>
      <c r="E1374" s="53"/>
      <c r="F1374" s="53">
        <f>E1374/12*1</f>
        <v>0</v>
      </c>
      <c r="G1374" s="53">
        <v>989.48</v>
      </c>
      <c r="H1374" s="53"/>
      <c r="I1374" s="119">
        <f t="shared" ref="I1374" si="789">G1374-F1374</f>
        <v>989.48</v>
      </c>
      <c r="J1374" s="55"/>
      <c r="K1374" s="54"/>
      <c r="L1374" s="55"/>
      <c r="M1374" s="59"/>
      <c r="N1374" s="59"/>
      <c r="O1374" s="53"/>
      <c r="P1374" s="53"/>
      <c r="Q1374" s="57"/>
      <c r="R1374" s="53"/>
      <c r="S1374" s="53"/>
      <c r="T1374" s="53"/>
      <c r="U1374" s="53"/>
      <c r="V1374" s="53"/>
      <c r="W1374" s="59"/>
      <c r="X1374" s="6"/>
    </row>
    <row r="1375" spans="1:24" s="77" customFormat="1" ht="15.75" x14ac:dyDescent="0.25">
      <c r="A1375" s="33" t="s">
        <v>286</v>
      </c>
      <c r="B1375" s="44" t="s">
        <v>335</v>
      </c>
      <c r="C1375" s="37" t="s">
        <v>354</v>
      </c>
      <c r="D1375" s="38" t="s">
        <v>355</v>
      </c>
      <c r="E1375" s="53"/>
      <c r="F1375" s="99">
        <f>E1375/12*1</f>
        <v>0</v>
      </c>
      <c r="G1375" s="53">
        <v>1125.3</v>
      </c>
      <c r="H1375" s="53"/>
      <c r="I1375" s="119">
        <f t="shared" ref="I1375" si="790">G1375-F1375</f>
        <v>1125.3</v>
      </c>
      <c r="J1375" s="55"/>
      <c r="K1375" s="54"/>
      <c r="L1375" s="55"/>
      <c r="M1375" s="59"/>
      <c r="N1375" s="59"/>
      <c r="O1375" s="53"/>
      <c r="P1375" s="53"/>
      <c r="Q1375" s="57">
        <f>O1375-P1375</f>
        <v>0</v>
      </c>
      <c r="R1375" s="53"/>
      <c r="S1375" s="53">
        <f>ROUND(R1375/12*3,0)</f>
        <v>0</v>
      </c>
      <c r="T1375" s="53"/>
      <c r="U1375" s="53"/>
      <c r="V1375" s="53">
        <f>T1375-U1375</f>
        <v>0</v>
      </c>
      <c r="W1375" s="59"/>
      <c r="X1375" s="6"/>
    </row>
    <row r="1376" spans="1:24" s="76" customFormat="1" ht="15.75" x14ac:dyDescent="0.25">
      <c r="A1376" s="33" t="s">
        <v>286</v>
      </c>
      <c r="B1376" s="44" t="s">
        <v>335</v>
      </c>
      <c r="C1376" s="37" t="s">
        <v>360</v>
      </c>
      <c r="D1376" s="156" t="s">
        <v>319</v>
      </c>
      <c r="E1376" s="53"/>
      <c r="F1376" s="99"/>
      <c r="G1376" s="99"/>
      <c r="H1376" s="53"/>
      <c r="I1376" s="119"/>
      <c r="J1376" s="55"/>
      <c r="K1376" s="119"/>
      <c r="L1376" s="55"/>
      <c r="M1376" s="59"/>
      <c r="N1376" s="59"/>
      <c r="O1376" s="53"/>
      <c r="P1376" s="53"/>
      <c r="Q1376" s="59"/>
      <c r="R1376" s="53"/>
      <c r="S1376" s="53"/>
      <c r="T1376" s="53"/>
      <c r="U1376" s="53"/>
      <c r="V1376" s="53"/>
      <c r="W1376" s="59"/>
      <c r="X1376" s="6"/>
    </row>
    <row r="1377" spans="1:24" s="111" customFormat="1" ht="15.75" x14ac:dyDescent="0.25">
      <c r="A1377" s="142" t="s">
        <v>286</v>
      </c>
      <c r="B1377" s="118" t="s">
        <v>335</v>
      </c>
      <c r="C1377" s="37" t="s">
        <v>380</v>
      </c>
      <c r="D1377" s="143" t="s">
        <v>361</v>
      </c>
      <c r="E1377" s="53">
        <v>6</v>
      </c>
      <c r="F1377" s="53">
        <f t="shared" ref="F1377" si="791">ROUND(E1377/12*2,0)</f>
        <v>1</v>
      </c>
      <c r="G1377" s="53">
        <v>14.54</v>
      </c>
      <c r="H1377" s="53"/>
      <c r="I1377" s="119">
        <f t="shared" ref="I1377" si="792">G1377-F1377</f>
        <v>13.54</v>
      </c>
      <c r="J1377" s="55">
        <f t="shared" ref="J1377" si="793">ROUND(I1377/F1377*100,2)</f>
        <v>1354</v>
      </c>
      <c r="K1377" s="54"/>
      <c r="L1377" s="55"/>
      <c r="M1377" s="59"/>
      <c r="N1377" s="59"/>
      <c r="O1377" s="53"/>
      <c r="P1377" s="53"/>
      <c r="Q1377" s="59"/>
      <c r="R1377" s="53"/>
      <c r="S1377" s="53"/>
      <c r="T1377" s="53"/>
      <c r="U1377" s="53"/>
      <c r="V1377" s="53"/>
      <c r="W1377" s="59"/>
      <c r="X1377" s="6"/>
    </row>
    <row r="1378" spans="1:24" s="111" customFormat="1" ht="15.75" x14ac:dyDescent="0.25">
      <c r="A1378" s="142" t="s">
        <v>286</v>
      </c>
      <c r="B1378" s="118" t="s">
        <v>335</v>
      </c>
      <c r="C1378" s="98" t="s">
        <v>387</v>
      </c>
      <c r="D1378" s="157" t="s">
        <v>388</v>
      </c>
      <c r="E1378" s="53">
        <v>43546</v>
      </c>
      <c r="F1378" s="53">
        <f>E1378</f>
        <v>43546</v>
      </c>
      <c r="G1378" s="53">
        <f t="shared" ref="G1378:H1378" si="794">F1378</f>
        <v>43546</v>
      </c>
      <c r="H1378" s="53">
        <f t="shared" si="794"/>
        <v>43546</v>
      </c>
      <c r="I1378" s="119"/>
      <c r="J1378" s="55"/>
      <c r="K1378" s="54"/>
      <c r="L1378" s="55"/>
      <c r="M1378" s="59"/>
      <c r="N1378" s="59"/>
      <c r="O1378" s="53"/>
      <c r="P1378" s="53"/>
      <c r="Q1378" s="59"/>
      <c r="R1378" s="53"/>
      <c r="S1378" s="53"/>
      <c r="T1378" s="53"/>
      <c r="U1378" s="53"/>
      <c r="V1378" s="53"/>
      <c r="W1378" s="59"/>
      <c r="X1378" s="6"/>
    </row>
    <row r="1379" spans="1:24" s="26" customFormat="1" ht="22.5" customHeight="1" x14ac:dyDescent="0.25">
      <c r="A1379" s="100" t="s">
        <v>287</v>
      </c>
      <c r="B1379" s="100" t="s">
        <v>336</v>
      </c>
      <c r="C1379" s="101" t="s">
        <v>102</v>
      </c>
      <c r="D1379" s="102" t="s">
        <v>21</v>
      </c>
      <c r="E1379" s="103">
        <f>E1380+E1419</f>
        <v>6255942</v>
      </c>
      <c r="F1379" s="103">
        <f>F1380+F1419</f>
        <v>1057387.3400000001</v>
      </c>
      <c r="G1379" s="103">
        <f>G1380+G1419</f>
        <v>1114685.3400000001</v>
      </c>
      <c r="H1379" s="103">
        <f>H1380+H1419</f>
        <v>1009137</v>
      </c>
      <c r="I1379" s="103">
        <f>I1380+I1419</f>
        <v>70560.399999999994</v>
      </c>
      <c r="J1379" s="106">
        <f>ROUND(I1379/F1379*100,2)</f>
        <v>6.67</v>
      </c>
      <c r="K1379" s="103">
        <f>K1380+K1419</f>
        <v>-16131.399999999967</v>
      </c>
      <c r="L1379" s="106">
        <f>ROUND(K1379*100/-F1379,2)</f>
        <v>1.53</v>
      </c>
      <c r="M1379" s="103">
        <f t="shared" ref="M1379:V1379" si="795">M1380+M1419</f>
        <v>135019</v>
      </c>
      <c r="N1379" s="103">
        <f t="shared" si="795"/>
        <v>22503.17</v>
      </c>
      <c r="O1379" s="103">
        <f t="shared" si="795"/>
        <v>23158</v>
      </c>
      <c r="P1379" s="103">
        <f t="shared" si="795"/>
        <v>23144</v>
      </c>
      <c r="Q1379" s="103">
        <f t="shared" si="795"/>
        <v>14</v>
      </c>
      <c r="R1379" s="103">
        <f t="shared" si="795"/>
        <v>3442</v>
      </c>
      <c r="S1379" s="103">
        <f t="shared" si="795"/>
        <v>574</v>
      </c>
      <c r="T1379" s="103">
        <f t="shared" si="795"/>
        <v>652</v>
      </c>
      <c r="U1379" s="103">
        <f t="shared" si="795"/>
        <v>648</v>
      </c>
      <c r="V1379" s="103">
        <f t="shared" si="795"/>
        <v>4</v>
      </c>
      <c r="W1379" s="107">
        <v>17349</v>
      </c>
      <c r="X1379" s="47"/>
    </row>
    <row r="1380" spans="1:24" s="35" customFormat="1" ht="15.75" x14ac:dyDescent="0.25">
      <c r="A1380" s="33" t="s">
        <v>287</v>
      </c>
      <c r="B1380" s="21">
        <v>1</v>
      </c>
      <c r="C1380" s="23" t="s">
        <v>102</v>
      </c>
      <c r="D1380" s="27" t="s">
        <v>22</v>
      </c>
      <c r="E1380" s="52">
        <f>E1381+E1387+E1401</f>
        <v>5823736</v>
      </c>
      <c r="F1380" s="52">
        <f>F1381+F1387+F1401</f>
        <v>970771</v>
      </c>
      <c r="G1380" s="52">
        <f>G1381+G1387+G1401</f>
        <v>1026577.56</v>
      </c>
      <c r="H1380" s="52">
        <f>H1381+H1387+H1401</f>
        <v>931400</v>
      </c>
      <c r="I1380" s="124">
        <f>I1381+I1387+I1401</f>
        <v>62544.29</v>
      </c>
      <c r="J1380" s="50">
        <f>ROUND(I1380/F1380*100,2)</f>
        <v>6.44</v>
      </c>
      <c r="K1380" s="124">
        <f>K1381+K1387+K1401</f>
        <v>-9606.7299999999668</v>
      </c>
      <c r="L1380" s="55">
        <f>ROUND(K1380*100/-F1380,2)</f>
        <v>0.99</v>
      </c>
      <c r="M1380" s="49">
        <v>121248</v>
      </c>
      <c r="N1380" s="49">
        <f>ROUND(M1380/12*2,2)</f>
        <v>20208</v>
      </c>
      <c r="O1380" s="52">
        <f t="shared" ref="O1380:V1380" si="796">O1381+O1387+O1401</f>
        <v>20393</v>
      </c>
      <c r="P1380" s="52">
        <f t="shared" si="796"/>
        <v>20393</v>
      </c>
      <c r="Q1380" s="124">
        <f t="shared" si="796"/>
        <v>0</v>
      </c>
      <c r="R1380" s="52">
        <f t="shared" si="796"/>
        <v>3223</v>
      </c>
      <c r="S1380" s="52">
        <f t="shared" si="796"/>
        <v>537</v>
      </c>
      <c r="T1380" s="134">
        <f t="shared" si="796"/>
        <v>587</v>
      </c>
      <c r="U1380" s="134">
        <f t="shared" si="796"/>
        <v>587</v>
      </c>
      <c r="V1380" s="59">
        <f t="shared" si="796"/>
        <v>0</v>
      </c>
      <c r="W1380" s="59"/>
      <c r="X1380" s="25"/>
    </row>
    <row r="1381" spans="1:24" s="35" customFormat="1" ht="15.75" x14ac:dyDescent="0.25">
      <c r="A1381" s="33" t="s">
        <v>287</v>
      </c>
      <c r="B1381" s="33" t="s">
        <v>330</v>
      </c>
      <c r="C1381" s="23" t="s">
        <v>102</v>
      </c>
      <c r="D1381" s="32" t="s">
        <v>23</v>
      </c>
      <c r="E1381" s="49">
        <f t="shared" ref="E1381:L1381" si="797">SUM(E1382:E1386)</f>
        <v>5566786</v>
      </c>
      <c r="F1381" s="49">
        <f t="shared" si="797"/>
        <v>927946</v>
      </c>
      <c r="G1381" s="49">
        <f t="shared" si="797"/>
        <v>971428</v>
      </c>
      <c r="H1381" s="49">
        <f t="shared" si="797"/>
        <v>927946</v>
      </c>
      <c r="I1381" s="128">
        <f t="shared" si="797"/>
        <v>43482</v>
      </c>
      <c r="J1381" s="128">
        <f t="shared" si="797"/>
        <v>9.06</v>
      </c>
      <c r="K1381" s="128">
        <f t="shared" si="797"/>
        <v>0</v>
      </c>
      <c r="L1381" s="49">
        <f t="shared" si="797"/>
        <v>0</v>
      </c>
      <c r="M1381" s="49"/>
      <c r="N1381" s="49"/>
      <c r="O1381" s="52">
        <f t="shared" ref="O1381:V1381" si="798">SUM(O1382:O1386)</f>
        <v>20352</v>
      </c>
      <c r="P1381" s="52">
        <f t="shared" si="798"/>
        <v>20352</v>
      </c>
      <c r="Q1381" s="124">
        <f t="shared" si="798"/>
        <v>0</v>
      </c>
      <c r="R1381" s="52">
        <f t="shared" si="798"/>
        <v>3223</v>
      </c>
      <c r="S1381" s="52">
        <f t="shared" si="798"/>
        <v>537</v>
      </c>
      <c r="T1381" s="139">
        <f t="shared" si="798"/>
        <v>586</v>
      </c>
      <c r="U1381" s="141">
        <f t="shared" si="798"/>
        <v>586</v>
      </c>
      <c r="V1381" s="49">
        <f t="shared" si="798"/>
        <v>0</v>
      </c>
      <c r="W1381" s="49"/>
      <c r="X1381" s="25"/>
    </row>
    <row r="1382" spans="1:24" s="35" customFormat="1" ht="15.75" x14ac:dyDescent="0.25">
      <c r="A1382" s="162" t="s">
        <v>287</v>
      </c>
      <c r="B1382" s="33" t="s">
        <v>330</v>
      </c>
      <c r="C1382" s="23" t="s">
        <v>73</v>
      </c>
      <c r="D1382" s="34" t="s">
        <v>106</v>
      </c>
      <c r="E1382" s="53">
        <v>2879567</v>
      </c>
      <c r="F1382" s="99">
        <f>240038*2</f>
        <v>480076</v>
      </c>
      <c r="G1382" s="99">
        <v>523558</v>
      </c>
      <c r="H1382" s="99">
        <v>480076</v>
      </c>
      <c r="I1382" s="54">
        <f>G1382-F1382</f>
        <v>43482</v>
      </c>
      <c r="J1382" s="50">
        <f>ROUND(I1382/F1382*100,2)</f>
        <v>9.06</v>
      </c>
      <c r="K1382" s="54"/>
      <c r="L1382" s="55"/>
      <c r="M1382" s="53"/>
      <c r="N1382" s="53"/>
      <c r="O1382" s="53">
        <v>20352</v>
      </c>
      <c r="P1382" s="53">
        <v>20352</v>
      </c>
      <c r="Q1382" s="57">
        <f>O1382-P1382</f>
        <v>0</v>
      </c>
      <c r="R1382" s="74">
        <v>3223</v>
      </c>
      <c r="S1382" s="53">
        <f>ROUND(R1382/12*2,0)</f>
        <v>537</v>
      </c>
      <c r="T1382" s="58">
        <v>586</v>
      </c>
      <c r="U1382" s="58">
        <v>586</v>
      </c>
      <c r="V1382" s="53">
        <f>T1382-U1382</f>
        <v>0</v>
      </c>
      <c r="W1382" s="53"/>
      <c r="X1382" s="6"/>
    </row>
    <row r="1383" spans="1:24" s="35" customFormat="1" ht="15.75" x14ac:dyDescent="0.25">
      <c r="A1383" s="33" t="s">
        <v>287</v>
      </c>
      <c r="B1383" s="33" t="s">
        <v>330</v>
      </c>
      <c r="C1383" s="23" t="s">
        <v>74</v>
      </c>
      <c r="D1383" s="116" t="s">
        <v>104</v>
      </c>
      <c r="E1383" s="53">
        <v>2471616</v>
      </c>
      <c r="F1383" s="99">
        <f>205968*2</f>
        <v>411936</v>
      </c>
      <c r="G1383" s="53">
        <v>411936</v>
      </c>
      <c r="H1383" s="53">
        <v>411936</v>
      </c>
      <c r="I1383" s="54"/>
      <c r="J1383" s="50"/>
      <c r="K1383" s="54"/>
      <c r="L1383" s="55"/>
      <c r="M1383" s="59"/>
      <c r="N1383" s="59"/>
      <c r="O1383" s="53"/>
      <c r="P1383" s="53"/>
      <c r="Q1383" s="57">
        <f>O1383-P1383</f>
        <v>0</v>
      </c>
      <c r="R1383" s="53"/>
      <c r="S1383" s="53">
        <f>ROUND(R1383/12*3,0)</f>
        <v>0</v>
      </c>
      <c r="T1383" s="58"/>
      <c r="U1383" s="58"/>
      <c r="V1383" s="53">
        <f>T1383-U1383</f>
        <v>0</v>
      </c>
      <c r="W1383" s="59"/>
      <c r="X1383" s="6"/>
    </row>
    <row r="1384" spans="1:24" s="35" customFormat="1" ht="15.75" x14ac:dyDescent="0.25">
      <c r="A1384" s="33" t="s">
        <v>287</v>
      </c>
      <c r="B1384" s="33" t="s">
        <v>330</v>
      </c>
      <c r="C1384" s="23" t="s">
        <v>74</v>
      </c>
      <c r="D1384" s="116" t="s">
        <v>105</v>
      </c>
      <c r="E1384" s="53">
        <v>215603</v>
      </c>
      <c r="F1384" s="99">
        <f>17967*2</f>
        <v>35934</v>
      </c>
      <c r="G1384" s="53">
        <v>35934</v>
      </c>
      <c r="H1384" s="53">
        <v>35934</v>
      </c>
      <c r="I1384" s="54"/>
      <c r="J1384" s="50"/>
      <c r="K1384" s="54"/>
      <c r="L1384" s="55"/>
      <c r="M1384" s="59"/>
      <c r="N1384" s="59"/>
      <c r="O1384" s="53"/>
      <c r="P1384" s="53"/>
      <c r="Q1384" s="57">
        <f>O1384-P1384</f>
        <v>0</v>
      </c>
      <c r="R1384" s="53"/>
      <c r="S1384" s="53">
        <f>ROUND(R1384/12*3,0)</f>
        <v>0</v>
      </c>
      <c r="T1384" s="58"/>
      <c r="U1384" s="58"/>
      <c r="V1384" s="53">
        <f>T1384-U1384</f>
        <v>0</v>
      </c>
      <c r="W1384" s="59"/>
      <c r="X1384" s="6"/>
    </row>
    <row r="1385" spans="1:24" s="35" customFormat="1" ht="15.75" x14ac:dyDescent="0.25">
      <c r="A1385" s="33" t="s">
        <v>287</v>
      </c>
      <c r="B1385" s="33" t="s">
        <v>330</v>
      </c>
      <c r="C1385" s="23" t="s">
        <v>75</v>
      </c>
      <c r="D1385" s="34" t="s">
        <v>107</v>
      </c>
      <c r="E1385" s="53"/>
      <c r="F1385" s="53"/>
      <c r="G1385" s="53"/>
      <c r="H1385" s="53"/>
      <c r="I1385" s="119"/>
      <c r="J1385" s="55"/>
      <c r="K1385" s="119"/>
      <c r="L1385" s="55"/>
      <c r="M1385" s="59"/>
      <c r="N1385" s="59"/>
      <c r="O1385" s="53"/>
      <c r="P1385" s="53"/>
      <c r="Q1385" s="59">
        <f>O1385-P1385</f>
        <v>0</v>
      </c>
      <c r="R1385" s="53"/>
      <c r="S1385" s="53">
        <f>ROUND(R1385/12*3,0)</f>
        <v>0</v>
      </c>
      <c r="T1385" s="53"/>
      <c r="U1385" s="53"/>
      <c r="V1385" s="53">
        <f>T1385-U1385</f>
        <v>0</v>
      </c>
      <c r="W1385" s="59"/>
      <c r="X1385" s="6"/>
    </row>
    <row r="1386" spans="1:24" s="35" customFormat="1" ht="31.5" x14ac:dyDescent="0.25">
      <c r="A1386" s="33" t="s">
        <v>287</v>
      </c>
      <c r="B1386" s="33" t="s">
        <v>330</v>
      </c>
      <c r="C1386" s="23" t="s">
        <v>76</v>
      </c>
      <c r="D1386" s="34" t="s">
        <v>108</v>
      </c>
      <c r="E1386" s="53"/>
      <c r="F1386" s="53"/>
      <c r="G1386" s="53"/>
      <c r="H1386" s="53"/>
      <c r="I1386" s="54"/>
      <c r="J1386" s="50"/>
      <c r="K1386" s="54"/>
      <c r="L1386" s="55"/>
      <c r="M1386" s="59"/>
      <c r="N1386" s="59"/>
      <c r="O1386" s="53"/>
      <c r="P1386" s="53"/>
      <c r="Q1386" s="57">
        <f>O1386-P1386</f>
        <v>0</v>
      </c>
      <c r="R1386" s="53"/>
      <c r="S1386" s="53">
        <f>ROUND(R1386/12*3,0)</f>
        <v>0</v>
      </c>
      <c r="T1386" s="58"/>
      <c r="U1386" s="58"/>
      <c r="V1386" s="53">
        <f>T1386-U1386</f>
        <v>0</v>
      </c>
      <c r="W1386" s="59"/>
      <c r="X1386" s="6"/>
    </row>
    <row r="1387" spans="1:24" s="35" customFormat="1" ht="15.75" x14ac:dyDescent="0.25">
      <c r="A1387" s="33" t="s">
        <v>287</v>
      </c>
      <c r="B1387" s="22" t="s">
        <v>331</v>
      </c>
      <c r="C1387" s="36"/>
      <c r="D1387" s="32" t="s">
        <v>24</v>
      </c>
      <c r="E1387" s="61">
        <f t="shared" ref="E1387:L1387" si="799">SUM(E1388:E1400)</f>
        <v>0</v>
      </c>
      <c r="F1387" s="61">
        <f t="shared" si="799"/>
        <v>0</v>
      </c>
      <c r="G1387" s="61">
        <f t="shared" si="799"/>
        <v>0</v>
      </c>
      <c r="H1387" s="61">
        <f t="shared" si="799"/>
        <v>0</v>
      </c>
      <c r="I1387" s="120">
        <f t="shared" si="799"/>
        <v>0</v>
      </c>
      <c r="J1387" s="120">
        <f t="shared" si="799"/>
        <v>0</v>
      </c>
      <c r="K1387" s="120">
        <f t="shared" si="799"/>
        <v>0</v>
      </c>
      <c r="L1387" s="61">
        <f t="shared" si="799"/>
        <v>0</v>
      </c>
      <c r="M1387" s="61"/>
      <c r="N1387" s="61"/>
      <c r="O1387" s="61">
        <f t="shared" ref="O1387:V1387" si="800">SUM(O1388:O1400)</f>
        <v>0</v>
      </c>
      <c r="P1387" s="61">
        <f t="shared" si="800"/>
        <v>0</v>
      </c>
      <c r="Q1387" s="120">
        <f t="shared" si="800"/>
        <v>0</v>
      </c>
      <c r="R1387" s="61">
        <f t="shared" si="800"/>
        <v>0</v>
      </c>
      <c r="S1387" s="61">
        <f t="shared" si="800"/>
        <v>0</v>
      </c>
      <c r="T1387" s="137">
        <f t="shared" si="800"/>
        <v>0</v>
      </c>
      <c r="U1387" s="137">
        <f t="shared" si="800"/>
        <v>0</v>
      </c>
      <c r="V1387" s="61">
        <f t="shared" si="800"/>
        <v>0</v>
      </c>
      <c r="W1387" s="68"/>
      <c r="X1387" s="6"/>
    </row>
    <row r="1388" spans="1:24" s="35" customFormat="1" ht="15.75" x14ac:dyDescent="0.25">
      <c r="A1388" s="33" t="s">
        <v>287</v>
      </c>
      <c r="B1388" s="33" t="s">
        <v>331</v>
      </c>
      <c r="C1388" s="37" t="s">
        <v>25</v>
      </c>
      <c r="D1388" s="34" t="s">
        <v>54</v>
      </c>
      <c r="E1388" s="53"/>
      <c r="F1388" s="53"/>
      <c r="G1388" s="53"/>
      <c r="H1388" s="53"/>
      <c r="I1388" s="54"/>
      <c r="J1388" s="50"/>
      <c r="K1388" s="54"/>
      <c r="L1388" s="55"/>
      <c r="M1388" s="59"/>
      <c r="N1388" s="59"/>
      <c r="O1388" s="53"/>
      <c r="P1388" s="53"/>
      <c r="Q1388" s="57">
        <f t="shared" ref="Q1388:Q1400" si="801">O1388-P1388</f>
        <v>0</v>
      </c>
      <c r="R1388" s="53"/>
      <c r="S1388" s="53">
        <f t="shared" ref="S1388:S1400" si="802">ROUND(R1388/12*3,0)</f>
        <v>0</v>
      </c>
      <c r="T1388" s="58"/>
      <c r="U1388" s="58"/>
      <c r="V1388" s="53">
        <f t="shared" ref="V1388:V1400" si="803">T1388-U1388</f>
        <v>0</v>
      </c>
      <c r="W1388" s="59"/>
      <c r="X1388" s="6"/>
    </row>
    <row r="1389" spans="1:24" s="35" customFormat="1" ht="15.75" x14ac:dyDescent="0.25">
      <c r="A1389" s="33" t="s">
        <v>287</v>
      </c>
      <c r="B1389" s="33" t="s">
        <v>331</v>
      </c>
      <c r="C1389" s="37" t="s">
        <v>26</v>
      </c>
      <c r="D1389" s="34" t="s">
        <v>27</v>
      </c>
      <c r="E1389" s="53"/>
      <c r="F1389" s="53"/>
      <c r="G1389" s="53"/>
      <c r="H1389" s="53"/>
      <c r="I1389" s="54"/>
      <c r="J1389" s="50"/>
      <c r="K1389" s="54"/>
      <c r="L1389" s="55"/>
      <c r="M1389" s="59"/>
      <c r="N1389" s="59"/>
      <c r="O1389" s="53"/>
      <c r="P1389" s="53"/>
      <c r="Q1389" s="57">
        <f t="shared" si="801"/>
        <v>0</v>
      </c>
      <c r="R1389" s="53"/>
      <c r="S1389" s="53">
        <f t="shared" si="802"/>
        <v>0</v>
      </c>
      <c r="T1389" s="58"/>
      <c r="U1389" s="58"/>
      <c r="V1389" s="53">
        <f t="shared" si="803"/>
        <v>0</v>
      </c>
      <c r="W1389" s="59"/>
      <c r="X1389" s="6"/>
    </row>
    <row r="1390" spans="1:24" s="35" customFormat="1" ht="31.5" x14ac:dyDescent="0.25">
      <c r="A1390" s="33" t="s">
        <v>287</v>
      </c>
      <c r="B1390" s="33" t="s">
        <v>331</v>
      </c>
      <c r="C1390" s="37" t="s">
        <v>28</v>
      </c>
      <c r="D1390" s="34" t="s">
        <v>29</v>
      </c>
      <c r="E1390" s="53"/>
      <c r="F1390" s="53"/>
      <c r="G1390" s="53"/>
      <c r="H1390" s="53"/>
      <c r="I1390" s="54"/>
      <c r="J1390" s="50"/>
      <c r="K1390" s="54"/>
      <c r="L1390" s="55"/>
      <c r="M1390" s="59"/>
      <c r="N1390" s="59"/>
      <c r="O1390" s="53"/>
      <c r="P1390" s="53"/>
      <c r="Q1390" s="57">
        <f t="shared" si="801"/>
        <v>0</v>
      </c>
      <c r="R1390" s="53"/>
      <c r="S1390" s="53">
        <f t="shared" si="802"/>
        <v>0</v>
      </c>
      <c r="T1390" s="58"/>
      <c r="U1390" s="58"/>
      <c r="V1390" s="53">
        <f t="shared" si="803"/>
        <v>0</v>
      </c>
      <c r="W1390" s="59"/>
      <c r="X1390" s="6"/>
    </row>
    <row r="1391" spans="1:24" s="35" customFormat="1" ht="15.75" x14ac:dyDescent="0.25">
      <c r="A1391" s="33" t="s">
        <v>287</v>
      </c>
      <c r="B1391" s="33" t="s">
        <v>331</v>
      </c>
      <c r="C1391" s="37" t="s">
        <v>56</v>
      </c>
      <c r="D1391" s="34" t="s">
        <v>53</v>
      </c>
      <c r="E1391" s="53"/>
      <c r="F1391" s="53"/>
      <c r="G1391" s="53"/>
      <c r="H1391" s="53"/>
      <c r="I1391" s="54"/>
      <c r="J1391" s="50"/>
      <c r="K1391" s="54"/>
      <c r="L1391" s="55"/>
      <c r="M1391" s="59"/>
      <c r="N1391" s="59"/>
      <c r="O1391" s="53"/>
      <c r="P1391" s="53"/>
      <c r="Q1391" s="57">
        <f t="shared" si="801"/>
        <v>0</v>
      </c>
      <c r="R1391" s="53"/>
      <c r="S1391" s="53">
        <f t="shared" si="802"/>
        <v>0</v>
      </c>
      <c r="T1391" s="58"/>
      <c r="U1391" s="58"/>
      <c r="V1391" s="53">
        <f t="shared" si="803"/>
        <v>0</v>
      </c>
      <c r="W1391" s="59"/>
      <c r="X1391" s="6"/>
    </row>
    <row r="1392" spans="1:24" s="35" customFormat="1" ht="15.75" x14ac:dyDescent="0.25">
      <c r="A1392" s="33" t="s">
        <v>287</v>
      </c>
      <c r="B1392" s="33" t="s">
        <v>331</v>
      </c>
      <c r="C1392" s="37" t="s">
        <v>57</v>
      </c>
      <c r="D1392" s="34" t="s">
        <v>68</v>
      </c>
      <c r="E1392" s="53"/>
      <c r="F1392" s="53"/>
      <c r="G1392" s="53"/>
      <c r="H1392" s="53"/>
      <c r="I1392" s="54"/>
      <c r="J1392" s="50"/>
      <c r="K1392" s="54"/>
      <c r="L1392" s="55"/>
      <c r="M1392" s="59"/>
      <c r="N1392" s="59"/>
      <c r="O1392" s="53"/>
      <c r="P1392" s="53"/>
      <c r="Q1392" s="57">
        <f t="shared" si="801"/>
        <v>0</v>
      </c>
      <c r="R1392" s="53"/>
      <c r="S1392" s="53">
        <f t="shared" si="802"/>
        <v>0</v>
      </c>
      <c r="T1392" s="58"/>
      <c r="U1392" s="58"/>
      <c r="V1392" s="53">
        <f t="shared" si="803"/>
        <v>0</v>
      </c>
      <c r="W1392" s="59"/>
      <c r="X1392" s="6"/>
    </row>
    <row r="1393" spans="1:24" s="35" customFormat="1" ht="15.75" x14ac:dyDescent="0.25">
      <c r="A1393" s="33" t="s">
        <v>287</v>
      </c>
      <c r="B1393" s="33" t="s">
        <v>331</v>
      </c>
      <c r="C1393" s="37" t="s">
        <v>58</v>
      </c>
      <c r="D1393" s="34" t="s">
        <v>70</v>
      </c>
      <c r="E1393" s="53"/>
      <c r="F1393" s="53"/>
      <c r="G1393" s="53"/>
      <c r="H1393" s="53"/>
      <c r="I1393" s="54"/>
      <c r="J1393" s="50"/>
      <c r="K1393" s="54"/>
      <c r="L1393" s="55"/>
      <c r="M1393" s="59"/>
      <c r="N1393" s="59"/>
      <c r="O1393" s="53"/>
      <c r="P1393" s="53"/>
      <c r="Q1393" s="57">
        <f t="shared" si="801"/>
        <v>0</v>
      </c>
      <c r="R1393" s="53"/>
      <c r="S1393" s="53">
        <f t="shared" si="802"/>
        <v>0</v>
      </c>
      <c r="T1393" s="58"/>
      <c r="U1393" s="58"/>
      <c r="V1393" s="53">
        <f t="shared" si="803"/>
        <v>0</v>
      </c>
      <c r="W1393" s="59"/>
      <c r="X1393" s="6"/>
    </row>
    <row r="1394" spans="1:24" s="35" customFormat="1" ht="31.5" x14ac:dyDescent="0.25">
      <c r="A1394" s="33" t="s">
        <v>287</v>
      </c>
      <c r="B1394" s="33" t="s">
        <v>331</v>
      </c>
      <c r="C1394" s="37" t="s">
        <v>59</v>
      </c>
      <c r="D1394" s="34" t="s">
        <v>69</v>
      </c>
      <c r="E1394" s="53"/>
      <c r="F1394" s="53"/>
      <c r="G1394" s="53"/>
      <c r="H1394" s="53"/>
      <c r="I1394" s="54"/>
      <c r="J1394" s="50"/>
      <c r="K1394" s="54"/>
      <c r="L1394" s="55"/>
      <c r="M1394" s="59"/>
      <c r="N1394" s="59"/>
      <c r="O1394" s="53"/>
      <c r="P1394" s="53"/>
      <c r="Q1394" s="57">
        <f t="shared" si="801"/>
        <v>0</v>
      </c>
      <c r="R1394" s="53"/>
      <c r="S1394" s="53">
        <f t="shared" si="802"/>
        <v>0</v>
      </c>
      <c r="T1394" s="58"/>
      <c r="U1394" s="58"/>
      <c r="V1394" s="53">
        <f t="shared" si="803"/>
        <v>0</v>
      </c>
      <c r="W1394" s="59"/>
      <c r="X1394" s="6"/>
    </row>
    <row r="1395" spans="1:24" s="35" customFormat="1" ht="15.75" x14ac:dyDescent="0.25">
      <c r="A1395" s="33" t="s">
        <v>287</v>
      </c>
      <c r="B1395" s="33" t="s">
        <v>331</v>
      </c>
      <c r="C1395" s="37" t="s">
        <v>60</v>
      </c>
      <c r="D1395" s="34" t="s">
        <v>72</v>
      </c>
      <c r="E1395" s="53"/>
      <c r="F1395" s="53"/>
      <c r="G1395" s="53"/>
      <c r="H1395" s="53"/>
      <c r="I1395" s="54"/>
      <c r="J1395" s="50"/>
      <c r="K1395" s="54"/>
      <c r="L1395" s="55"/>
      <c r="M1395" s="59"/>
      <c r="N1395" s="59"/>
      <c r="O1395" s="53"/>
      <c r="P1395" s="53"/>
      <c r="Q1395" s="57">
        <f t="shared" si="801"/>
        <v>0</v>
      </c>
      <c r="R1395" s="53"/>
      <c r="S1395" s="53">
        <f t="shared" si="802"/>
        <v>0</v>
      </c>
      <c r="T1395" s="58"/>
      <c r="U1395" s="58"/>
      <c r="V1395" s="53">
        <f t="shared" si="803"/>
        <v>0</v>
      </c>
      <c r="W1395" s="59"/>
      <c r="X1395" s="6"/>
    </row>
    <row r="1396" spans="1:24" s="35" customFormat="1" ht="15.75" x14ac:dyDescent="0.25">
      <c r="A1396" s="33" t="s">
        <v>287</v>
      </c>
      <c r="B1396" s="33" t="s">
        <v>331</v>
      </c>
      <c r="C1396" s="37" t="s">
        <v>61</v>
      </c>
      <c r="D1396" s="34" t="s">
        <v>67</v>
      </c>
      <c r="E1396" s="53"/>
      <c r="F1396" s="53"/>
      <c r="G1396" s="53"/>
      <c r="H1396" s="53"/>
      <c r="I1396" s="54"/>
      <c r="J1396" s="50"/>
      <c r="K1396" s="54"/>
      <c r="L1396" s="55"/>
      <c r="M1396" s="59"/>
      <c r="N1396" s="59"/>
      <c r="O1396" s="53"/>
      <c r="P1396" s="53"/>
      <c r="Q1396" s="57">
        <f t="shared" si="801"/>
        <v>0</v>
      </c>
      <c r="R1396" s="53"/>
      <c r="S1396" s="53">
        <f t="shared" si="802"/>
        <v>0</v>
      </c>
      <c r="T1396" s="58"/>
      <c r="U1396" s="58"/>
      <c r="V1396" s="53">
        <f t="shared" si="803"/>
        <v>0</v>
      </c>
      <c r="W1396" s="59"/>
      <c r="X1396" s="6"/>
    </row>
    <row r="1397" spans="1:24" s="35" customFormat="1" ht="15.75" x14ac:dyDescent="0.25">
      <c r="A1397" s="33" t="s">
        <v>287</v>
      </c>
      <c r="B1397" s="33" t="s">
        <v>331</v>
      </c>
      <c r="C1397" s="37" t="s">
        <v>62</v>
      </c>
      <c r="D1397" s="34" t="s">
        <v>66</v>
      </c>
      <c r="E1397" s="53"/>
      <c r="F1397" s="53"/>
      <c r="G1397" s="53"/>
      <c r="H1397" s="53"/>
      <c r="I1397" s="54"/>
      <c r="J1397" s="50"/>
      <c r="K1397" s="54"/>
      <c r="L1397" s="55"/>
      <c r="M1397" s="59"/>
      <c r="N1397" s="59"/>
      <c r="O1397" s="53"/>
      <c r="P1397" s="53"/>
      <c r="Q1397" s="57">
        <f t="shared" si="801"/>
        <v>0</v>
      </c>
      <c r="R1397" s="53"/>
      <c r="S1397" s="53">
        <f t="shared" si="802"/>
        <v>0</v>
      </c>
      <c r="T1397" s="58"/>
      <c r="U1397" s="58"/>
      <c r="V1397" s="53">
        <f t="shared" si="803"/>
        <v>0</v>
      </c>
      <c r="W1397" s="59"/>
      <c r="X1397" s="6"/>
    </row>
    <row r="1398" spans="1:24" s="35" customFormat="1" ht="15.75" x14ac:dyDescent="0.25">
      <c r="A1398" s="33" t="s">
        <v>287</v>
      </c>
      <c r="B1398" s="33" t="s">
        <v>331</v>
      </c>
      <c r="C1398" s="37" t="s">
        <v>63</v>
      </c>
      <c r="D1398" s="34" t="s">
        <v>52</v>
      </c>
      <c r="E1398" s="53"/>
      <c r="F1398" s="53"/>
      <c r="G1398" s="53"/>
      <c r="H1398" s="53"/>
      <c r="I1398" s="54"/>
      <c r="J1398" s="50"/>
      <c r="K1398" s="54"/>
      <c r="L1398" s="55"/>
      <c r="M1398" s="59"/>
      <c r="N1398" s="59"/>
      <c r="O1398" s="53"/>
      <c r="P1398" s="53"/>
      <c r="Q1398" s="57">
        <f t="shared" si="801"/>
        <v>0</v>
      </c>
      <c r="R1398" s="53"/>
      <c r="S1398" s="53">
        <f t="shared" si="802"/>
        <v>0</v>
      </c>
      <c r="T1398" s="58"/>
      <c r="U1398" s="58"/>
      <c r="V1398" s="53">
        <f t="shared" si="803"/>
        <v>0</v>
      </c>
      <c r="W1398" s="59"/>
      <c r="X1398" s="6"/>
    </row>
    <row r="1399" spans="1:24" s="35" customFormat="1" ht="15.75" x14ac:dyDescent="0.25">
      <c r="A1399" s="33" t="s">
        <v>287</v>
      </c>
      <c r="B1399" s="33" t="s">
        <v>331</v>
      </c>
      <c r="C1399" s="37" t="s">
        <v>64</v>
      </c>
      <c r="D1399" s="34" t="s">
        <v>55</v>
      </c>
      <c r="E1399" s="53"/>
      <c r="F1399" s="53"/>
      <c r="G1399" s="53"/>
      <c r="H1399" s="53"/>
      <c r="I1399" s="119"/>
      <c r="J1399" s="55"/>
      <c r="K1399" s="119"/>
      <c r="L1399" s="55"/>
      <c r="M1399" s="59"/>
      <c r="N1399" s="59"/>
      <c r="O1399" s="53"/>
      <c r="P1399" s="53"/>
      <c r="Q1399" s="59">
        <f t="shared" si="801"/>
        <v>0</v>
      </c>
      <c r="R1399" s="53"/>
      <c r="S1399" s="53">
        <f t="shared" si="802"/>
        <v>0</v>
      </c>
      <c r="T1399" s="53"/>
      <c r="U1399" s="53"/>
      <c r="V1399" s="53">
        <f t="shared" si="803"/>
        <v>0</v>
      </c>
      <c r="W1399" s="59"/>
      <c r="X1399" s="6"/>
    </row>
    <row r="1400" spans="1:24" s="35" customFormat="1" ht="15.75" x14ac:dyDescent="0.25">
      <c r="A1400" s="33" t="s">
        <v>287</v>
      </c>
      <c r="B1400" s="33" t="s">
        <v>331</v>
      </c>
      <c r="C1400" s="37" t="s">
        <v>65</v>
      </c>
      <c r="D1400" s="34" t="s">
        <v>71</v>
      </c>
      <c r="E1400" s="53"/>
      <c r="F1400" s="53"/>
      <c r="G1400" s="53"/>
      <c r="H1400" s="53"/>
      <c r="I1400" s="54"/>
      <c r="J1400" s="50"/>
      <c r="K1400" s="54"/>
      <c r="L1400" s="55"/>
      <c r="M1400" s="59"/>
      <c r="N1400" s="59"/>
      <c r="O1400" s="53"/>
      <c r="P1400" s="53"/>
      <c r="Q1400" s="57">
        <f t="shared" si="801"/>
        <v>0</v>
      </c>
      <c r="R1400" s="53"/>
      <c r="S1400" s="53">
        <f t="shared" si="802"/>
        <v>0</v>
      </c>
      <c r="T1400" s="58"/>
      <c r="U1400" s="58"/>
      <c r="V1400" s="53">
        <f t="shared" si="803"/>
        <v>0</v>
      </c>
      <c r="W1400" s="59"/>
      <c r="X1400" s="6"/>
    </row>
    <row r="1401" spans="1:24" s="35" customFormat="1" ht="31.5" x14ac:dyDescent="0.25">
      <c r="A1401" s="33" t="s">
        <v>287</v>
      </c>
      <c r="B1401" s="22" t="s">
        <v>332</v>
      </c>
      <c r="C1401" s="23" t="s">
        <v>102</v>
      </c>
      <c r="D1401" s="32" t="s">
        <v>30</v>
      </c>
      <c r="E1401" s="61">
        <f t="shared" ref="E1401:L1401" si="804">SUM(E1402:E1418)</f>
        <v>256950</v>
      </c>
      <c r="F1401" s="61">
        <f t="shared" si="804"/>
        <v>42825</v>
      </c>
      <c r="G1401" s="61">
        <f t="shared" si="804"/>
        <v>55149.560000000034</v>
      </c>
      <c r="H1401" s="61">
        <f t="shared" si="804"/>
        <v>3454</v>
      </c>
      <c r="I1401" s="120">
        <f t="shared" si="804"/>
        <v>19062.29</v>
      </c>
      <c r="J1401" s="50">
        <f>ROUND(I1401/F1401*100,2)</f>
        <v>44.51</v>
      </c>
      <c r="K1401" s="120">
        <f t="shared" si="804"/>
        <v>-9606.7299999999668</v>
      </c>
      <c r="L1401" s="61" t="e">
        <f t="shared" si="804"/>
        <v>#DIV/0!</v>
      </c>
      <c r="M1401" s="61"/>
      <c r="N1401" s="61"/>
      <c r="O1401" s="61">
        <f t="shared" ref="O1401:V1401" si="805">SUM(O1402:O1416)</f>
        <v>41</v>
      </c>
      <c r="P1401" s="61">
        <f t="shared" si="805"/>
        <v>41</v>
      </c>
      <c r="Q1401" s="120">
        <f t="shared" si="805"/>
        <v>0</v>
      </c>
      <c r="R1401" s="61">
        <f t="shared" si="805"/>
        <v>0</v>
      </c>
      <c r="S1401" s="61">
        <f t="shared" si="805"/>
        <v>0</v>
      </c>
      <c r="T1401" s="137">
        <f t="shared" si="805"/>
        <v>1</v>
      </c>
      <c r="U1401" s="137">
        <f t="shared" si="805"/>
        <v>1</v>
      </c>
      <c r="V1401" s="61">
        <f t="shared" si="805"/>
        <v>0</v>
      </c>
      <c r="W1401" s="61"/>
      <c r="X1401" s="6"/>
    </row>
    <row r="1402" spans="1:24" s="35" customFormat="1" ht="15.75" x14ac:dyDescent="0.25">
      <c r="A1402" s="33" t="s">
        <v>287</v>
      </c>
      <c r="B1402" s="33" t="s">
        <v>332</v>
      </c>
      <c r="C1402" s="23" t="s">
        <v>79</v>
      </c>
      <c r="D1402" s="43" t="s">
        <v>77</v>
      </c>
      <c r="E1402" s="53">
        <v>18341</v>
      </c>
      <c r="F1402" s="53">
        <f t="shared" ref="F1402:F1403" si="806">ROUND(E1402/12*2,0)</f>
        <v>3057</v>
      </c>
      <c r="G1402" s="53">
        <v>21973.27</v>
      </c>
      <c r="H1402" s="53">
        <v>517</v>
      </c>
      <c r="I1402" s="119">
        <f t="shared" ref="I1402" si="807">G1402-F1402</f>
        <v>18916.27</v>
      </c>
      <c r="J1402" s="55">
        <f t="shared" ref="J1402" si="808">ROUND(I1402/F1402*100,2)</f>
        <v>618.79</v>
      </c>
      <c r="K1402" s="54"/>
      <c r="L1402" s="55"/>
      <c r="M1402" s="59"/>
      <c r="N1402" s="59"/>
      <c r="O1402" s="53"/>
      <c r="P1402" s="53"/>
      <c r="Q1402" s="57">
        <f t="shared" ref="Q1402:Q1416" si="809">O1402-P1402</f>
        <v>0</v>
      </c>
      <c r="R1402" s="53"/>
      <c r="S1402" s="53">
        <f>ROUND(R1402/12*3,0)</f>
        <v>0</v>
      </c>
      <c r="T1402" s="58"/>
      <c r="U1402" s="58"/>
      <c r="V1402" s="53">
        <f t="shared" ref="V1402:V1416" si="810">T1402-U1402</f>
        <v>0</v>
      </c>
      <c r="W1402" s="59"/>
      <c r="X1402" s="6"/>
    </row>
    <row r="1403" spans="1:24" s="35" customFormat="1" ht="15.75" x14ac:dyDescent="0.25">
      <c r="A1403" s="33" t="s">
        <v>287</v>
      </c>
      <c r="B1403" s="33" t="s">
        <v>332</v>
      </c>
      <c r="C1403" s="23" t="s">
        <v>80</v>
      </c>
      <c r="D1403" s="43" t="s">
        <v>320</v>
      </c>
      <c r="E1403" s="53">
        <v>4096</v>
      </c>
      <c r="F1403" s="53">
        <f t="shared" si="806"/>
        <v>683</v>
      </c>
      <c r="G1403" s="53">
        <v>0</v>
      </c>
      <c r="H1403" s="53">
        <v>0</v>
      </c>
      <c r="I1403" s="55"/>
      <c r="J1403" s="55"/>
      <c r="K1403" s="54">
        <f t="shared" ref="K1403" si="811">G1403-F1403</f>
        <v>-683</v>
      </c>
      <c r="L1403" s="55">
        <f t="shared" ref="L1403" si="812">ROUND(K1403*100/-F1403,2)</f>
        <v>100</v>
      </c>
      <c r="M1403" s="59"/>
      <c r="N1403" s="59"/>
      <c r="O1403" s="53"/>
      <c r="P1403" s="53"/>
      <c r="Q1403" s="57">
        <f t="shared" si="809"/>
        <v>0</v>
      </c>
      <c r="R1403" s="53"/>
      <c r="S1403" s="53">
        <f>ROUND(R1403/12*3,0)</f>
        <v>0</v>
      </c>
      <c r="T1403" s="58"/>
      <c r="U1403" s="58"/>
      <c r="V1403" s="53">
        <f t="shared" si="810"/>
        <v>0</v>
      </c>
      <c r="W1403" s="59"/>
      <c r="X1403" s="6"/>
    </row>
    <row r="1404" spans="1:24" s="35" customFormat="1" ht="15.75" x14ac:dyDescent="0.25">
      <c r="A1404" s="33" t="s">
        <v>287</v>
      </c>
      <c r="B1404" s="33" t="s">
        <v>332</v>
      </c>
      <c r="C1404" s="23" t="s">
        <v>82</v>
      </c>
      <c r="D1404" s="34" t="s">
        <v>81</v>
      </c>
      <c r="E1404" s="53"/>
      <c r="F1404" s="53"/>
      <c r="G1404" s="53"/>
      <c r="H1404" s="53"/>
      <c r="I1404" s="54"/>
      <c r="J1404" s="50"/>
      <c r="K1404" s="54"/>
      <c r="L1404" s="55"/>
      <c r="M1404" s="59"/>
      <c r="N1404" s="59"/>
      <c r="O1404" s="53"/>
      <c r="P1404" s="53"/>
      <c r="Q1404" s="57">
        <f t="shared" si="809"/>
        <v>0</v>
      </c>
      <c r="R1404" s="53"/>
      <c r="S1404" s="53">
        <f>ROUND(R1404/12*4,0)</f>
        <v>0</v>
      </c>
      <c r="T1404" s="58"/>
      <c r="U1404" s="58"/>
      <c r="V1404" s="53">
        <f t="shared" si="810"/>
        <v>0</v>
      </c>
      <c r="W1404" s="59"/>
      <c r="X1404" s="6"/>
    </row>
    <row r="1405" spans="1:24" s="35" customFormat="1" ht="31.5" x14ac:dyDescent="0.25">
      <c r="A1405" s="33" t="s">
        <v>287</v>
      </c>
      <c r="B1405" s="33" t="s">
        <v>332</v>
      </c>
      <c r="C1405" s="23" t="s">
        <v>84</v>
      </c>
      <c r="D1405" s="43" t="s">
        <v>83</v>
      </c>
      <c r="E1405" s="53"/>
      <c r="F1405" s="12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809"/>
        <v>0</v>
      </c>
      <c r="R1405" s="53"/>
      <c r="S1405" s="53">
        <f>ROUND(R1405/12*3,0)</f>
        <v>0</v>
      </c>
      <c r="T1405" s="58"/>
      <c r="U1405" s="58"/>
      <c r="V1405" s="53">
        <f t="shared" si="810"/>
        <v>0</v>
      </c>
      <c r="W1405" s="59"/>
      <c r="X1405" s="6"/>
    </row>
    <row r="1406" spans="1:24" s="35" customFormat="1" ht="15.75" x14ac:dyDescent="0.25">
      <c r="A1406" s="33" t="s">
        <v>287</v>
      </c>
      <c r="B1406" s="33" t="s">
        <v>332</v>
      </c>
      <c r="C1406" s="23" t="s">
        <v>95</v>
      </c>
      <c r="D1406" s="43" t="s">
        <v>96</v>
      </c>
      <c r="E1406" s="53"/>
      <c r="F1406" s="5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809"/>
        <v>0</v>
      </c>
      <c r="R1406" s="53"/>
      <c r="S1406" s="53">
        <f>ROUND(R1406/12*3,0)</f>
        <v>0</v>
      </c>
      <c r="T1406" s="58"/>
      <c r="U1406" s="58"/>
      <c r="V1406" s="53">
        <f t="shared" si="810"/>
        <v>0</v>
      </c>
      <c r="W1406" s="59"/>
      <c r="X1406" s="6"/>
    </row>
    <row r="1407" spans="1:24" s="35" customFormat="1" ht="31.5" x14ac:dyDescent="0.25">
      <c r="A1407" s="33" t="s">
        <v>287</v>
      </c>
      <c r="B1407" s="33" t="s">
        <v>332</v>
      </c>
      <c r="C1407" s="23" t="s">
        <v>86</v>
      </c>
      <c r="D1407" s="43" t="s">
        <v>85</v>
      </c>
      <c r="E1407" s="53"/>
      <c r="F1407" s="53"/>
      <c r="G1407" s="53">
        <v>591</v>
      </c>
      <c r="H1407" s="53">
        <v>591</v>
      </c>
      <c r="I1407" s="55"/>
      <c r="J1407" s="55"/>
      <c r="K1407" s="54"/>
      <c r="L1407" s="55"/>
      <c r="M1407" s="59"/>
      <c r="N1407" s="59"/>
      <c r="O1407" s="53">
        <v>41</v>
      </c>
      <c r="P1407" s="53">
        <v>41</v>
      </c>
      <c r="Q1407" s="57">
        <f t="shared" si="809"/>
        <v>0</v>
      </c>
      <c r="R1407" s="74"/>
      <c r="S1407" s="53">
        <f>ROUND(R1407/12*2,0)</f>
        <v>0</v>
      </c>
      <c r="T1407" s="58">
        <v>1</v>
      </c>
      <c r="U1407" s="58">
        <v>1</v>
      </c>
      <c r="V1407" s="53">
        <f t="shared" si="810"/>
        <v>0</v>
      </c>
      <c r="W1407" s="59"/>
      <c r="X1407" s="6"/>
    </row>
    <row r="1408" spans="1:24" s="35" customFormat="1" ht="31.5" x14ac:dyDescent="0.25">
      <c r="A1408" s="33" t="s">
        <v>287</v>
      </c>
      <c r="B1408" s="33" t="s">
        <v>332</v>
      </c>
      <c r="C1408" s="23" t="s">
        <v>102</v>
      </c>
      <c r="D1408" s="39" t="s">
        <v>352</v>
      </c>
      <c r="E1408" s="53"/>
      <c r="F1408" s="53"/>
      <c r="G1408" s="53">
        <v>2278</v>
      </c>
      <c r="H1408" s="53"/>
      <c r="I1408" s="54"/>
      <c r="J1408" s="50"/>
      <c r="K1408" s="54"/>
      <c r="L1408" s="55"/>
      <c r="M1408" s="59"/>
      <c r="N1408" s="59"/>
      <c r="O1408" s="53"/>
      <c r="P1408" s="53"/>
      <c r="Q1408" s="57">
        <f t="shared" si="809"/>
        <v>0</v>
      </c>
      <c r="R1408" s="74"/>
      <c r="S1408" s="53">
        <f>ROUND(R1408/12*2,0)</f>
        <v>0</v>
      </c>
      <c r="T1408" s="58"/>
      <c r="U1408" s="58"/>
      <c r="V1408" s="53">
        <f t="shared" si="810"/>
        <v>0</v>
      </c>
      <c r="W1408" s="59"/>
      <c r="X1408" s="6"/>
    </row>
    <row r="1409" spans="1:24" s="35" customFormat="1" ht="15.75" x14ac:dyDescent="0.25">
      <c r="A1409" s="33" t="s">
        <v>287</v>
      </c>
      <c r="B1409" s="33" t="s">
        <v>332</v>
      </c>
      <c r="C1409" s="23" t="s">
        <v>89</v>
      </c>
      <c r="D1409" s="43" t="s">
        <v>88</v>
      </c>
      <c r="E1409" s="53"/>
      <c r="F1409" s="53"/>
      <c r="G1409" s="53"/>
      <c r="H1409" s="53"/>
      <c r="I1409" s="55">
        <f t="shared" ref="I1409:I1411" si="813">G1409-F1409</f>
        <v>0</v>
      </c>
      <c r="J1409" s="55" t="e">
        <f t="shared" ref="J1409:J1411" si="814">ROUND(I1409/F1409*100,2)</f>
        <v>#DIV/0!</v>
      </c>
      <c r="K1409" s="54">
        <f t="shared" ref="K1409:K1411" si="815">G1409-F1409</f>
        <v>0</v>
      </c>
      <c r="L1409" s="55" t="e">
        <f t="shared" ref="L1409:L1411" si="816">ROUND(K1409*100/-F1409,2)</f>
        <v>#DIV/0!</v>
      </c>
      <c r="M1409" s="59"/>
      <c r="N1409" s="59"/>
      <c r="O1409" s="53"/>
      <c r="P1409" s="53"/>
      <c r="Q1409" s="57">
        <f t="shared" si="809"/>
        <v>0</v>
      </c>
      <c r="R1409" s="53"/>
      <c r="S1409" s="53">
        <f t="shared" ref="S1409:S1416" si="817">ROUND(R1409/12*3,0)</f>
        <v>0</v>
      </c>
      <c r="T1409" s="58"/>
      <c r="U1409" s="58"/>
      <c r="V1409" s="53">
        <f t="shared" si="810"/>
        <v>0</v>
      </c>
      <c r="W1409" s="59"/>
      <c r="X1409" s="6"/>
    </row>
    <row r="1410" spans="1:24" s="35" customFormat="1" ht="37.5" customHeight="1" x14ac:dyDescent="0.25">
      <c r="A1410" s="33" t="s">
        <v>287</v>
      </c>
      <c r="B1410" s="33" t="s">
        <v>332</v>
      </c>
      <c r="C1410" s="23" t="s">
        <v>91</v>
      </c>
      <c r="D1410" s="43" t="s">
        <v>90</v>
      </c>
      <c r="E1410" s="53">
        <v>234254</v>
      </c>
      <c r="F1410" s="53">
        <f>ROUND(E1410/12*2,0)</f>
        <v>39042</v>
      </c>
      <c r="G1410" s="53">
        <v>30118.270000000033</v>
      </c>
      <c r="H1410" s="53">
        <v>2317</v>
      </c>
      <c r="I1410" s="119"/>
      <c r="J1410" s="119"/>
      <c r="K1410" s="54">
        <f t="shared" si="815"/>
        <v>-8923.7299999999668</v>
      </c>
      <c r="L1410" s="55">
        <f t="shared" si="816"/>
        <v>22.86</v>
      </c>
      <c r="M1410" s="59"/>
      <c r="N1410" s="59"/>
      <c r="O1410" s="53"/>
      <c r="P1410" s="53"/>
      <c r="Q1410" s="57">
        <f t="shared" si="809"/>
        <v>0</v>
      </c>
      <c r="R1410" s="53"/>
      <c r="S1410" s="53">
        <f t="shared" si="817"/>
        <v>0</v>
      </c>
      <c r="T1410" s="58"/>
      <c r="U1410" s="58"/>
      <c r="V1410" s="53">
        <f t="shared" si="810"/>
        <v>0</v>
      </c>
      <c r="W1410" s="59"/>
      <c r="X1410" s="6"/>
    </row>
    <row r="1411" spans="1:24" s="35" customFormat="1" ht="15.75" x14ac:dyDescent="0.25">
      <c r="A1411" s="33" t="s">
        <v>287</v>
      </c>
      <c r="B1411" s="33" t="s">
        <v>332</v>
      </c>
      <c r="C1411" s="23" t="s">
        <v>94</v>
      </c>
      <c r="D1411" s="43" t="s">
        <v>323</v>
      </c>
      <c r="E1411" s="53"/>
      <c r="F1411" s="53"/>
      <c r="G1411" s="53"/>
      <c r="H1411" s="53"/>
      <c r="I1411" s="55">
        <f t="shared" si="813"/>
        <v>0</v>
      </c>
      <c r="J1411" s="55" t="e">
        <f t="shared" si="814"/>
        <v>#DIV/0!</v>
      </c>
      <c r="K1411" s="54">
        <f t="shared" si="815"/>
        <v>0</v>
      </c>
      <c r="L1411" s="55" t="e">
        <f t="shared" si="816"/>
        <v>#DIV/0!</v>
      </c>
      <c r="M1411" s="59"/>
      <c r="N1411" s="59"/>
      <c r="O1411" s="53"/>
      <c r="P1411" s="53"/>
      <c r="Q1411" s="57">
        <f t="shared" si="809"/>
        <v>0</v>
      </c>
      <c r="R1411" s="53"/>
      <c r="S1411" s="53">
        <f t="shared" si="817"/>
        <v>0</v>
      </c>
      <c r="T1411" s="58"/>
      <c r="U1411" s="58"/>
      <c r="V1411" s="53">
        <f t="shared" si="810"/>
        <v>0</v>
      </c>
      <c r="W1411" s="59"/>
      <c r="X1411" s="6"/>
    </row>
    <row r="1412" spans="1:24" s="35" customFormat="1" ht="15.75" x14ac:dyDescent="0.25">
      <c r="A1412" s="33" t="s">
        <v>287</v>
      </c>
      <c r="B1412" s="33" t="s">
        <v>332</v>
      </c>
      <c r="C1412" s="23" t="s">
        <v>93</v>
      </c>
      <c r="D1412" s="43" t="s">
        <v>92</v>
      </c>
      <c r="E1412" s="53"/>
      <c r="F1412" s="53"/>
      <c r="G1412" s="53"/>
      <c r="H1412" s="53"/>
      <c r="I1412" s="54"/>
      <c r="J1412" s="50"/>
      <c r="K1412" s="54"/>
      <c r="L1412" s="55"/>
      <c r="M1412" s="59"/>
      <c r="N1412" s="59"/>
      <c r="O1412" s="53"/>
      <c r="P1412" s="53"/>
      <c r="Q1412" s="57">
        <f t="shared" si="809"/>
        <v>0</v>
      </c>
      <c r="R1412" s="53"/>
      <c r="S1412" s="53">
        <f t="shared" si="817"/>
        <v>0</v>
      </c>
      <c r="T1412" s="58"/>
      <c r="U1412" s="58"/>
      <c r="V1412" s="53">
        <f t="shared" si="810"/>
        <v>0</v>
      </c>
      <c r="W1412" s="59"/>
      <c r="X1412" s="6"/>
    </row>
    <row r="1413" spans="1:24" s="35" customFormat="1" ht="31.5" x14ac:dyDescent="0.25">
      <c r="A1413" s="33" t="s">
        <v>287</v>
      </c>
      <c r="B1413" s="33" t="s">
        <v>332</v>
      </c>
      <c r="C1413" s="23" t="s">
        <v>98</v>
      </c>
      <c r="D1413" s="34" t="s">
        <v>99</v>
      </c>
      <c r="E1413" s="53"/>
      <c r="F1413" s="53"/>
      <c r="G1413" s="53"/>
      <c r="H1413" s="53"/>
      <c r="I1413" s="54"/>
      <c r="J1413" s="50"/>
      <c r="K1413" s="54"/>
      <c r="L1413" s="55"/>
      <c r="M1413" s="59"/>
      <c r="N1413" s="59"/>
      <c r="O1413" s="53"/>
      <c r="P1413" s="53"/>
      <c r="Q1413" s="57">
        <f t="shared" si="809"/>
        <v>0</v>
      </c>
      <c r="R1413" s="53"/>
      <c r="S1413" s="53">
        <f t="shared" si="817"/>
        <v>0</v>
      </c>
      <c r="T1413" s="58"/>
      <c r="U1413" s="58"/>
      <c r="V1413" s="53">
        <f t="shared" si="810"/>
        <v>0</v>
      </c>
      <c r="W1413" s="59"/>
      <c r="X1413" s="6"/>
    </row>
    <row r="1414" spans="1:24" s="35" customFormat="1" ht="15.75" x14ac:dyDescent="0.25">
      <c r="A1414" s="33" t="s">
        <v>287</v>
      </c>
      <c r="B1414" s="33" t="s">
        <v>332</v>
      </c>
      <c r="C1414" s="23" t="s">
        <v>100</v>
      </c>
      <c r="D1414" s="34" t="s">
        <v>101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809"/>
        <v>0</v>
      </c>
      <c r="R1414" s="53"/>
      <c r="S1414" s="53">
        <f t="shared" si="817"/>
        <v>0</v>
      </c>
      <c r="T1414" s="58"/>
      <c r="U1414" s="58"/>
      <c r="V1414" s="53">
        <f t="shared" si="810"/>
        <v>0</v>
      </c>
      <c r="W1414" s="59"/>
      <c r="X1414" s="6"/>
    </row>
    <row r="1415" spans="1:24" s="35" customFormat="1" ht="47.25" x14ac:dyDescent="0.25">
      <c r="A1415" s="33" t="s">
        <v>287</v>
      </c>
      <c r="B1415" s="33" t="s">
        <v>332</v>
      </c>
      <c r="C1415" s="23" t="s">
        <v>102</v>
      </c>
      <c r="D1415" s="39" t="s">
        <v>87</v>
      </c>
      <c r="E1415" s="53"/>
      <c r="F1415" s="53"/>
      <c r="G1415" s="53"/>
      <c r="H1415" s="53"/>
      <c r="I1415" s="54"/>
      <c r="J1415" s="50"/>
      <c r="K1415" s="54"/>
      <c r="L1415" s="55"/>
      <c r="M1415" s="59"/>
      <c r="N1415" s="59"/>
      <c r="O1415" s="53"/>
      <c r="P1415" s="53"/>
      <c r="Q1415" s="57">
        <f t="shared" si="809"/>
        <v>0</v>
      </c>
      <c r="R1415" s="53"/>
      <c r="S1415" s="53">
        <f t="shared" si="817"/>
        <v>0</v>
      </c>
      <c r="T1415" s="58"/>
      <c r="U1415" s="58"/>
      <c r="V1415" s="53">
        <f t="shared" si="810"/>
        <v>0</v>
      </c>
      <c r="W1415" s="59"/>
      <c r="X1415" s="6"/>
    </row>
    <row r="1416" spans="1:24" s="35" customFormat="1" ht="63" x14ac:dyDescent="0.25">
      <c r="A1416" s="33" t="s">
        <v>287</v>
      </c>
      <c r="B1416" s="33" t="s">
        <v>332</v>
      </c>
      <c r="C1416" s="23" t="s">
        <v>102</v>
      </c>
      <c r="D1416" s="39" t="s">
        <v>103</v>
      </c>
      <c r="E1416" s="53"/>
      <c r="F1416" s="53"/>
      <c r="G1416" s="53"/>
      <c r="H1416" s="53"/>
      <c r="I1416" s="54"/>
      <c r="J1416" s="50"/>
      <c r="K1416" s="54"/>
      <c r="L1416" s="55"/>
      <c r="M1416" s="59"/>
      <c r="N1416" s="59"/>
      <c r="O1416" s="53"/>
      <c r="P1416" s="53"/>
      <c r="Q1416" s="57">
        <f t="shared" si="809"/>
        <v>0</v>
      </c>
      <c r="R1416" s="53"/>
      <c r="S1416" s="53">
        <f t="shared" si="817"/>
        <v>0</v>
      </c>
      <c r="T1416" s="58"/>
      <c r="U1416" s="58"/>
      <c r="V1416" s="53">
        <f t="shared" si="810"/>
        <v>0</v>
      </c>
      <c r="W1416" s="59"/>
      <c r="X1416" s="6"/>
    </row>
    <row r="1417" spans="1:24" s="35" customFormat="1" ht="23.25" customHeight="1" x14ac:dyDescent="0.25">
      <c r="A1417" s="33" t="s">
        <v>287</v>
      </c>
      <c r="B1417" s="33" t="s">
        <v>332</v>
      </c>
      <c r="C1417" s="23" t="s">
        <v>362</v>
      </c>
      <c r="D1417" s="39" t="s">
        <v>363</v>
      </c>
      <c r="E1417" s="53">
        <v>259</v>
      </c>
      <c r="F1417" s="53">
        <f>ROUND(E1417/12*2,0)</f>
        <v>43</v>
      </c>
      <c r="G1417" s="53">
        <v>189.02</v>
      </c>
      <c r="H1417" s="53">
        <v>29</v>
      </c>
      <c r="I1417" s="55">
        <f>G1417-F1417</f>
        <v>146.02000000000001</v>
      </c>
      <c r="J1417" s="55">
        <f>ROUND(I1417/F1417*100,2)</f>
        <v>339.58</v>
      </c>
      <c r="K1417" s="54"/>
      <c r="L1417" s="55"/>
      <c r="M1417" s="59"/>
      <c r="N1417" s="59"/>
      <c r="O1417" s="53"/>
      <c r="P1417" s="53"/>
      <c r="Q1417" s="59"/>
      <c r="R1417" s="53"/>
      <c r="S1417" s="53"/>
      <c r="T1417" s="53"/>
      <c r="U1417" s="53"/>
      <c r="V1417" s="53"/>
      <c r="W1417" s="59"/>
      <c r="X1417" s="6"/>
    </row>
    <row r="1418" spans="1:24" s="35" customFormat="1" ht="15.75" x14ac:dyDescent="0.25">
      <c r="A1418" s="33" t="s">
        <v>287</v>
      </c>
      <c r="B1418" s="33" t="s">
        <v>332</v>
      </c>
      <c r="C1418" s="23" t="s">
        <v>365</v>
      </c>
      <c r="D1418" s="39" t="s">
        <v>364</v>
      </c>
      <c r="E1418" s="53"/>
      <c r="F1418" s="53"/>
      <c r="G1418" s="53"/>
      <c r="H1418" s="53"/>
      <c r="I1418" s="119"/>
      <c r="J1418" s="55"/>
      <c r="K1418" s="119"/>
      <c r="L1418" s="55"/>
      <c r="M1418" s="59"/>
      <c r="N1418" s="59"/>
      <c r="O1418" s="53"/>
      <c r="P1418" s="53"/>
      <c r="Q1418" s="59"/>
      <c r="R1418" s="53"/>
      <c r="S1418" s="53"/>
      <c r="T1418" s="53"/>
      <c r="U1418" s="53"/>
      <c r="V1418" s="53"/>
      <c r="W1418" s="59"/>
      <c r="X1418" s="6"/>
    </row>
    <row r="1419" spans="1:24" s="35" customFormat="1" ht="15.75" x14ac:dyDescent="0.25">
      <c r="A1419" s="33" t="s">
        <v>287</v>
      </c>
      <c r="B1419" s="21">
        <v>2</v>
      </c>
      <c r="C1419" s="23" t="s">
        <v>102</v>
      </c>
      <c r="D1419" s="40" t="s">
        <v>31</v>
      </c>
      <c r="E1419" s="64">
        <f t="shared" ref="E1419:K1419" si="818">E1420+E1426+E1480</f>
        <v>432206</v>
      </c>
      <c r="F1419" s="64">
        <f t="shared" si="818"/>
        <v>86616.34</v>
      </c>
      <c r="G1419" s="64">
        <f t="shared" si="818"/>
        <v>88107.78</v>
      </c>
      <c r="H1419" s="64">
        <f t="shared" si="818"/>
        <v>77737</v>
      </c>
      <c r="I1419" s="126">
        <f t="shared" si="818"/>
        <v>8016.11</v>
      </c>
      <c r="J1419" s="50">
        <f>ROUND(I1419/F1419*100,2)</f>
        <v>9.25</v>
      </c>
      <c r="K1419" s="126">
        <f t="shared" si="818"/>
        <v>-6524.67</v>
      </c>
      <c r="L1419" s="55">
        <f>ROUND(K1419*100/-F1419,2)</f>
        <v>7.53</v>
      </c>
      <c r="M1419" s="64">
        <v>13771</v>
      </c>
      <c r="N1419" s="49">
        <f>ROUND(M1419/12*2,2)</f>
        <v>2295.17</v>
      </c>
      <c r="O1419" s="64">
        <f t="shared" ref="O1419:V1419" si="819">O1420+O1426+O1480</f>
        <v>2765</v>
      </c>
      <c r="P1419" s="64">
        <f t="shared" si="819"/>
        <v>2751</v>
      </c>
      <c r="Q1419" s="126">
        <f t="shared" si="819"/>
        <v>14</v>
      </c>
      <c r="R1419" s="64">
        <f t="shared" si="819"/>
        <v>219</v>
      </c>
      <c r="S1419" s="64">
        <f t="shared" si="819"/>
        <v>37</v>
      </c>
      <c r="T1419" s="136">
        <f t="shared" si="819"/>
        <v>65</v>
      </c>
      <c r="U1419" s="136">
        <f t="shared" si="819"/>
        <v>61</v>
      </c>
      <c r="V1419" s="53">
        <f t="shared" si="819"/>
        <v>4</v>
      </c>
      <c r="W1419" s="53"/>
      <c r="X1419" s="6"/>
    </row>
    <row r="1420" spans="1:24" s="35" customFormat="1" ht="15.75" x14ac:dyDescent="0.25">
      <c r="A1420" s="33" t="s">
        <v>287</v>
      </c>
      <c r="B1420" s="22" t="s">
        <v>333</v>
      </c>
      <c r="C1420" s="23" t="s">
        <v>102</v>
      </c>
      <c r="D1420" s="32" t="s">
        <v>32</v>
      </c>
      <c r="E1420" s="64">
        <f t="shared" ref="E1420:K1420" si="820">SUM(E1421:E1425)</f>
        <v>29484</v>
      </c>
      <c r="F1420" s="64">
        <f t="shared" si="820"/>
        <v>4766</v>
      </c>
      <c r="G1420" s="64">
        <f t="shared" si="820"/>
        <v>1787</v>
      </c>
      <c r="H1420" s="64">
        <f t="shared" si="820"/>
        <v>4766</v>
      </c>
      <c r="I1420" s="126">
        <f t="shared" si="820"/>
        <v>0</v>
      </c>
      <c r="J1420" s="126">
        <f t="shared" si="820"/>
        <v>0</v>
      </c>
      <c r="K1420" s="126">
        <f t="shared" si="820"/>
        <v>-2979</v>
      </c>
      <c r="L1420" s="55">
        <f>ROUND(K1420*100/-F1420,2)</f>
        <v>62.51</v>
      </c>
      <c r="M1420" s="64"/>
      <c r="N1420" s="64"/>
      <c r="O1420" s="64">
        <f t="shared" ref="O1420:V1420" si="821">SUM(O1421:O1425)</f>
        <v>33</v>
      </c>
      <c r="P1420" s="64">
        <f t="shared" si="821"/>
        <v>33</v>
      </c>
      <c r="Q1420" s="126">
        <f t="shared" si="821"/>
        <v>0</v>
      </c>
      <c r="R1420" s="64">
        <f t="shared" si="821"/>
        <v>33</v>
      </c>
      <c r="S1420" s="64">
        <f t="shared" si="821"/>
        <v>6</v>
      </c>
      <c r="T1420" s="136">
        <f t="shared" si="821"/>
        <v>2</v>
      </c>
      <c r="U1420" s="136">
        <f t="shared" si="821"/>
        <v>2</v>
      </c>
      <c r="V1420" s="64">
        <f t="shared" si="821"/>
        <v>0</v>
      </c>
      <c r="W1420" s="64"/>
      <c r="X1420" s="6"/>
    </row>
    <row r="1421" spans="1:24" s="35" customFormat="1" ht="15.75" x14ac:dyDescent="0.25">
      <c r="A1421" s="162" t="s">
        <v>287</v>
      </c>
      <c r="B1421" s="33" t="s">
        <v>333</v>
      </c>
      <c r="C1421" s="23" t="s">
        <v>109</v>
      </c>
      <c r="D1421" s="34" t="s">
        <v>106</v>
      </c>
      <c r="E1421" s="53">
        <v>29484</v>
      </c>
      <c r="F1421" s="99">
        <f>2383*2</f>
        <v>4766</v>
      </c>
      <c r="G1421" s="53">
        <v>1787</v>
      </c>
      <c r="H1421" s="53">
        <v>4766</v>
      </c>
      <c r="I1421" s="119"/>
      <c r="J1421" s="55"/>
      <c r="K1421" s="54">
        <f>G1421-F1421</f>
        <v>-2979</v>
      </c>
      <c r="L1421" s="55">
        <f>ROUND(K1421*100/-F1421,2)</f>
        <v>62.51</v>
      </c>
      <c r="M1421" s="59"/>
      <c r="N1421" s="59"/>
      <c r="O1421" s="53">
        <v>33</v>
      </c>
      <c r="P1421" s="53">
        <v>33</v>
      </c>
      <c r="Q1421" s="57">
        <f>O1421-P1421</f>
        <v>0</v>
      </c>
      <c r="R1421" s="74">
        <v>33</v>
      </c>
      <c r="S1421" s="53">
        <f>ROUND(R1421/12*2,0)</f>
        <v>6</v>
      </c>
      <c r="T1421" s="58">
        <v>2</v>
      </c>
      <c r="U1421" s="58">
        <v>2</v>
      </c>
      <c r="V1421" s="53">
        <f>T1421-U1421</f>
        <v>0</v>
      </c>
      <c r="W1421" s="59"/>
      <c r="X1421" s="6"/>
    </row>
    <row r="1422" spans="1:24" s="35" customFormat="1" ht="31.5" x14ac:dyDescent="0.25">
      <c r="A1422" s="33" t="s">
        <v>287</v>
      </c>
      <c r="B1422" s="33" t="s">
        <v>333</v>
      </c>
      <c r="C1422" s="23" t="s">
        <v>110</v>
      </c>
      <c r="D1422" s="34" t="s">
        <v>114</v>
      </c>
      <c r="E1422" s="53"/>
      <c r="F1422" s="53"/>
      <c r="G1422" s="53"/>
      <c r="H1422" s="53"/>
      <c r="I1422" s="54"/>
      <c r="J1422" s="50"/>
      <c r="K1422" s="54"/>
      <c r="L1422" s="55"/>
      <c r="M1422" s="59"/>
      <c r="N1422" s="59"/>
      <c r="O1422" s="53"/>
      <c r="P1422" s="53"/>
      <c r="Q1422" s="57">
        <f>O1422-P1422</f>
        <v>0</v>
      </c>
      <c r="R1422" s="53"/>
      <c r="S1422" s="53">
        <f>ROUND(R1422/12*3,0)</f>
        <v>0</v>
      </c>
      <c r="T1422" s="58"/>
      <c r="U1422" s="58"/>
      <c r="V1422" s="53">
        <f>T1422-U1422</f>
        <v>0</v>
      </c>
      <c r="W1422" s="59"/>
      <c r="X1422" s="6"/>
    </row>
    <row r="1423" spans="1:24" s="35" customFormat="1" ht="15.75" x14ac:dyDescent="0.25">
      <c r="A1423" s="33" t="s">
        <v>287</v>
      </c>
      <c r="B1423" s="33" t="s">
        <v>333</v>
      </c>
      <c r="C1423" s="23" t="s">
        <v>111</v>
      </c>
      <c r="D1423" s="34" t="s">
        <v>115</v>
      </c>
      <c r="E1423" s="53"/>
      <c r="F1423" s="53"/>
      <c r="G1423" s="53"/>
      <c r="H1423" s="53"/>
      <c r="I1423" s="54"/>
      <c r="J1423" s="50"/>
      <c r="K1423" s="54"/>
      <c r="L1423" s="55"/>
      <c r="M1423" s="59"/>
      <c r="N1423" s="59"/>
      <c r="O1423" s="53"/>
      <c r="P1423" s="53"/>
      <c r="Q1423" s="57">
        <f>O1423-P1423</f>
        <v>0</v>
      </c>
      <c r="R1423" s="53"/>
      <c r="S1423" s="53">
        <f>ROUND(R1423/12*3,0)</f>
        <v>0</v>
      </c>
      <c r="T1423" s="58"/>
      <c r="U1423" s="58"/>
      <c r="V1423" s="53">
        <f>T1423-U1423</f>
        <v>0</v>
      </c>
      <c r="W1423" s="59"/>
      <c r="X1423" s="6"/>
    </row>
    <row r="1424" spans="1:24" s="35" customFormat="1" ht="31.5" x14ac:dyDescent="0.25">
      <c r="A1424" s="33" t="s">
        <v>287</v>
      </c>
      <c r="B1424" s="33" t="s">
        <v>333</v>
      </c>
      <c r="C1424" s="23" t="s">
        <v>113</v>
      </c>
      <c r="D1424" s="34" t="s">
        <v>116</v>
      </c>
      <c r="E1424" s="53"/>
      <c r="F1424" s="53"/>
      <c r="G1424" s="53"/>
      <c r="H1424" s="53"/>
      <c r="I1424" s="119"/>
      <c r="J1424" s="50"/>
      <c r="K1424" s="119"/>
      <c r="L1424" s="55"/>
      <c r="M1424" s="59"/>
      <c r="N1424" s="59"/>
      <c r="O1424" s="53"/>
      <c r="P1424" s="53"/>
      <c r="Q1424" s="59">
        <f>O1424-P1424</f>
        <v>0</v>
      </c>
      <c r="R1424" s="53"/>
      <c r="S1424" s="53">
        <f>ROUND(R1424/12*3,0)</f>
        <v>0</v>
      </c>
      <c r="T1424" s="53"/>
      <c r="U1424" s="53"/>
      <c r="V1424" s="53">
        <f>T1424-U1424</f>
        <v>0</v>
      </c>
      <c r="W1424" s="59"/>
      <c r="X1424" s="6"/>
    </row>
    <row r="1425" spans="1:24" s="35" customFormat="1" ht="15.75" x14ac:dyDescent="0.25">
      <c r="A1425" s="33" t="s">
        <v>287</v>
      </c>
      <c r="B1425" s="33" t="s">
        <v>333</v>
      </c>
      <c r="C1425" s="23" t="s">
        <v>112</v>
      </c>
      <c r="D1425" s="34" t="s">
        <v>117</v>
      </c>
      <c r="E1425" s="53"/>
      <c r="F1425" s="99"/>
      <c r="G1425" s="53"/>
      <c r="H1425" s="53"/>
      <c r="I1425" s="54"/>
      <c r="J1425" s="50"/>
      <c r="K1425" s="54"/>
      <c r="L1425" s="55"/>
      <c r="M1425" s="59"/>
      <c r="N1425" s="59"/>
      <c r="O1425" s="53"/>
      <c r="P1425" s="53"/>
      <c r="Q1425" s="57">
        <f>O1425-P1425</f>
        <v>0</v>
      </c>
      <c r="R1425" s="53"/>
      <c r="S1425" s="53">
        <f>ROUND(R1425/12*3,0)</f>
        <v>0</v>
      </c>
      <c r="T1425" s="58"/>
      <c r="U1425" s="58"/>
      <c r="V1425" s="53">
        <f>T1425-U1425</f>
        <v>0</v>
      </c>
      <c r="W1425" s="59"/>
      <c r="X1425" s="6"/>
    </row>
    <row r="1426" spans="1:24" s="35" customFormat="1" ht="15.75" x14ac:dyDescent="0.25">
      <c r="A1426" s="33" t="s">
        <v>287</v>
      </c>
      <c r="B1426" s="22" t="s">
        <v>334</v>
      </c>
      <c r="C1426" s="23" t="s">
        <v>102</v>
      </c>
      <c r="D1426" s="41" t="s">
        <v>33</v>
      </c>
      <c r="E1426" s="64">
        <f t="shared" ref="E1426:K1426" si="822">SUM(E1427:E1479)</f>
        <v>341522</v>
      </c>
      <c r="F1426" s="64">
        <f t="shared" si="822"/>
        <v>56920.34</v>
      </c>
      <c r="G1426" s="64">
        <f t="shared" si="822"/>
        <v>56772</v>
      </c>
      <c r="H1426" s="64">
        <f t="shared" si="822"/>
        <v>54067</v>
      </c>
      <c r="I1426" s="126">
        <f t="shared" si="822"/>
        <v>3357.33</v>
      </c>
      <c r="J1426" s="50">
        <f>ROUND(I1426/F1426*100,2)</f>
        <v>5.9</v>
      </c>
      <c r="K1426" s="126">
        <f t="shared" si="822"/>
        <v>-3505.67</v>
      </c>
      <c r="L1426" s="55">
        <f>ROUND(K1426*100/-F1426,2)</f>
        <v>6.16</v>
      </c>
      <c r="M1426" s="64"/>
      <c r="N1426" s="64"/>
      <c r="O1426" s="64">
        <f t="shared" ref="O1426:V1426" si="823">SUM(O1427:O1479)</f>
        <v>2732</v>
      </c>
      <c r="P1426" s="64">
        <f t="shared" si="823"/>
        <v>2718</v>
      </c>
      <c r="Q1426" s="126">
        <f t="shared" si="823"/>
        <v>14</v>
      </c>
      <c r="R1426" s="64">
        <f t="shared" si="823"/>
        <v>186</v>
      </c>
      <c r="S1426" s="64">
        <f t="shared" si="823"/>
        <v>31</v>
      </c>
      <c r="T1426" s="136">
        <f t="shared" si="823"/>
        <v>63</v>
      </c>
      <c r="U1426" s="136">
        <f t="shared" si="823"/>
        <v>59</v>
      </c>
      <c r="V1426" s="64">
        <f t="shared" si="823"/>
        <v>4</v>
      </c>
      <c r="W1426" s="64"/>
      <c r="X1426" s="6"/>
    </row>
    <row r="1427" spans="1:24" s="35" customFormat="1" ht="31.5" x14ac:dyDescent="0.25">
      <c r="A1427" s="33" t="s">
        <v>287</v>
      </c>
      <c r="B1427" s="33" t="s">
        <v>334</v>
      </c>
      <c r="C1427" s="42" t="s">
        <v>139</v>
      </c>
      <c r="D1427" s="43" t="s">
        <v>119</v>
      </c>
      <c r="E1427" s="53">
        <v>62188</v>
      </c>
      <c r="F1427" s="53">
        <f t="shared" ref="F1427:F1428" si="824">ROUND(E1427/12*2,2)</f>
        <v>10364.67</v>
      </c>
      <c r="G1427" s="53">
        <v>12737</v>
      </c>
      <c r="H1427" s="53">
        <v>10490</v>
      </c>
      <c r="I1427" s="119">
        <f t="shared" ref="I1427:I1428" si="825">G1427-F1427</f>
        <v>2372.33</v>
      </c>
      <c r="J1427" s="55">
        <f t="shared" ref="J1427:J1428" si="826">ROUND(I1427/F1427*100,2)</f>
        <v>22.89</v>
      </c>
      <c r="K1427" s="54"/>
      <c r="L1427" s="55"/>
      <c r="M1427" s="59"/>
      <c r="N1427" s="59"/>
      <c r="O1427" s="53">
        <v>714</v>
      </c>
      <c r="P1427" s="53">
        <v>700</v>
      </c>
      <c r="Q1427" s="57">
        <f t="shared" ref="Q1427:Q1479" si="827">O1427-P1427</f>
        <v>14</v>
      </c>
      <c r="R1427" s="59">
        <v>83</v>
      </c>
      <c r="S1427" s="53">
        <f t="shared" ref="S1427:S1428" si="828">ROUND(R1427/12*2,0)</f>
        <v>14</v>
      </c>
      <c r="T1427" s="58">
        <v>17</v>
      </c>
      <c r="U1427" s="58">
        <v>14</v>
      </c>
      <c r="V1427" s="53">
        <f t="shared" ref="V1427:V1479" si="829">T1427-U1427</f>
        <v>3</v>
      </c>
      <c r="W1427" s="59"/>
      <c r="X1427" s="6"/>
    </row>
    <row r="1428" spans="1:24" s="35" customFormat="1" ht="47.25" x14ac:dyDescent="0.25">
      <c r="A1428" s="33" t="s">
        <v>287</v>
      </c>
      <c r="B1428" s="33" t="s">
        <v>334</v>
      </c>
      <c r="C1428" s="42" t="s">
        <v>140</v>
      </c>
      <c r="D1428" s="43" t="s">
        <v>120</v>
      </c>
      <c r="E1428" s="53">
        <v>258300</v>
      </c>
      <c r="F1428" s="53">
        <f t="shared" si="824"/>
        <v>43050</v>
      </c>
      <c r="G1428" s="53">
        <v>44035</v>
      </c>
      <c r="H1428" s="53">
        <v>43577</v>
      </c>
      <c r="I1428" s="119">
        <f t="shared" si="825"/>
        <v>985</v>
      </c>
      <c r="J1428" s="55">
        <f t="shared" si="826"/>
        <v>2.29</v>
      </c>
      <c r="K1428" s="54"/>
      <c r="L1428" s="55"/>
      <c r="M1428" s="59"/>
      <c r="N1428" s="59"/>
      <c r="O1428" s="53">
        <v>2018</v>
      </c>
      <c r="P1428" s="53">
        <v>2018</v>
      </c>
      <c r="Q1428" s="57">
        <f t="shared" si="827"/>
        <v>0</v>
      </c>
      <c r="R1428" s="59">
        <v>67</v>
      </c>
      <c r="S1428" s="53">
        <f t="shared" si="828"/>
        <v>11</v>
      </c>
      <c r="T1428" s="58">
        <v>46</v>
      </c>
      <c r="U1428" s="58">
        <v>45</v>
      </c>
      <c r="V1428" s="53">
        <f t="shared" si="829"/>
        <v>1</v>
      </c>
      <c r="W1428" s="59"/>
      <c r="X1428" s="6"/>
    </row>
    <row r="1429" spans="1:24" s="35" customFormat="1" ht="31.5" x14ac:dyDescent="0.25">
      <c r="A1429" s="33" t="s">
        <v>287</v>
      </c>
      <c r="B1429" s="33" t="s">
        <v>334</v>
      </c>
      <c r="C1429" s="42" t="s">
        <v>141</v>
      </c>
      <c r="D1429" s="43" t="s">
        <v>142</v>
      </c>
      <c r="E1429" s="53"/>
      <c r="F1429" s="53"/>
      <c r="G1429" s="53"/>
      <c r="H1429" s="53"/>
      <c r="I1429" s="54"/>
      <c r="J1429" s="50"/>
      <c r="K1429" s="54"/>
      <c r="L1429" s="55"/>
      <c r="M1429" s="59"/>
      <c r="N1429" s="59"/>
      <c r="O1429" s="53"/>
      <c r="P1429" s="53"/>
      <c r="Q1429" s="57">
        <f t="shared" si="827"/>
        <v>0</v>
      </c>
      <c r="R1429" s="53"/>
      <c r="S1429" s="53">
        <f t="shared" ref="S1429:S1467" si="830">ROUND(R1429/12*3,0)</f>
        <v>0</v>
      </c>
      <c r="T1429" s="58"/>
      <c r="U1429" s="58"/>
      <c r="V1429" s="53">
        <f t="shared" si="829"/>
        <v>0</v>
      </c>
      <c r="W1429" s="59"/>
      <c r="X1429" s="6"/>
    </row>
    <row r="1430" spans="1:24" s="35" customFormat="1" ht="31.5" x14ac:dyDescent="0.25">
      <c r="A1430" s="33" t="s">
        <v>287</v>
      </c>
      <c r="B1430" s="33" t="s">
        <v>334</v>
      </c>
      <c r="C1430" s="42" t="s">
        <v>143</v>
      </c>
      <c r="D1430" s="43" t="s">
        <v>144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 t="shared" si="827"/>
        <v>0</v>
      </c>
      <c r="R1430" s="53"/>
      <c r="S1430" s="53">
        <f t="shared" si="830"/>
        <v>0</v>
      </c>
      <c r="T1430" s="58"/>
      <c r="U1430" s="58"/>
      <c r="V1430" s="53">
        <f t="shared" si="829"/>
        <v>0</v>
      </c>
      <c r="W1430" s="59"/>
      <c r="X1430" s="6"/>
    </row>
    <row r="1431" spans="1:24" s="35" customFormat="1" ht="15.75" x14ac:dyDescent="0.25">
      <c r="A1431" s="33" t="s">
        <v>287</v>
      </c>
      <c r="B1431" s="33" t="s">
        <v>334</v>
      </c>
      <c r="C1431" s="42" t="s">
        <v>145</v>
      </c>
      <c r="D1431" s="43" t="s">
        <v>146</v>
      </c>
      <c r="E1431" s="53"/>
      <c r="F1431" s="53"/>
      <c r="G1431" s="53"/>
      <c r="H1431" s="53"/>
      <c r="I1431" s="54"/>
      <c r="J1431" s="50"/>
      <c r="K1431" s="54"/>
      <c r="L1431" s="55"/>
      <c r="M1431" s="59"/>
      <c r="N1431" s="59"/>
      <c r="O1431" s="53"/>
      <c r="P1431" s="53"/>
      <c r="Q1431" s="57">
        <f t="shared" si="827"/>
        <v>0</v>
      </c>
      <c r="R1431" s="53"/>
      <c r="S1431" s="53">
        <f t="shared" si="830"/>
        <v>0</v>
      </c>
      <c r="T1431" s="58"/>
      <c r="U1431" s="58"/>
      <c r="V1431" s="53">
        <f t="shared" si="829"/>
        <v>0</v>
      </c>
      <c r="W1431" s="59"/>
      <c r="X1431" s="6"/>
    </row>
    <row r="1432" spans="1:24" s="35" customFormat="1" ht="15.75" x14ac:dyDescent="0.25">
      <c r="A1432" s="33" t="s">
        <v>287</v>
      </c>
      <c r="B1432" s="33" t="s">
        <v>334</v>
      </c>
      <c r="C1432" s="42" t="s">
        <v>147</v>
      </c>
      <c r="D1432" s="43" t="s">
        <v>148</v>
      </c>
      <c r="E1432" s="53"/>
      <c r="F1432" s="53"/>
      <c r="G1432" s="53"/>
      <c r="H1432" s="53"/>
      <c r="I1432" s="54"/>
      <c r="J1432" s="50"/>
      <c r="K1432" s="54"/>
      <c r="L1432" s="55"/>
      <c r="M1432" s="59"/>
      <c r="N1432" s="59"/>
      <c r="O1432" s="53"/>
      <c r="P1432" s="53"/>
      <c r="Q1432" s="57">
        <f t="shared" si="827"/>
        <v>0</v>
      </c>
      <c r="R1432" s="53"/>
      <c r="S1432" s="53">
        <f t="shared" si="830"/>
        <v>0</v>
      </c>
      <c r="T1432" s="58"/>
      <c r="U1432" s="58"/>
      <c r="V1432" s="53">
        <f t="shared" si="829"/>
        <v>0</v>
      </c>
      <c r="W1432" s="59"/>
      <c r="X1432" s="6"/>
    </row>
    <row r="1433" spans="1:24" s="35" customFormat="1" ht="78.75" x14ac:dyDescent="0.25">
      <c r="A1433" s="33" t="s">
        <v>287</v>
      </c>
      <c r="B1433" s="33" t="s">
        <v>334</v>
      </c>
      <c r="C1433" s="42" t="s">
        <v>149</v>
      </c>
      <c r="D1433" s="43" t="s">
        <v>150</v>
      </c>
      <c r="E1433" s="53"/>
      <c r="F1433" s="53"/>
      <c r="G1433" s="53"/>
      <c r="H1433" s="53"/>
      <c r="I1433" s="54"/>
      <c r="J1433" s="50"/>
      <c r="K1433" s="54"/>
      <c r="L1433" s="55"/>
      <c r="M1433" s="59"/>
      <c r="N1433" s="59"/>
      <c r="O1433" s="53"/>
      <c r="P1433" s="53"/>
      <c r="Q1433" s="57">
        <f t="shared" si="827"/>
        <v>0</v>
      </c>
      <c r="R1433" s="53"/>
      <c r="S1433" s="53">
        <f t="shared" si="830"/>
        <v>0</v>
      </c>
      <c r="T1433" s="58"/>
      <c r="U1433" s="58"/>
      <c r="V1433" s="53">
        <f t="shared" si="829"/>
        <v>0</v>
      </c>
      <c r="W1433" s="59"/>
      <c r="X1433" s="6"/>
    </row>
    <row r="1434" spans="1:24" s="35" customFormat="1" ht="31.5" x14ac:dyDescent="0.25">
      <c r="A1434" s="33" t="s">
        <v>287</v>
      </c>
      <c r="B1434" s="33" t="s">
        <v>334</v>
      </c>
      <c r="C1434" s="42" t="s">
        <v>130</v>
      </c>
      <c r="D1434" s="43" t="s">
        <v>151</v>
      </c>
      <c r="E1434" s="53"/>
      <c r="F1434" s="53"/>
      <c r="G1434" s="53"/>
      <c r="H1434" s="53"/>
      <c r="I1434" s="54"/>
      <c r="J1434" s="50"/>
      <c r="K1434" s="54"/>
      <c r="L1434" s="55"/>
      <c r="M1434" s="59"/>
      <c r="N1434" s="59"/>
      <c r="O1434" s="53"/>
      <c r="P1434" s="53"/>
      <c r="Q1434" s="57">
        <f t="shared" si="827"/>
        <v>0</v>
      </c>
      <c r="R1434" s="53"/>
      <c r="S1434" s="53">
        <f t="shared" si="830"/>
        <v>0</v>
      </c>
      <c r="T1434" s="58"/>
      <c r="U1434" s="58"/>
      <c r="V1434" s="53">
        <f t="shared" si="829"/>
        <v>0</v>
      </c>
      <c r="W1434" s="59"/>
      <c r="X1434" s="6"/>
    </row>
    <row r="1435" spans="1:24" s="35" customFormat="1" ht="47.25" x14ac:dyDescent="0.25">
      <c r="A1435" s="33" t="s">
        <v>287</v>
      </c>
      <c r="B1435" s="33" t="s">
        <v>334</v>
      </c>
      <c r="C1435" s="42" t="s">
        <v>174</v>
      </c>
      <c r="D1435" s="43" t="s">
        <v>175</v>
      </c>
      <c r="E1435" s="53"/>
      <c r="F1435" s="53"/>
      <c r="G1435" s="53"/>
      <c r="H1435" s="53"/>
      <c r="I1435" s="54"/>
      <c r="J1435" s="50"/>
      <c r="K1435" s="54"/>
      <c r="L1435" s="55"/>
      <c r="M1435" s="59"/>
      <c r="N1435" s="59"/>
      <c r="O1435" s="53"/>
      <c r="P1435" s="53"/>
      <c r="Q1435" s="57">
        <f t="shared" si="827"/>
        <v>0</v>
      </c>
      <c r="R1435" s="53"/>
      <c r="S1435" s="53">
        <f t="shared" si="830"/>
        <v>0</v>
      </c>
      <c r="T1435" s="58"/>
      <c r="U1435" s="58"/>
      <c r="V1435" s="53">
        <f t="shared" si="829"/>
        <v>0</v>
      </c>
      <c r="W1435" s="59"/>
      <c r="X1435" s="6"/>
    </row>
    <row r="1436" spans="1:24" s="35" customFormat="1" ht="31.5" x14ac:dyDescent="0.25">
      <c r="A1436" s="33" t="s">
        <v>287</v>
      </c>
      <c r="B1436" s="33" t="s">
        <v>334</v>
      </c>
      <c r="C1436" s="42" t="s">
        <v>129</v>
      </c>
      <c r="D1436" s="43" t="s">
        <v>152</v>
      </c>
      <c r="E1436" s="53"/>
      <c r="F1436" s="53"/>
      <c r="G1436" s="53"/>
      <c r="H1436" s="53"/>
      <c r="I1436" s="54"/>
      <c r="J1436" s="50"/>
      <c r="K1436" s="54"/>
      <c r="L1436" s="55"/>
      <c r="M1436" s="59"/>
      <c r="N1436" s="59"/>
      <c r="O1436" s="53"/>
      <c r="P1436" s="53"/>
      <c r="Q1436" s="57">
        <f t="shared" si="827"/>
        <v>0</v>
      </c>
      <c r="R1436" s="53"/>
      <c r="S1436" s="53">
        <f t="shared" si="830"/>
        <v>0</v>
      </c>
      <c r="T1436" s="58"/>
      <c r="U1436" s="58"/>
      <c r="V1436" s="53">
        <f t="shared" si="829"/>
        <v>0</v>
      </c>
      <c r="W1436" s="59"/>
      <c r="X1436" s="6"/>
    </row>
    <row r="1437" spans="1:24" s="35" customFormat="1" ht="31.5" x14ac:dyDescent="0.25">
      <c r="A1437" s="33" t="s">
        <v>287</v>
      </c>
      <c r="B1437" s="33" t="s">
        <v>334</v>
      </c>
      <c r="C1437" s="42" t="s">
        <v>176</v>
      </c>
      <c r="D1437" s="43" t="s">
        <v>177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 t="shared" si="827"/>
        <v>0</v>
      </c>
      <c r="R1437" s="53"/>
      <c r="S1437" s="53">
        <f t="shared" si="830"/>
        <v>0</v>
      </c>
      <c r="T1437" s="58"/>
      <c r="U1437" s="58"/>
      <c r="V1437" s="53">
        <f t="shared" si="829"/>
        <v>0</v>
      </c>
      <c r="W1437" s="59"/>
      <c r="X1437" s="6"/>
    </row>
    <row r="1438" spans="1:24" s="35" customFormat="1" ht="15.75" x14ac:dyDescent="0.25">
      <c r="A1438" s="33" t="s">
        <v>287</v>
      </c>
      <c r="B1438" s="33" t="s">
        <v>334</v>
      </c>
      <c r="C1438" s="42" t="s">
        <v>131</v>
      </c>
      <c r="D1438" s="43" t="s">
        <v>153</v>
      </c>
      <c r="E1438" s="53"/>
      <c r="F1438" s="53"/>
      <c r="G1438" s="53"/>
      <c r="H1438" s="53"/>
      <c r="I1438" s="54"/>
      <c r="J1438" s="50"/>
      <c r="K1438" s="54"/>
      <c r="L1438" s="55"/>
      <c r="M1438" s="59"/>
      <c r="N1438" s="59"/>
      <c r="O1438" s="53"/>
      <c r="P1438" s="53"/>
      <c r="Q1438" s="57">
        <f t="shared" si="827"/>
        <v>0</v>
      </c>
      <c r="R1438" s="53"/>
      <c r="S1438" s="53">
        <f t="shared" si="830"/>
        <v>0</v>
      </c>
      <c r="T1438" s="58"/>
      <c r="U1438" s="58"/>
      <c r="V1438" s="53">
        <f t="shared" si="829"/>
        <v>0</v>
      </c>
      <c r="W1438" s="59"/>
      <c r="X1438" s="6"/>
    </row>
    <row r="1439" spans="1:24" s="35" customFormat="1" ht="31.5" x14ac:dyDescent="0.25">
      <c r="A1439" s="33" t="s">
        <v>287</v>
      </c>
      <c r="B1439" s="33" t="s">
        <v>334</v>
      </c>
      <c r="C1439" s="42" t="s">
        <v>178</v>
      </c>
      <c r="D1439" s="43" t="s">
        <v>179</v>
      </c>
      <c r="E1439" s="53"/>
      <c r="F1439" s="53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 t="shared" si="827"/>
        <v>0</v>
      </c>
      <c r="R1439" s="53"/>
      <c r="S1439" s="53">
        <f t="shared" si="830"/>
        <v>0</v>
      </c>
      <c r="T1439" s="58"/>
      <c r="U1439" s="58"/>
      <c r="V1439" s="53">
        <f t="shared" si="829"/>
        <v>0</v>
      </c>
      <c r="W1439" s="59"/>
      <c r="X1439" s="6"/>
    </row>
    <row r="1440" spans="1:24" s="35" customFormat="1" ht="31.5" x14ac:dyDescent="0.25">
      <c r="A1440" s="33" t="s">
        <v>287</v>
      </c>
      <c r="B1440" s="33" t="s">
        <v>334</v>
      </c>
      <c r="C1440" s="42" t="s">
        <v>132</v>
      </c>
      <c r="D1440" s="43" t="s">
        <v>154</v>
      </c>
      <c r="E1440" s="53"/>
      <c r="F1440" s="53"/>
      <c r="G1440" s="53"/>
      <c r="H1440" s="53"/>
      <c r="I1440" s="54"/>
      <c r="J1440" s="50"/>
      <c r="K1440" s="54"/>
      <c r="L1440" s="55"/>
      <c r="M1440" s="59"/>
      <c r="N1440" s="59"/>
      <c r="O1440" s="53"/>
      <c r="P1440" s="53"/>
      <c r="Q1440" s="57">
        <f t="shared" si="827"/>
        <v>0</v>
      </c>
      <c r="R1440" s="53"/>
      <c r="S1440" s="53">
        <f t="shared" si="830"/>
        <v>0</v>
      </c>
      <c r="T1440" s="58"/>
      <c r="U1440" s="58"/>
      <c r="V1440" s="53">
        <f t="shared" si="829"/>
        <v>0</v>
      </c>
      <c r="W1440" s="59"/>
      <c r="X1440" s="6"/>
    </row>
    <row r="1441" spans="1:24" s="35" customFormat="1" ht="15.75" x14ac:dyDescent="0.25">
      <c r="A1441" s="33" t="s">
        <v>287</v>
      </c>
      <c r="B1441" s="33" t="s">
        <v>334</v>
      </c>
      <c r="C1441" s="42" t="s">
        <v>133</v>
      </c>
      <c r="D1441" s="43" t="s">
        <v>155</v>
      </c>
      <c r="E1441" s="53"/>
      <c r="F1441" s="53"/>
      <c r="G1441" s="53"/>
      <c r="H1441" s="53"/>
      <c r="I1441" s="54"/>
      <c r="J1441" s="50"/>
      <c r="K1441" s="54"/>
      <c r="L1441" s="55"/>
      <c r="M1441" s="59"/>
      <c r="N1441" s="59"/>
      <c r="O1441" s="53"/>
      <c r="P1441" s="53"/>
      <c r="Q1441" s="57">
        <f t="shared" si="827"/>
        <v>0</v>
      </c>
      <c r="R1441" s="53"/>
      <c r="S1441" s="53">
        <f t="shared" si="830"/>
        <v>0</v>
      </c>
      <c r="T1441" s="58"/>
      <c r="U1441" s="58"/>
      <c r="V1441" s="53">
        <f t="shared" si="829"/>
        <v>0</v>
      </c>
      <c r="W1441" s="59"/>
      <c r="X1441" s="6"/>
    </row>
    <row r="1442" spans="1:24" s="35" customFormat="1" ht="15.75" x14ac:dyDescent="0.25">
      <c r="A1442" s="33" t="s">
        <v>287</v>
      </c>
      <c r="B1442" s="33" t="s">
        <v>334</v>
      </c>
      <c r="C1442" s="42" t="s">
        <v>135</v>
      </c>
      <c r="D1442" s="43" t="s">
        <v>156</v>
      </c>
      <c r="E1442" s="53"/>
      <c r="F1442" s="53"/>
      <c r="G1442" s="53"/>
      <c r="H1442" s="53"/>
      <c r="I1442" s="54"/>
      <c r="J1442" s="50"/>
      <c r="K1442" s="54"/>
      <c r="L1442" s="55"/>
      <c r="M1442" s="59"/>
      <c r="N1442" s="59"/>
      <c r="O1442" s="53"/>
      <c r="P1442" s="53"/>
      <c r="Q1442" s="57">
        <f t="shared" si="827"/>
        <v>0</v>
      </c>
      <c r="R1442" s="53"/>
      <c r="S1442" s="53">
        <f t="shared" si="830"/>
        <v>0</v>
      </c>
      <c r="T1442" s="58"/>
      <c r="U1442" s="58"/>
      <c r="V1442" s="53">
        <f t="shared" si="829"/>
        <v>0</v>
      </c>
      <c r="W1442" s="59"/>
      <c r="X1442" s="6"/>
    </row>
    <row r="1443" spans="1:24" s="35" customFormat="1" ht="31.5" x14ac:dyDescent="0.25">
      <c r="A1443" s="33" t="s">
        <v>287</v>
      </c>
      <c r="B1443" s="33" t="s">
        <v>334</v>
      </c>
      <c r="C1443" s="42" t="s">
        <v>136</v>
      </c>
      <c r="D1443" s="43" t="s">
        <v>157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827"/>
        <v>0</v>
      </c>
      <c r="R1443" s="53"/>
      <c r="S1443" s="53">
        <f t="shared" si="830"/>
        <v>0</v>
      </c>
      <c r="T1443" s="58"/>
      <c r="U1443" s="58"/>
      <c r="V1443" s="53">
        <f t="shared" si="829"/>
        <v>0</v>
      </c>
      <c r="W1443" s="59"/>
      <c r="X1443" s="6"/>
    </row>
    <row r="1444" spans="1:24" s="35" customFormat="1" ht="47.25" x14ac:dyDescent="0.25">
      <c r="A1444" s="33" t="s">
        <v>287</v>
      </c>
      <c r="B1444" s="33" t="s">
        <v>334</v>
      </c>
      <c r="C1444" s="42" t="s">
        <v>134</v>
      </c>
      <c r="D1444" s="43" t="s">
        <v>158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827"/>
        <v>0</v>
      </c>
      <c r="R1444" s="53"/>
      <c r="S1444" s="53">
        <f t="shared" si="830"/>
        <v>0</v>
      </c>
      <c r="T1444" s="58"/>
      <c r="U1444" s="58"/>
      <c r="V1444" s="53">
        <f t="shared" si="829"/>
        <v>0</v>
      </c>
      <c r="W1444" s="59"/>
      <c r="X1444" s="6"/>
    </row>
    <row r="1445" spans="1:24" s="35" customFormat="1" ht="15.75" x14ac:dyDescent="0.25">
      <c r="A1445" s="33" t="s">
        <v>287</v>
      </c>
      <c r="B1445" s="33" t="s">
        <v>334</v>
      </c>
      <c r="C1445" s="42" t="s">
        <v>138</v>
      </c>
      <c r="D1445" s="43" t="s">
        <v>159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827"/>
        <v>0</v>
      </c>
      <c r="R1445" s="53"/>
      <c r="S1445" s="53">
        <f t="shared" si="830"/>
        <v>0</v>
      </c>
      <c r="T1445" s="58"/>
      <c r="U1445" s="58"/>
      <c r="V1445" s="53">
        <f t="shared" si="829"/>
        <v>0</v>
      </c>
      <c r="W1445" s="59"/>
      <c r="X1445" s="6"/>
    </row>
    <row r="1446" spans="1:24" s="35" customFormat="1" ht="15.75" x14ac:dyDescent="0.25">
      <c r="A1446" s="33" t="s">
        <v>287</v>
      </c>
      <c r="B1446" s="33" t="s">
        <v>334</v>
      </c>
      <c r="C1446" s="42" t="s">
        <v>180</v>
      </c>
      <c r="D1446" s="43" t="s">
        <v>181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827"/>
        <v>0</v>
      </c>
      <c r="R1446" s="53"/>
      <c r="S1446" s="53">
        <f t="shared" si="830"/>
        <v>0</v>
      </c>
      <c r="T1446" s="58"/>
      <c r="U1446" s="58"/>
      <c r="V1446" s="53">
        <f t="shared" si="829"/>
        <v>0</v>
      </c>
      <c r="W1446" s="59"/>
      <c r="X1446" s="6"/>
    </row>
    <row r="1447" spans="1:24" s="35" customFormat="1" ht="31.5" x14ac:dyDescent="0.25">
      <c r="A1447" s="33" t="s">
        <v>287</v>
      </c>
      <c r="B1447" s="33" t="s">
        <v>334</v>
      </c>
      <c r="C1447" s="42" t="s">
        <v>137</v>
      </c>
      <c r="D1447" s="43" t="s">
        <v>160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827"/>
        <v>0</v>
      </c>
      <c r="R1447" s="53"/>
      <c r="S1447" s="53">
        <f t="shared" si="830"/>
        <v>0</v>
      </c>
      <c r="T1447" s="58"/>
      <c r="U1447" s="58"/>
      <c r="V1447" s="53">
        <f t="shared" si="829"/>
        <v>0</v>
      </c>
      <c r="W1447" s="59"/>
      <c r="X1447" s="6"/>
    </row>
    <row r="1448" spans="1:24" s="35" customFormat="1" ht="15.75" x14ac:dyDescent="0.25">
      <c r="A1448" s="33" t="s">
        <v>287</v>
      </c>
      <c r="B1448" s="33" t="s">
        <v>334</v>
      </c>
      <c r="C1448" s="42" t="s">
        <v>127</v>
      </c>
      <c r="D1448" s="43" t="s">
        <v>161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827"/>
        <v>0</v>
      </c>
      <c r="R1448" s="53"/>
      <c r="S1448" s="53">
        <f t="shared" si="830"/>
        <v>0</v>
      </c>
      <c r="T1448" s="58"/>
      <c r="U1448" s="58"/>
      <c r="V1448" s="53">
        <f t="shared" si="829"/>
        <v>0</v>
      </c>
      <c r="W1448" s="59"/>
      <c r="X1448" s="6"/>
    </row>
    <row r="1449" spans="1:24" s="35" customFormat="1" ht="31.5" x14ac:dyDescent="0.25">
      <c r="A1449" s="33" t="s">
        <v>287</v>
      </c>
      <c r="B1449" s="33" t="s">
        <v>334</v>
      </c>
      <c r="C1449" s="42" t="s">
        <v>126</v>
      </c>
      <c r="D1449" s="43" t="s">
        <v>162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827"/>
        <v>0</v>
      </c>
      <c r="R1449" s="53"/>
      <c r="S1449" s="53">
        <f t="shared" si="830"/>
        <v>0</v>
      </c>
      <c r="T1449" s="58"/>
      <c r="U1449" s="58"/>
      <c r="V1449" s="53">
        <f t="shared" si="829"/>
        <v>0</v>
      </c>
      <c r="W1449" s="59"/>
      <c r="X1449" s="6"/>
    </row>
    <row r="1450" spans="1:24" s="35" customFormat="1" ht="15.75" x14ac:dyDescent="0.25">
      <c r="A1450" s="33" t="s">
        <v>287</v>
      </c>
      <c r="B1450" s="33" t="s">
        <v>334</v>
      </c>
      <c r="C1450" s="42" t="s">
        <v>122</v>
      </c>
      <c r="D1450" s="43" t="s">
        <v>163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827"/>
        <v>0</v>
      </c>
      <c r="R1450" s="53"/>
      <c r="S1450" s="53">
        <f t="shared" si="830"/>
        <v>0</v>
      </c>
      <c r="T1450" s="58"/>
      <c r="U1450" s="58"/>
      <c r="V1450" s="53">
        <f t="shared" si="829"/>
        <v>0</v>
      </c>
      <c r="W1450" s="59"/>
      <c r="X1450" s="6"/>
    </row>
    <row r="1451" spans="1:24" s="35" customFormat="1" ht="15.75" x14ac:dyDescent="0.25">
      <c r="A1451" s="33" t="s">
        <v>287</v>
      </c>
      <c r="B1451" s="33" t="s">
        <v>334</v>
      </c>
      <c r="C1451" s="42" t="s">
        <v>123</v>
      </c>
      <c r="D1451" s="43" t="s">
        <v>164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827"/>
        <v>0</v>
      </c>
      <c r="R1451" s="53"/>
      <c r="S1451" s="53">
        <f t="shared" si="830"/>
        <v>0</v>
      </c>
      <c r="T1451" s="58"/>
      <c r="U1451" s="58"/>
      <c r="V1451" s="53">
        <f t="shared" si="829"/>
        <v>0</v>
      </c>
      <c r="W1451" s="59"/>
      <c r="X1451" s="6"/>
    </row>
    <row r="1452" spans="1:24" s="35" customFormat="1" ht="15.75" x14ac:dyDescent="0.25">
      <c r="A1452" s="33" t="s">
        <v>287</v>
      </c>
      <c r="B1452" s="33" t="s">
        <v>334</v>
      </c>
      <c r="C1452" s="42" t="s">
        <v>182</v>
      </c>
      <c r="D1452" s="43" t="s">
        <v>183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827"/>
        <v>0</v>
      </c>
      <c r="R1452" s="53"/>
      <c r="S1452" s="53">
        <f t="shared" si="830"/>
        <v>0</v>
      </c>
      <c r="T1452" s="58"/>
      <c r="U1452" s="58"/>
      <c r="V1452" s="53">
        <f t="shared" si="829"/>
        <v>0</v>
      </c>
      <c r="W1452" s="59"/>
      <c r="X1452" s="6"/>
    </row>
    <row r="1453" spans="1:24" s="35" customFormat="1" ht="15.75" x14ac:dyDescent="0.25">
      <c r="A1453" s="33" t="s">
        <v>287</v>
      </c>
      <c r="B1453" s="33" t="s">
        <v>334</v>
      </c>
      <c r="C1453" s="42" t="s">
        <v>184</v>
      </c>
      <c r="D1453" s="43" t="s">
        <v>185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827"/>
        <v>0</v>
      </c>
      <c r="R1453" s="53"/>
      <c r="S1453" s="53">
        <f t="shared" si="830"/>
        <v>0</v>
      </c>
      <c r="T1453" s="58"/>
      <c r="U1453" s="58"/>
      <c r="V1453" s="53">
        <f t="shared" si="829"/>
        <v>0</v>
      </c>
      <c r="W1453" s="59"/>
      <c r="X1453" s="6"/>
    </row>
    <row r="1454" spans="1:24" s="35" customFormat="1" ht="15.75" x14ac:dyDescent="0.25">
      <c r="A1454" s="33" t="s">
        <v>287</v>
      </c>
      <c r="B1454" s="33" t="s">
        <v>334</v>
      </c>
      <c r="C1454" s="42" t="s">
        <v>186</v>
      </c>
      <c r="D1454" s="43" t="s">
        <v>187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827"/>
        <v>0</v>
      </c>
      <c r="R1454" s="53"/>
      <c r="S1454" s="53">
        <f t="shared" si="830"/>
        <v>0</v>
      </c>
      <c r="T1454" s="58"/>
      <c r="U1454" s="58"/>
      <c r="V1454" s="53">
        <f t="shared" si="829"/>
        <v>0</v>
      </c>
      <c r="W1454" s="59"/>
      <c r="X1454" s="6"/>
    </row>
    <row r="1455" spans="1:24" s="35" customFormat="1" ht="31.5" x14ac:dyDescent="0.25">
      <c r="A1455" s="33" t="s">
        <v>287</v>
      </c>
      <c r="B1455" s="33" t="s">
        <v>334</v>
      </c>
      <c r="C1455" s="42" t="s">
        <v>188</v>
      </c>
      <c r="D1455" s="43" t="s">
        <v>189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827"/>
        <v>0</v>
      </c>
      <c r="R1455" s="53"/>
      <c r="S1455" s="53">
        <f t="shared" si="830"/>
        <v>0</v>
      </c>
      <c r="T1455" s="58"/>
      <c r="U1455" s="58"/>
      <c r="V1455" s="53">
        <f t="shared" si="829"/>
        <v>0</v>
      </c>
      <c r="W1455" s="59"/>
      <c r="X1455" s="6"/>
    </row>
    <row r="1456" spans="1:24" s="35" customFormat="1" ht="15.75" x14ac:dyDescent="0.25">
      <c r="A1456" s="33" t="s">
        <v>287</v>
      </c>
      <c r="B1456" s="33" t="s">
        <v>334</v>
      </c>
      <c r="C1456" s="42" t="s">
        <v>124</v>
      </c>
      <c r="D1456" s="43" t="s">
        <v>165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827"/>
        <v>0</v>
      </c>
      <c r="R1456" s="53"/>
      <c r="S1456" s="53">
        <f t="shared" si="830"/>
        <v>0</v>
      </c>
      <c r="T1456" s="58"/>
      <c r="U1456" s="58"/>
      <c r="V1456" s="53">
        <f t="shared" si="829"/>
        <v>0</v>
      </c>
      <c r="W1456" s="59"/>
      <c r="X1456" s="6"/>
    </row>
    <row r="1457" spans="1:24" s="35" customFormat="1" ht="15.75" x14ac:dyDescent="0.25">
      <c r="A1457" s="33" t="s">
        <v>287</v>
      </c>
      <c r="B1457" s="33" t="s">
        <v>334</v>
      </c>
      <c r="C1457" s="42" t="s">
        <v>125</v>
      </c>
      <c r="D1457" s="43" t="s">
        <v>166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827"/>
        <v>0</v>
      </c>
      <c r="R1457" s="53"/>
      <c r="S1457" s="53">
        <f t="shared" si="830"/>
        <v>0</v>
      </c>
      <c r="T1457" s="58"/>
      <c r="U1457" s="58"/>
      <c r="V1457" s="53">
        <f t="shared" si="829"/>
        <v>0</v>
      </c>
      <c r="W1457" s="59"/>
      <c r="X1457" s="6"/>
    </row>
    <row r="1458" spans="1:24" s="35" customFormat="1" ht="47.25" x14ac:dyDescent="0.25">
      <c r="A1458" s="33" t="s">
        <v>287</v>
      </c>
      <c r="B1458" s="33" t="s">
        <v>334</v>
      </c>
      <c r="C1458" s="42" t="s">
        <v>34</v>
      </c>
      <c r="D1458" s="43" t="s">
        <v>167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827"/>
        <v>0</v>
      </c>
      <c r="R1458" s="53"/>
      <c r="S1458" s="53">
        <f t="shared" si="830"/>
        <v>0</v>
      </c>
      <c r="T1458" s="58"/>
      <c r="U1458" s="58"/>
      <c r="V1458" s="53">
        <f t="shared" si="829"/>
        <v>0</v>
      </c>
      <c r="W1458" s="59"/>
      <c r="X1458" s="6"/>
    </row>
    <row r="1459" spans="1:24" s="35" customFormat="1" ht="15.75" x14ac:dyDescent="0.25">
      <c r="A1459" s="33" t="s">
        <v>287</v>
      </c>
      <c r="B1459" s="33" t="s">
        <v>334</v>
      </c>
      <c r="C1459" s="42" t="s">
        <v>35</v>
      </c>
      <c r="D1459" s="43" t="s">
        <v>168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827"/>
        <v>0</v>
      </c>
      <c r="R1459" s="53"/>
      <c r="S1459" s="53">
        <f t="shared" si="830"/>
        <v>0</v>
      </c>
      <c r="T1459" s="58"/>
      <c r="U1459" s="58"/>
      <c r="V1459" s="53">
        <f t="shared" si="829"/>
        <v>0</v>
      </c>
      <c r="W1459" s="59"/>
      <c r="X1459" s="6"/>
    </row>
    <row r="1460" spans="1:24" s="35" customFormat="1" ht="31.5" x14ac:dyDescent="0.25">
      <c r="A1460" s="33" t="s">
        <v>287</v>
      </c>
      <c r="B1460" s="33" t="s">
        <v>334</v>
      </c>
      <c r="C1460" s="42" t="s">
        <v>36</v>
      </c>
      <c r="D1460" s="43" t="s">
        <v>190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827"/>
        <v>0</v>
      </c>
      <c r="R1460" s="53"/>
      <c r="S1460" s="53">
        <f t="shared" si="830"/>
        <v>0</v>
      </c>
      <c r="T1460" s="58"/>
      <c r="U1460" s="58"/>
      <c r="V1460" s="53">
        <f t="shared" si="829"/>
        <v>0</v>
      </c>
      <c r="W1460" s="59"/>
      <c r="X1460" s="6"/>
    </row>
    <row r="1461" spans="1:24" s="35" customFormat="1" ht="31.5" x14ac:dyDescent="0.25">
      <c r="A1461" s="33" t="s">
        <v>287</v>
      </c>
      <c r="B1461" s="33" t="s">
        <v>334</v>
      </c>
      <c r="C1461" s="42" t="s">
        <v>37</v>
      </c>
      <c r="D1461" s="43" t="s">
        <v>191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827"/>
        <v>0</v>
      </c>
      <c r="R1461" s="53"/>
      <c r="S1461" s="53">
        <f t="shared" si="830"/>
        <v>0</v>
      </c>
      <c r="T1461" s="58"/>
      <c r="U1461" s="58"/>
      <c r="V1461" s="53">
        <f t="shared" si="829"/>
        <v>0</v>
      </c>
      <c r="W1461" s="59"/>
      <c r="X1461" s="6"/>
    </row>
    <row r="1462" spans="1:24" s="35" customFormat="1" ht="31.5" x14ac:dyDescent="0.25">
      <c r="A1462" s="33" t="s">
        <v>287</v>
      </c>
      <c r="B1462" s="33" t="s">
        <v>334</v>
      </c>
      <c r="C1462" s="42" t="s">
        <v>38</v>
      </c>
      <c r="D1462" s="43" t="s">
        <v>169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827"/>
        <v>0</v>
      </c>
      <c r="R1462" s="53"/>
      <c r="S1462" s="53">
        <f t="shared" si="830"/>
        <v>0</v>
      </c>
      <c r="T1462" s="58"/>
      <c r="U1462" s="58"/>
      <c r="V1462" s="53">
        <f t="shared" si="829"/>
        <v>0</v>
      </c>
      <c r="W1462" s="59"/>
      <c r="X1462" s="6"/>
    </row>
    <row r="1463" spans="1:24" s="35" customFormat="1" ht="15.75" x14ac:dyDescent="0.25">
      <c r="A1463" s="33" t="s">
        <v>287</v>
      </c>
      <c r="B1463" s="33" t="s">
        <v>334</v>
      </c>
      <c r="C1463" s="42" t="s">
        <v>39</v>
      </c>
      <c r="D1463" s="43" t="s">
        <v>170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827"/>
        <v>0</v>
      </c>
      <c r="R1463" s="53"/>
      <c r="S1463" s="53">
        <f t="shared" si="830"/>
        <v>0</v>
      </c>
      <c r="T1463" s="58"/>
      <c r="U1463" s="58"/>
      <c r="V1463" s="53">
        <f t="shared" si="829"/>
        <v>0</v>
      </c>
      <c r="W1463" s="59"/>
      <c r="X1463" s="6"/>
    </row>
    <row r="1464" spans="1:24" s="35" customFormat="1" ht="47.25" x14ac:dyDescent="0.25">
      <c r="A1464" s="33" t="s">
        <v>287</v>
      </c>
      <c r="B1464" s="33" t="s">
        <v>334</v>
      </c>
      <c r="C1464" s="42" t="s">
        <v>40</v>
      </c>
      <c r="D1464" s="43" t="s">
        <v>172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827"/>
        <v>0</v>
      </c>
      <c r="R1464" s="53"/>
      <c r="S1464" s="53">
        <f t="shared" si="830"/>
        <v>0</v>
      </c>
      <c r="T1464" s="58"/>
      <c r="U1464" s="58"/>
      <c r="V1464" s="53">
        <f t="shared" si="829"/>
        <v>0</v>
      </c>
      <c r="W1464" s="59"/>
      <c r="X1464" s="6"/>
    </row>
    <row r="1465" spans="1:24" s="35" customFormat="1" ht="15.75" x14ac:dyDescent="0.25">
      <c r="A1465" s="33" t="s">
        <v>287</v>
      </c>
      <c r="B1465" s="33" t="s">
        <v>334</v>
      </c>
      <c r="C1465" s="42" t="s">
        <v>41</v>
      </c>
      <c r="D1465" s="43" t="s">
        <v>171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827"/>
        <v>0</v>
      </c>
      <c r="R1465" s="53"/>
      <c r="S1465" s="53">
        <f t="shared" si="830"/>
        <v>0</v>
      </c>
      <c r="T1465" s="58"/>
      <c r="U1465" s="58"/>
      <c r="V1465" s="53">
        <f t="shared" si="829"/>
        <v>0</v>
      </c>
      <c r="W1465" s="59"/>
      <c r="X1465" s="6"/>
    </row>
    <row r="1466" spans="1:24" s="35" customFormat="1" ht="15.75" x14ac:dyDescent="0.25">
      <c r="A1466" s="33" t="s">
        <v>287</v>
      </c>
      <c r="B1466" s="33" t="s">
        <v>334</v>
      </c>
      <c r="C1466" s="42" t="s">
        <v>42</v>
      </c>
      <c r="D1466" s="43" t="s">
        <v>192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827"/>
        <v>0</v>
      </c>
      <c r="R1466" s="53"/>
      <c r="S1466" s="53">
        <f t="shared" si="830"/>
        <v>0</v>
      </c>
      <c r="T1466" s="58"/>
      <c r="U1466" s="58"/>
      <c r="V1466" s="53">
        <f t="shared" si="829"/>
        <v>0</v>
      </c>
      <c r="W1466" s="59"/>
      <c r="X1466" s="6"/>
    </row>
    <row r="1467" spans="1:24" s="35" customFormat="1" ht="15.75" x14ac:dyDescent="0.25">
      <c r="A1467" s="33" t="s">
        <v>287</v>
      </c>
      <c r="B1467" s="33" t="s">
        <v>334</v>
      </c>
      <c r="C1467" s="42" t="s">
        <v>43</v>
      </c>
      <c r="D1467" s="43" t="s">
        <v>193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827"/>
        <v>0</v>
      </c>
      <c r="R1467" s="53"/>
      <c r="S1467" s="53">
        <f t="shared" si="830"/>
        <v>0</v>
      </c>
      <c r="T1467" s="58"/>
      <c r="U1467" s="58"/>
      <c r="V1467" s="53">
        <f t="shared" si="829"/>
        <v>0</v>
      </c>
      <c r="W1467" s="59"/>
      <c r="X1467" s="6"/>
    </row>
    <row r="1468" spans="1:24" s="35" customFormat="1" ht="15.75" x14ac:dyDescent="0.25">
      <c r="A1468" s="33" t="s">
        <v>287</v>
      </c>
      <c r="B1468" s="33" t="s">
        <v>334</v>
      </c>
      <c r="C1468" s="42" t="s">
        <v>44</v>
      </c>
      <c r="D1468" s="43" t="s">
        <v>173</v>
      </c>
      <c r="E1468" s="53">
        <v>21034</v>
      </c>
      <c r="F1468" s="53">
        <f>ROUND(E1468/12*2,2)</f>
        <v>3505.67</v>
      </c>
      <c r="G1468" s="53">
        <v>0</v>
      </c>
      <c r="H1468" s="53">
        <v>0</v>
      </c>
      <c r="I1468" s="119"/>
      <c r="J1468" s="55"/>
      <c r="K1468" s="54">
        <f t="shared" ref="K1468" si="831">G1468-F1468</f>
        <v>-3505.67</v>
      </c>
      <c r="L1468" s="55">
        <f t="shared" ref="L1468" si="832">ROUND(K1468*100/-F1468,2)</f>
        <v>100</v>
      </c>
      <c r="M1468" s="59"/>
      <c r="N1468" s="59"/>
      <c r="O1468" s="53"/>
      <c r="P1468" s="53"/>
      <c r="Q1468" s="57">
        <f t="shared" si="827"/>
        <v>0</v>
      </c>
      <c r="R1468" s="74">
        <v>36</v>
      </c>
      <c r="S1468" s="53">
        <f>ROUND(R1468/12*2,0)</f>
        <v>6</v>
      </c>
      <c r="T1468" s="58"/>
      <c r="U1468" s="58"/>
      <c r="V1468" s="53">
        <f t="shared" si="829"/>
        <v>0</v>
      </c>
      <c r="W1468" s="59"/>
      <c r="X1468" s="6"/>
    </row>
    <row r="1469" spans="1:24" s="35" customFormat="1" ht="15.75" x14ac:dyDescent="0.25">
      <c r="A1469" s="33" t="s">
        <v>287</v>
      </c>
      <c r="B1469" s="33" t="s">
        <v>334</v>
      </c>
      <c r="C1469" s="42" t="s">
        <v>45</v>
      </c>
      <c r="D1469" s="43" t="s">
        <v>187</v>
      </c>
      <c r="E1469" s="53"/>
      <c r="F1469" s="53"/>
      <c r="G1469" s="53"/>
      <c r="H1469" s="53"/>
      <c r="I1469" s="54"/>
      <c r="J1469" s="50"/>
      <c r="K1469" s="54"/>
      <c r="L1469" s="55"/>
      <c r="M1469" s="59"/>
      <c r="N1469" s="59"/>
      <c r="O1469" s="53"/>
      <c r="P1469" s="53"/>
      <c r="Q1469" s="57">
        <f t="shared" si="827"/>
        <v>0</v>
      </c>
      <c r="R1469" s="53"/>
      <c r="S1469" s="53">
        <f t="shared" ref="S1469:S1479" si="833">ROUND(R1469/12*3,0)</f>
        <v>0</v>
      </c>
      <c r="T1469" s="58"/>
      <c r="U1469" s="58"/>
      <c r="V1469" s="53">
        <f t="shared" si="829"/>
        <v>0</v>
      </c>
      <c r="W1469" s="59"/>
      <c r="X1469" s="6"/>
    </row>
    <row r="1470" spans="1:24" s="35" customFormat="1" ht="15.75" x14ac:dyDescent="0.25">
      <c r="A1470" s="33" t="s">
        <v>287</v>
      </c>
      <c r="B1470" s="33" t="s">
        <v>334</v>
      </c>
      <c r="C1470" s="42" t="s">
        <v>46</v>
      </c>
      <c r="D1470" s="43" t="s">
        <v>194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827"/>
        <v>0</v>
      </c>
      <c r="R1470" s="53"/>
      <c r="S1470" s="53">
        <f t="shared" si="833"/>
        <v>0</v>
      </c>
      <c r="T1470" s="58"/>
      <c r="U1470" s="58"/>
      <c r="V1470" s="53">
        <f t="shared" si="829"/>
        <v>0</v>
      </c>
      <c r="W1470" s="59"/>
      <c r="X1470" s="6"/>
    </row>
    <row r="1471" spans="1:24" s="35" customFormat="1" ht="15.75" x14ac:dyDescent="0.25">
      <c r="A1471" s="33" t="s">
        <v>287</v>
      </c>
      <c r="B1471" s="33" t="s">
        <v>334</v>
      </c>
      <c r="C1471" s="42" t="s">
        <v>47</v>
      </c>
      <c r="D1471" s="43" t="s">
        <v>121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827"/>
        <v>0</v>
      </c>
      <c r="R1471" s="53"/>
      <c r="S1471" s="53">
        <f t="shared" si="833"/>
        <v>0</v>
      </c>
      <c r="T1471" s="58"/>
      <c r="U1471" s="58"/>
      <c r="V1471" s="53">
        <f t="shared" si="829"/>
        <v>0</v>
      </c>
      <c r="W1471" s="59"/>
      <c r="X1471" s="6"/>
    </row>
    <row r="1472" spans="1:24" s="35" customFormat="1" ht="15.75" x14ac:dyDescent="0.25">
      <c r="A1472" s="33" t="s">
        <v>287</v>
      </c>
      <c r="B1472" s="33" t="s">
        <v>334</v>
      </c>
      <c r="C1472" s="42" t="s">
        <v>48</v>
      </c>
      <c r="D1472" s="43" t="s">
        <v>195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827"/>
        <v>0</v>
      </c>
      <c r="R1472" s="53"/>
      <c r="S1472" s="53">
        <f t="shared" si="833"/>
        <v>0</v>
      </c>
      <c r="T1472" s="58"/>
      <c r="U1472" s="58"/>
      <c r="V1472" s="53">
        <f t="shared" si="829"/>
        <v>0</v>
      </c>
      <c r="W1472" s="59"/>
      <c r="X1472" s="6"/>
    </row>
    <row r="1473" spans="1:24" s="35" customFormat="1" ht="31.5" x14ac:dyDescent="0.25">
      <c r="A1473" s="33" t="s">
        <v>287</v>
      </c>
      <c r="B1473" s="33" t="s">
        <v>334</v>
      </c>
      <c r="C1473" s="42" t="s">
        <v>128</v>
      </c>
      <c r="D1473" s="43" t="s">
        <v>118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827"/>
        <v>0</v>
      </c>
      <c r="R1473" s="53"/>
      <c r="S1473" s="53">
        <f t="shared" si="833"/>
        <v>0</v>
      </c>
      <c r="T1473" s="58"/>
      <c r="U1473" s="58"/>
      <c r="V1473" s="53">
        <f t="shared" si="829"/>
        <v>0</v>
      </c>
      <c r="W1473" s="59"/>
      <c r="X1473" s="6"/>
    </row>
    <row r="1474" spans="1:24" s="35" customFormat="1" ht="15.75" x14ac:dyDescent="0.25">
      <c r="A1474" s="33" t="s">
        <v>287</v>
      </c>
      <c r="B1474" s="33" t="s">
        <v>334</v>
      </c>
      <c r="C1474" s="42" t="s">
        <v>47</v>
      </c>
      <c r="D1474" s="43" t="s">
        <v>121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827"/>
        <v>0</v>
      </c>
      <c r="R1474" s="53"/>
      <c r="S1474" s="53">
        <f t="shared" si="833"/>
        <v>0</v>
      </c>
      <c r="T1474" s="58"/>
      <c r="U1474" s="58"/>
      <c r="V1474" s="53">
        <f t="shared" si="829"/>
        <v>0</v>
      </c>
      <c r="W1474" s="59"/>
      <c r="X1474" s="6"/>
    </row>
    <row r="1475" spans="1:24" s="35" customFormat="1" ht="31.5" x14ac:dyDescent="0.25">
      <c r="A1475" s="33" t="s">
        <v>287</v>
      </c>
      <c r="B1475" s="33" t="s">
        <v>334</v>
      </c>
      <c r="C1475" s="42" t="s">
        <v>49</v>
      </c>
      <c r="D1475" s="43" t="s">
        <v>196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827"/>
        <v>0</v>
      </c>
      <c r="R1475" s="53"/>
      <c r="S1475" s="53">
        <f t="shared" si="833"/>
        <v>0</v>
      </c>
      <c r="T1475" s="58"/>
      <c r="U1475" s="58"/>
      <c r="V1475" s="53">
        <f t="shared" si="829"/>
        <v>0</v>
      </c>
      <c r="W1475" s="59"/>
      <c r="X1475" s="6"/>
    </row>
    <row r="1476" spans="1:24" s="35" customFormat="1" ht="31.5" x14ac:dyDescent="0.25">
      <c r="A1476" s="33" t="s">
        <v>287</v>
      </c>
      <c r="B1476" s="33" t="s">
        <v>334</v>
      </c>
      <c r="C1476" s="42" t="s">
        <v>197</v>
      </c>
      <c r="D1476" s="43" t="s">
        <v>198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827"/>
        <v>0</v>
      </c>
      <c r="R1476" s="53"/>
      <c r="S1476" s="53">
        <f t="shared" si="833"/>
        <v>0</v>
      </c>
      <c r="T1476" s="58"/>
      <c r="U1476" s="58"/>
      <c r="V1476" s="53">
        <f t="shared" si="829"/>
        <v>0</v>
      </c>
      <c r="W1476" s="59"/>
      <c r="X1476" s="6"/>
    </row>
    <row r="1477" spans="1:24" s="35" customFormat="1" ht="47.25" x14ac:dyDescent="0.25">
      <c r="A1477" s="33" t="s">
        <v>287</v>
      </c>
      <c r="B1477" s="33" t="s">
        <v>334</v>
      </c>
      <c r="C1477" s="42" t="s">
        <v>199</v>
      </c>
      <c r="D1477" s="43" t="s">
        <v>200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827"/>
        <v>0</v>
      </c>
      <c r="R1477" s="53"/>
      <c r="S1477" s="53">
        <f t="shared" si="833"/>
        <v>0</v>
      </c>
      <c r="T1477" s="58"/>
      <c r="U1477" s="58"/>
      <c r="V1477" s="53">
        <f t="shared" si="829"/>
        <v>0</v>
      </c>
      <c r="W1477" s="59"/>
      <c r="X1477" s="6"/>
    </row>
    <row r="1478" spans="1:24" s="35" customFormat="1" ht="31.5" x14ac:dyDescent="0.25">
      <c r="A1478" s="33" t="s">
        <v>287</v>
      </c>
      <c r="B1478" s="33" t="s">
        <v>334</v>
      </c>
      <c r="C1478" s="42" t="s">
        <v>201</v>
      </c>
      <c r="D1478" s="43" t="s">
        <v>202</v>
      </c>
      <c r="E1478" s="53"/>
      <c r="F1478" s="53"/>
      <c r="G1478" s="53"/>
      <c r="H1478" s="53"/>
      <c r="I1478" s="119"/>
      <c r="J1478" s="55"/>
      <c r="K1478" s="119"/>
      <c r="L1478" s="55"/>
      <c r="M1478" s="59"/>
      <c r="N1478" s="59"/>
      <c r="O1478" s="53"/>
      <c r="P1478" s="53"/>
      <c r="Q1478" s="59">
        <f t="shared" si="827"/>
        <v>0</v>
      </c>
      <c r="R1478" s="53"/>
      <c r="S1478" s="53">
        <f t="shared" si="833"/>
        <v>0</v>
      </c>
      <c r="T1478" s="53"/>
      <c r="U1478" s="53"/>
      <c r="V1478" s="53">
        <f t="shared" si="829"/>
        <v>0</v>
      </c>
      <c r="W1478" s="59"/>
      <c r="X1478" s="6"/>
    </row>
    <row r="1479" spans="1:24" s="35" customFormat="1" ht="47.25" x14ac:dyDescent="0.25">
      <c r="A1479" s="33" t="s">
        <v>287</v>
      </c>
      <c r="B1479" s="33" t="s">
        <v>334</v>
      </c>
      <c r="C1479" s="42" t="s">
        <v>203</v>
      </c>
      <c r="D1479" s="43" t="s">
        <v>204</v>
      </c>
      <c r="E1479" s="53"/>
      <c r="F1479" s="53"/>
      <c r="G1479" s="53"/>
      <c r="H1479" s="53"/>
      <c r="I1479" s="54"/>
      <c r="J1479" s="50"/>
      <c r="K1479" s="54"/>
      <c r="L1479" s="55"/>
      <c r="M1479" s="59"/>
      <c r="N1479" s="59"/>
      <c r="O1479" s="53"/>
      <c r="P1479" s="53"/>
      <c r="Q1479" s="57">
        <f t="shared" si="827"/>
        <v>0</v>
      </c>
      <c r="R1479" s="53"/>
      <c r="S1479" s="53">
        <f t="shared" si="833"/>
        <v>0</v>
      </c>
      <c r="T1479" s="58"/>
      <c r="U1479" s="58"/>
      <c r="V1479" s="53">
        <f t="shared" si="829"/>
        <v>0</v>
      </c>
      <c r="W1479" s="59"/>
      <c r="X1479" s="6"/>
    </row>
    <row r="1480" spans="1:24" s="35" customFormat="1" ht="31.5" x14ac:dyDescent="0.25">
      <c r="A1480" s="33" t="s">
        <v>287</v>
      </c>
      <c r="B1480" s="22" t="s">
        <v>335</v>
      </c>
      <c r="C1480" s="23" t="s">
        <v>102</v>
      </c>
      <c r="D1480" s="32" t="s">
        <v>50</v>
      </c>
      <c r="E1480" s="64">
        <f>SUM(E1481:E1527)</f>
        <v>61200</v>
      </c>
      <c r="F1480" s="64">
        <f>SUM(F1481:F1527)</f>
        <v>24930</v>
      </c>
      <c r="G1480" s="64">
        <f>SUM(G1481:G1527)</f>
        <v>29548.78</v>
      </c>
      <c r="H1480" s="64">
        <f>SUM(H1481:H1527)</f>
        <v>18904</v>
      </c>
      <c r="I1480" s="64">
        <f>SUM(I1481:I1527)</f>
        <v>4658.78</v>
      </c>
      <c r="J1480" s="50">
        <f>ROUND(I1480/F1480*100,2)</f>
        <v>18.690000000000001</v>
      </c>
      <c r="K1480" s="64">
        <f>SUM(K1481:K1527)</f>
        <v>-40</v>
      </c>
      <c r="L1480" s="55">
        <f>ROUND(K1480*100/-F1480,2)</f>
        <v>0.16</v>
      </c>
      <c r="M1480" s="64"/>
      <c r="N1480" s="64"/>
      <c r="O1480" s="64">
        <f t="shared" ref="O1480:V1480" si="834">SUM(O1481:O1524)</f>
        <v>0</v>
      </c>
      <c r="P1480" s="64">
        <f t="shared" si="834"/>
        <v>0</v>
      </c>
      <c r="Q1480" s="126">
        <f t="shared" si="834"/>
        <v>0</v>
      </c>
      <c r="R1480" s="64">
        <f t="shared" si="834"/>
        <v>0</v>
      </c>
      <c r="S1480" s="64">
        <f t="shared" si="834"/>
        <v>0</v>
      </c>
      <c r="T1480" s="136">
        <f t="shared" si="834"/>
        <v>0</v>
      </c>
      <c r="U1480" s="136">
        <f t="shared" si="834"/>
        <v>0</v>
      </c>
      <c r="V1480" s="64">
        <f t="shared" si="834"/>
        <v>0</v>
      </c>
      <c r="W1480" s="64"/>
      <c r="X1480" s="6"/>
    </row>
    <row r="1481" spans="1:24" s="35" customFormat="1" ht="63" x14ac:dyDescent="0.25">
      <c r="A1481" s="33" t="s">
        <v>287</v>
      </c>
      <c r="B1481" s="44" t="s">
        <v>335</v>
      </c>
      <c r="C1481" s="23" t="s">
        <v>102</v>
      </c>
      <c r="D1481" s="43" t="s">
        <v>205</v>
      </c>
      <c r="E1481" s="53"/>
      <c r="F1481" s="53"/>
      <c r="G1481" s="53"/>
      <c r="H1481" s="53"/>
      <c r="I1481" s="54"/>
      <c r="J1481" s="50"/>
      <c r="K1481" s="54"/>
      <c r="L1481" s="55"/>
      <c r="M1481" s="59"/>
      <c r="N1481" s="59"/>
      <c r="O1481" s="53"/>
      <c r="P1481" s="53"/>
      <c r="Q1481" s="57">
        <f>O1481-P1481</f>
        <v>0</v>
      </c>
      <c r="R1481" s="53"/>
      <c r="S1481" s="53">
        <f>ROUND(R1481/12*3,0)</f>
        <v>0</v>
      </c>
      <c r="T1481" s="58"/>
      <c r="U1481" s="58"/>
      <c r="V1481" s="53">
        <f>T1481-U1481</f>
        <v>0</v>
      </c>
      <c r="W1481" s="59"/>
      <c r="X1481" s="6"/>
    </row>
    <row r="1482" spans="1:24" s="35" customFormat="1" ht="15.75" x14ac:dyDescent="0.25">
      <c r="A1482" s="33" t="s">
        <v>287</v>
      </c>
      <c r="B1482" s="44" t="s">
        <v>335</v>
      </c>
      <c r="C1482" s="23" t="s">
        <v>367</v>
      </c>
      <c r="D1482" s="43" t="s">
        <v>370</v>
      </c>
      <c r="E1482" s="53"/>
      <c r="F1482" s="53"/>
      <c r="G1482" s="53"/>
      <c r="H1482" s="53"/>
      <c r="I1482" s="119"/>
      <c r="J1482" s="55"/>
      <c r="K1482" s="54"/>
      <c r="L1482" s="55"/>
      <c r="M1482" s="59"/>
      <c r="N1482" s="59"/>
      <c r="O1482" s="53"/>
      <c r="P1482" s="53"/>
      <c r="Q1482" s="57"/>
      <c r="R1482" s="53"/>
      <c r="S1482" s="53"/>
      <c r="T1482" s="58"/>
      <c r="U1482" s="58"/>
      <c r="V1482" s="53"/>
      <c r="W1482" s="59"/>
      <c r="X1482" s="6"/>
    </row>
    <row r="1483" spans="1:24" s="35" customFormat="1" ht="15.75" x14ac:dyDescent="0.25">
      <c r="A1483" s="33" t="s">
        <v>287</v>
      </c>
      <c r="B1483" s="44" t="s">
        <v>335</v>
      </c>
      <c r="C1483" s="23" t="s">
        <v>368</v>
      </c>
      <c r="D1483" s="43" t="s">
        <v>371</v>
      </c>
      <c r="E1483" s="53"/>
      <c r="F1483" s="53"/>
      <c r="G1483" s="53"/>
      <c r="H1483" s="53"/>
      <c r="I1483" s="54"/>
      <c r="J1483" s="50"/>
      <c r="K1483" s="54"/>
      <c r="L1483" s="55"/>
      <c r="M1483" s="59"/>
      <c r="N1483" s="59"/>
      <c r="O1483" s="53"/>
      <c r="P1483" s="53"/>
      <c r="Q1483" s="57"/>
      <c r="R1483" s="53"/>
      <c r="S1483" s="53"/>
      <c r="T1483" s="58"/>
      <c r="U1483" s="58"/>
      <c r="V1483" s="53"/>
      <c r="W1483" s="59"/>
      <c r="X1483" s="6"/>
    </row>
    <row r="1484" spans="1:24" s="35" customFormat="1" ht="31.5" x14ac:dyDescent="0.25">
      <c r="A1484" s="33" t="s">
        <v>287</v>
      </c>
      <c r="B1484" s="44" t="s">
        <v>335</v>
      </c>
      <c r="C1484" s="23" t="s">
        <v>369</v>
      </c>
      <c r="D1484" s="43" t="s">
        <v>372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/>
      <c r="R1484" s="53"/>
      <c r="S1484" s="53"/>
      <c r="T1484" s="58"/>
      <c r="U1484" s="58"/>
      <c r="V1484" s="53"/>
      <c r="W1484" s="59"/>
      <c r="X1484" s="6"/>
    </row>
    <row r="1485" spans="1:24" s="35" customFormat="1" ht="31.5" x14ac:dyDescent="0.25">
      <c r="A1485" s="33" t="s">
        <v>287</v>
      </c>
      <c r="B1485" s="44" t="s">
        <v>335</v>
      </c>
      <c r="C1485" s="37" t="s">
        <v>206</v>
      </c>
      <c r="D1485" s="43" t="s">
        <v>207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>
        <f t="shared" ref="Q1485:Q1522" si="835">O1485-P1485</f>
        <v>0</v>
      </c>
      <c r="R1485" s="53"/>
      <c r="S1485" s="53">
        <f t="shared" ref="S1485:S1522" si="836">ROUND(R1485/12*3,0)</f>
        <v>0</v>
      </c>
      <c r="T1485" s="58"/>
      <c r="U1485" s="58"/>
      <c r="V1485" s="53">
        <f t="shared" ref="V1485:V1522" si="837">T1485-U1485</f>
        <v>0</v>
      </c>
      <c r="W1485" s="59"/>
      <c r="X1485" s="6"/>
    </row>
    <row r="1486" spans="1:24" s="35" customFormat="1" ht="31.5" x14ac:dyDescent="0.25">
      <c r="A1486" s="33" t="s">
        <v>287</v>
      </c>
      <c r="B1486" s="44" t="s">
        <v>335</v>
      </c>
      <c r="C1486" s="37" t="s">
        <v>208</v>
      </c>
      <c r="D1486" s="43" t="s">
        <v>341</v>
      </c>
      <c r="E1486" s="53">
        <v>10669</v>
      </c>
      <c r="F1486" s="53">
        <f>ROUND(E1486/12*2,0)</f>
        <v>1778</v>
      </c>
      <c r="G1486" s="53">
        <v>3005.18</v>
      </c>
      <c r="H1486" s="53">
        <v>313</v>
      </c>
      <c r="I1486" s="119">
        <f t="shared" ref="I1486" si="838">G1486-F1486</f>
        <v>1227.1799999999998</v>
      </c>
      <c r="J1486" s="55">
        <f t="shared" ref="J1486" si="839">ROUND(I1486/F1486*100,2)</f>
        <v>69.02</v>
      </c>
      <c r="K1486" s="54"/>
      <c r="L1486" s="55"/>
      <c r="M1486" s="59"/>
      <c r="N1486" s="59"/>
      <c r="O1486" s="53"/>
      <c r="P1486" s="53"/>
      <c r="Q1486" s="57">
        <f t="shared" si="835"/>
        <v>0</v>
      </c>
      <c r="R1486" s="53"/>
      <c r="S1486" s="53">
        <f t="shared" si="836"/>
        <v>0</v>
      </c>
      <c r="T1486" s="58"/>
      <c r="U1486" s="58"/>
      <c r="V1486" s="53">
        <f t="shared" si="837"/>
        <v>0</v>
      </c>
      <c r="W1486" s="59"/>
      <c r="X1486" s="6"/>
    </row>
    <row r="1487" spans="1:24" s="35" customFormat="1" ht="15.75" x14ac:dyDescent="0.25">
      <c r="A1487" s="33" t="s">
        <v>287</v>
      </c>
      <c r="B1487" s="44" t="s">
        <v>335</v>
      </c>
      <c r="C1487" s="37" t="s">
        <v>210</v>
      </c>
      <c r="D1487" s="43" t="s">
        <v>223</v>
      </c>
      <c r="E1487" s="53"/>
      <c r="F1487" s="53"/>
      <c r="G1487" s="53"/>
      <c r="H1487" s="53"/>
      <c r="I1487" s="54"/>
      <c r="J1487" s="50"/>
      <c r="K1487" s="54"/>
      <c r="L1487" s="55"/>
      <c r="M1487" s="59"/>
      <c r="N1487" s="59"/>
      <c r="O1487" s="53"/>
      <c r="P1487" s="53"/>
      <c r="Q1487" s="57">
        <f t="shared" si="835"/>
        <v>0</v>
      </c>
      <c r="R1487" s="53"/>
      <c r="S1487" s="53">
        <f t="shared" si="836"/>
        <v>0</v>
      </c>
      <c r="T1487" s="58"/>
      <c r="U1487" s="58"/>
      <c r="V1487" s="53">
        <f t="shared" si="837"/>
        <v>0</v>
      </c>
      <c r="W1487" s="59"/>
      <c r="X1487" s="6"/>
    </row>
    <row r="1488" spans="1:24" s="35" customFormat="1" ht="31.5" x14ac:dyDescent="0.25">
      <c r="A1488" s="33" t="s">
        <v>287</v>
      </c>
      <c r="B1488" s="44" t="s">
        <v>335</v>
      </c>
      <c r="C1488" s="37" t="s">
        <v>211</v>
      </c>
      <c r="D1488" s="43" t="s">
        <v>212</v>
      </c>
      <c r="E1488" s="53"/>
      <c r="F1488" s="53">
        <f>E1488/12*1</f>
        <v>0</v>
      </c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835"/>
        <v>0</v>
      </c>
      <c r="R1488" s="53"/>
      <c r="S1488" s="53">
        <f t="shared" si="836"/>
        <v>0</v>
      </c>
      <c r="T1488" s="58"/>
      <c r="U1488" s="58"/>
      <c r="V1488" s="53">
        <f t="shared" si="837"/>
        <v>0</v>
      </c>
      <c r="W1488" s="59"/>
      <c r="X1488" s="6"/>
    </row>
    <row r="1489" spans="1:24" s="35" customFormat="1" ht="15.75" x14ac:dyDescent="0.25">
      <c r="A1489" s="33" t="s">
        <v>287</v>
      </c>
      <c r="B1489" s="44" t="s">
        <v>335</v>
      </c>
      <c r="C1489" s="37" t="s">
        <v>213</v>
      </c>
      <c r="D1489" s="43" t="s">
        <v>214</v>
      </c>
      <c r="E1489" s="53"/>
      <c r="F1489" s="53"/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 t="shared" si="835"/>
        <v>0</v>
      </c>
      <c r="R1489" s="53"/>
      <c r="S1489" s="53">
        <f t="shared" si="836"/>
        <v>0</v>
      </c>
      <c r="T1489" s="58"/>
      <c r="U1489" s="58"/>
      <c r="V1489" s="53">
        <f t="shared" si="837"/>
        <v>0</v>
      </c>
      <c r="W1489" s="59"/>
      <c r="X1489" s="6"/>
    </row>
    <row r="1490" spans="1:24" s="35" customFormat="1" ht="31.5" x14ac:dyDescent="0.25">
      <c r="A1490" s="33" t="s">
        <v>287</v>
      </c>
      <c r="B1490" s="44" t="s">
        <v>335</v>
      </c>
      <c r="C1490" s="37" t="s">
        <v>215</v>
      </c>
      <c r="D1490" s="43" t="s">
        <v>342</v>
      </c>
      <c r="E1490" s="53">
        <v>32619</v>
      </c>
      <c r="F1490" s="53">
        <f>ROUND(E1490/12*2,0)</f>
        <v>5437</v>
      </c>
      <c r="G1490" s="53">
        <v>8061.84</v>
      </c>
      <c r="H1490" s="53">
        <v>911</v>
      </c>
      <c r="I1490" s="119">
        <f t="shared" ref="I1490" si="840">G1490-F1490</f>
        <v>2624.84</v>
      </c>
      <c r="J1490" s="55">
        <f t="shared" ref="J1490" si="841">ROUND(I1490/F1490*100,2)</f>
        <v>48.28</v>
      </c>
      <c r="K1490" s="54"/>
      <c r="L1490" s="55"/>
      <c r="M1490" s="59"/>
      <c r="N1490" s="59"/>
      <c r="O1490" s="53"/>
      <c r="P1490" s="53"/>
      <c r="Q1490" s="57">
        <f t="shared" si="835"/>
        <v>0</v>
      </c>
      <c r="R1490" s="53"/>
      <c r="S1490" s="53">
        <f t="shared" si="836"/>
        <v>0</v>
      </c>
      <c r="T1490" s="58"/>
      <c r="U1490" s="58"/>
      <c r="V1490" s="53">
        <f t="shared" si="837"/>
        <v>0</v>
      </c>
      <c r="W1490" s="59"/>
      <c r="X1490" s="6"/>
    </row>
    <row r="1491" spans="1:24" s="35" customFormat="1" ht="31.5" x14ac:dyDescent="0.25">
      <c r="A1491" s="33" t="s">
        <v>287</v>
      </c>
      <c r="B1491" s="44" t="s">
        <v>335</v>
      </c>
      <c r="C1491" s="37" t="s">
        <v>217</v>
      </c>
      <c r="D1491" s="43" t="s">
        <v>218</v>
      </c>
      <c r="E1491" s="53"/>
      <c r="F1491" s="53">
        <f t="shared" ref="F1491:F1520" si="842">E1491/12*1</f>
        <v>0</v>
      </c>
      <c r="G1491" s="53"/>
      <c r="H1491" s="53"/>
      <c r="I1491" s="54"/>
      <c r="J1491" s="50"/>
      <c r="K1491" s="54"/>
      <c r="L1491" s="55"/>
      <c r="M1491" s="59"/>
      <c r="N1491" s="59"/>
      <c r="O1491" s="53"/>
      <c r="P1491" s="53"/>
      <c r="Q1491" s="57">
        <f t="shared" si="835"/>
        <v>0</v>
      </c>
      <c r="R1491" s="53"/>
      <c r="S1491" s="53">
        <f t="shared" si="836"/>
        <v>0</v>
      </c>
      <c r="T1491" s="58"/>
      <c r="U1491" s="58"/>
      <c r="V1491" s="53">
        <f t="shared" si="837"/>
        <v>0</v>
      </c>
      <c r="W1491" s="59"/>
      <c r="X1491" s="6"/>
    </row>
    <row r="1492" spans="1:24" s="35" customFormat="1" ht="31.5" x14ac:dyDescent="0.25">
      <c r="A1492" s="33" t="s">
        <v>287</v>
      </c>
      <c r="B1492" s="44" t="s">
        <v>335</v>
      </c>
      <c r="C1492" s="37" t="s">
        <v>219</v>
      </c>
      <c r="D1492" s="43" t="s">
        <v>220</v>
      </c>
      <c r="E1492" s="53"/>
      <c r="F1492" s="53">
        <f t="shared" si="842"/>
        <v>0</v>
      </c>
      <c r="G1492" s="53"/>
      <c r="H1492" s="53"/>
      <c r="I1492" s="54"/>
      <c r="J1492" s="50"/>
      <c r="K1492" s="54"/>
      <c r="L1492" s="55"/>
      <c r="M1492" s="59"/>
      <c r="N1492" s="59"/>
      <c r="O1492" s="53"/>
      <c r="P1492" s="53"/>
      <c r="Q1492" s="57">
        <f t="shared" si="835"/>
        <v>0</v>
      </c>
      <c r="R1492" s="53"/>
      <c r="S1492" s="53">
        <f t="shared" si="836"/>
        <v>0</v>
      </c>
      <c r="T1492" s="58"/>
      <c r="U1492" s="58"/>
      <c r="V1492" s="53">
        <f t="shared" si="837"/>
        <v>0</v>
      </c>
      <c r="W1492" s="59"/>
      <c r="X1492" s="6"/>
    </row>
    <row r="1493" spans="1:24" s="35" customFormat="1" ht="31.5" x14ac:dyDescent="0.25">
      <c r="A1493" s="33" t="s">
        <v>287</v>
      </c>
      <c r="B1493" s="44" t="s">
        <v>335</v>
      </c>
      <c r="C1493" s="37" t="s">
        <v>221</v>
      </c>
      <c r="D1493" s="43" t="s">
        <v>224</v>
      </c>
      <c r="E1493" s="53"/>
      <c r="F1493" s="53">
        <f t="shared" si="842"/>
        <v>0</v>
      </c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si="835"/>
        <v>0</v>
      </c>
      <c r="R1493" s="53"/>
      <c r="S1493" s="53">
        <f t="shared" si="836"/>
        <v>0</v>
      </c>
      <c r="T1493" s="58"/>
      <c r="U1493" s="58"/>
      <c r="V1493" s="53">
        <f t="shared" si="837"/>
        <v>0</v>
      </c>
      <c r="W1493" s="59"/>
      <c r="X1493" s="6"/>
    </row>
    <row r="1494" spans="1:24" s="35" customFormat="1" ht="31.5" x14ac:dyDescent="0.25">
      <c r="A1494" s="33" t="s">
        <v>287</v>
      </c>
      <c r="B1494" s="44" t="s">
        <v>335</v>
      </c>
      <c r="C1494" s="37" t="s">
        <v>222</v>
      </c>
      <c r="D1494" s="43" t="s">
        <v>225</v>
      </c>
      <c r="E1494" s="53"/>
      <c r="F1494" s="53">
        <f t="shared" si="842"/>
        <v>0</v>
      </c>
      <c r="G1494" s="53"/>
      <c r="H1494" s="53"/>
      <c r="I1494" s="54"/>
      <c r="J1494" s="50"/>
      <c r="K1494" s="54"/>
      <c r="L1494" s="55"/>
      <c r="M1494" s="59"/>
      <c r="N1494" s="59"/>
      <c r="O1494" s="53"/>
      <c r="P1494" s="53"/>
      <c r="Q1494" s="57">
        <f t="shared" si="835"/>
        <v>0</v>
      </c>
      <c r="R1494" s="53"/>
      <c r="S1494" s="53">
        <f t="shared" si="836"/>
        <v>0</v>
      </c>
      <c r="T1494" s="58"/>
      <c r="U1494" s="58"/>
      <c r="V1494" s="53">
        <f t="shared" si="837"/>
        <v>0</v>
      </c>
      <c r="W1494" s="59"/>
      <c r="X1494" s="6"/>
    </row>
    <row r="1495" spans="1:24" s="35" customFormat="1" ht="31.5" x14ac:dyDescent="0.25">
      <c r="A1495" s="33" t="s">
        <v>287</v>
      </c>
      <c r="B1495" s="44" t="s">
        <v>335</v>
      </c>
      <c r="C1495" s="37" t="s">
        <v>277</v>
      </c>
      <c r="D1495" s="43" t="s">
        <v>278</v>
      </c>
      <c r="E1495" s="53"/>
      <c r="F1495" s="53">
        <f t="shared" si="842"/>
        <v>0</v>
      </c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 t="shared" si="835"/>
        <v>0</v>
      </c>
      <c r="R1495" s="53"/>
      <c r="S1495" s="53">
        <f t="shared" si="836"/>
        <v>0</v>
      </c>
      <c r="T1495" s="58"/>
      <c r="U1495" s="58"/>
      <c r="V1495" s="53">
        <f t="shared" si="837"/>
        <v>0</v>
      </c>
      <c r="W1495" s="59"/>
      <c r="X1495" s="6"/>
    </row>
    <row r="1496" spans="1:24" s="35" customFormat="1" ht="15.75" x14ac:dyDescent="0.25">
      <c r="A1496" s="33" t="s">
        <v>287</v>
      </c>
      <c r="B1496" s="44" t="s">
        <v>335</v>
      </c>
      <c r="C1496" s="37" t="s">
        <v>226</v>
      </c>
      <c r="D1496" s="38" t="s">
        <v>408</v>
      </c>
      <c r="E1496" s="53"/>
      <c r="F1496" s="53"/>
      <c r="G1496" s="53">
        <v>806.76</v>
      </c>
      <c r="H1496" s="53">
        <v>5</v>
      </c>
      <c r="I1496" s="119">
        <f>G1496-F1496</f>
        <v>806.76</v>
      </c>
      <c r="J1496" s="55"/>
      <c r="K1496" s="54"/>
      <c r="L1496" s="55"/>
      <c r="M1496" s="59"/>
      <c r="N1496" s="59"/>
      <c r="O1496" s="53"/>
      <c r="P1496" s="53"/>
      <c r="Q1496" s="57">
        <f t="shared" si="835"/>
        <v>0</v>
      </c>
      <c r="R1496" s="53"/>
      <c r="S1496" s="53">
        <f t="shared" si="836"/>
        <v>0</v>
      </c>
      <c r="T1496" s="58"/>
      <c r="U1496" s="58"/>
      <c r="V1496" s="53">
        <f t="shared" si="837"/>
        <v>0</v>
      </c>
      <c r="W1496" s="59"/>
      <c r="X1496" s="6"/>
    </row>
    <row r="1497" spans="1:24" s="35" customFormat="1" ht="31.5" x14ac:dyDescent="0.25">
      <c r="A1497" s="33" t="s">
        <v>287</v>
      </c>
      <c r="B1497" s="44" t="s">
        <v>335</v>
      </c>
      <c r="C1497" s="37" t="s">
        <v>227</v>
      </c>
      <c r="D1497" s="43" t="s">
        <v>228</v>
      </c>
      <c r="E1497" s="53"/>
      <c r="F1497" s="53">
        <f t="shared" si="842"/>
        <v>0</v>
      </c>
      <c r="G1497" s="53"/>
      <c r="H1497" s="53"/>
      <c r="I1497" s="54"/>
      <c r="J1497" s="50"/>
      <c r="K1497" s="54"/>
      <c r="L1497" s="55"/>
      <c r="M1497" s="59"/>
      <c r="N1497" s="59"/>
      <c r="O1497" s="53"/>
      <c r="P1497" s="53"/>
      <c r="Q1497" s="57">
        <f t="shared" si="835"/>
        <v>0</v>
      </c>
      <c r="R1497" s="53"/>
      <c r="S1497" s="53">
        <f t="shared" si="836"/>
        <v>0</v>
      </c>
      <c r="T1497" s="58"/>
      <c r="U1497" s="58"/>
      <c r="V1497" s="53">
        <f t="shared" si="837"/>
        <v>0</v>
      </c>
      <c r="W1497" s="59"/>
      <c r="X1497" s="6"/>
    </row>
    <row r="1498" spans="1:24" s="35" customFormat="1" ht="15.75" x14ac:dyDescent="0.25">
      <c r="A1498" s="33" t="s">
        <v>287</v>
      </c>
      <c r="B1498" s="44" t="s">
        <v>335</v>
      </c>
      <c r="C1498" s="37" t="s">
        <v>229</v>
      </c>
      <c r="D1498" s="43" t="s">
        <v>230</v>
      </c>
      <c r="E1498" s="53"/>
      <c r="F1498" s="53">
        <f t="shared" si="842"/>
        <v>0</v>
      </c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>
        <f t="shared" si="835"/>
        <v>0</v>
      </c>
      <c r="R1498" s="53"/>
      <c r="S1498" s="53">
        <f t="shared" si="836"/>
        <v>0</v>
      </c>
      <c r="T1498" s="58"/>
      <c r="U1498" s="58"/>
      <c r="V1498" s="53">
        <f t="shared" si="837"/>
        <v>0</v>
      </c>
      <c r="W1498" s="59"/>
      <c r="X1498" s="6"/>
    </row>
    <row r="1499" spans="1:24" s="35" customFormat="1" ht="15.75" x14ac:dyDescent="0.25">
      <c r="A1499" s="33" t="s">
        <v>287</v>
      </c>
      <c r="B1499" s="44" t="s">
        <v>335</v>
      </c>
      <c r="C1499" s="37" t="s">
        <v>377</v>
      </c>
      <c r="D1499" s="43" t="s">
        <v>359</v>
      </c>
      <c r="E1499" s="53"/>
      <c r="F1499" s="53">
        <f t="shared" si="842"/>
        <v>0</v>
      </c>
      <c r="G1499" s="53"/>
      <c r="H1499" s="53"/>
      <c r="I1499" s="54"/>
      <c r="J1499" s="50"/>
      <c r="K1499" s="54"/>
      <c r="L1499" s="55"/>
      <c r="M1499" s="59"/>
      <c r="N1499" s="59"/>
      <c r="O1499" s="53"/>
      <c r="P1499" s="53"/>
      <c r="Q1499" s="57">
        <f t="shared" si="835"/>
        <v>0</v>
      </c>
      <c r="R1499" s="53"/>
      <c r="S1499" s="53">
        <f t="shared" si="836"/>
        <v>0</v>
      </c>
      <c r="T1499" s="58"/>
      <c r="U1499" s="58"/>
      <c r="V1499" s="53">
        <f t="shared" si="837"/>
        <v>0</v>
      </c>
      <c r="W1499" s="59"/>
      <c r="X1499" s="6"/>
    </row>
    <row r="1500" spans="1:24" s="35" customFormat="1" ht="15.75" x14ac:dyDescent="0.25">
      <c r="A1500" s="33" t="s">
        <v>287</v>
      </c>
      <c r="B1500" s="44" t="s">
        <v>335</v>
      </c>
      <c r="C1500" s="37" t="s">
        <v>231</v>
      </c>
      <c r="D1500" s="43" t="s">
        <v>232</v>
      </c>
      <c r="E1500" s="53"/>
      <c r="F1500" s="53">
        <f t="shared" si="842"/>
        <v>0</v>
      </c>
      <c r="G1500" s="53"/>
      <c r="H1500" s="53"/>
      <c r="I1500" s="54"/>
      <c r="J1500" s="50"/>
      <c r="K1500" s="54"/>
      <c r="L1500" s="55"/>
      <c r="M1500" s="59"/>
      <c r="N1500" s="59"/>
      <c r="O1500" s="53"/>
      <c r="P1500" s="53"/>
      <c r="Q1500" s="57">
        <f t="shared" si="835"/>
        <v>0</v>
      </c>
      <c r="R1500" s="53"/>
      <c r="S1500" s="53">
        <f t="shared" si="836"/>
        <v>0</v>
      </c>
      <c r="T1500" s="58"/>
      <c r="U1500" s="58"/>
      <c r="V1500" s="53">
        <f t="shared" si="837"/>
        <v>0</v>
      </c>
      <c r="W1500" s="59"/>
      <c r="X1500" s="6"/>
    </row>
    <row r="1501" spans="1:24" s="35" customFormat="1" ht="15.75" x14ac:dyDescent="0.25">
      <c r="A1501" s="33" t="s">
        <v>287</v>
      </c>
      <c r="B1501" s="44" t="s">
        <v>335</v>
      </c>
      <c r="C1501" s="37" t="s">
        <v>233</v>
      </c>
      <c r="D1501" s="43" t="s">
        <v>338</v>
      </c>
      <c r="E1501" s="53"/>
      <c r="F1501" s="53"/>
      <c r="G1501" s="53"/>
      <c r="H1501" s="53"/>
      <c r="I1501" s="119">
        <f t="shared" ref="I1501" si="843">G1501-F1501</f>
        <v>0</v>
      </c>
      <c r="J1501" s="55" t="e">
        <f t="shared" ref="J1501" si="844">ROUND(I1501/F1501*100,2)</f>
        <v>#DIV/0!</v>
      </c>
      <c r="K1501" s="54">
        <f>G1501-F1501</f>
        <v>0</v>
      </c>
      <c r="L1501" s="55" t="e">
        <f>ROUND(K1501*100/-F1501,2)</f>
        <v>#DIV/0!</v>
      </c>
      <c r="M1501" s="59"/>
      <c r="N1501" s="59"/>
      <c r="O1501" s="53"/>
      <c r="P1501" s="53"/>
      <c r="Q1501" s="57">
        <f t="shared" si="835"/>
        <v>0</v>
      </c>
      <c r="R1501" s="53"/>
      <c r="S1501" s="53">
        <f t="shared" si="836"/>
        <v>0</v>
      </c>
      <c r="T1501" s="58"/>
      <c r="U1501" s="58"/>
      <c r="V1501" s="53">
        <f t="shared" si="837"/>
        <v>0</v>
      </c>
      <c r="W1501" s="59"/>
      <c r="X1501" s="6"/>
    </row>
    <row r="1502" spans="1:24" s="35" customFormat="1" ht="31.5" x14ac:dyDescent="0.25">
      <c r="A1502" s="33" t="s">
        <v>287</v>
      </c>
      <c r="B1502" s="44" t="s">
        <v>335</v>
      </c>
      <c r="C1502" s="37" t="s">
        <v>235</v>
      </c>
      <c r="D1502" s="43" t="s">
        <v>236</v>
      </c>
      <c r="E1502" s="53"/>
      <c r="F1502" s="53">
        <f t="shared" si="842"/>
        <v>0</v>
      </c>
      <c r="G1502" s="53"/>
      <c r="H1502" s="53"/>
      <c r="I1502" s="54"/>
      <c r="J1502" s="50"/>
      <c r="K1502" s="54"/>
      <c r="L1502" s="55"/>
      <c r="M1502" s="59"/>
      <c r="N1502" s="59"/>
      <c r="O1502" s="53"/>
      <c r="P1502" s="53"/>
      <c r="Q1502" s="57">
        <f t="shared" si="835"/>
        <v>0</v>
      </c>
      <c r="R1502" s="53"/>
      <c r="S1502" s="53">
        <f t="shared" si="836"/>
        <v>0</v>
      </c>
      <c r="T1502" s="58"/>
      <c r="U1502" s="58"/>
      <c r="V1502" s="53">
        <f t="shared" si="837"/>
        <v>0</v>
      </c>
      <c r="W1502" s="59"/>
      <c r="X1502" s="6"/>
    </row>
    <row r="1503" spans="1:24" s="35" customFormat="1" ht="31.5" x14ac:dyDescent="0.25">
      <c r="A1503" s="33" t="s">
        <v>287</v>
      </c>
      <c r="B1503" s="44" t="s">
        <v>335</v>
      </c>
      <c r="C1503" s="37" t="s">
        <v>237</v>
      </c>
      <c r="D1503" s="43" t="s">
        <v>238</v>
      </c>
      <c r="E1503" s="53"/>
      <c r="F1503" s="53">
        <f t="shared" si="842"/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835"/>
        <v>0</v>
      </c>
      <c r="R1503" s="53"/>
      <c r="S1503" s="53">
        <f t="shared" si="836"/>
        <v>0</v>
      </c>
      <c r="T1503" s="58"/>
      <c r="U1503" s="58"/>
      <c r="V1503" s="53">
        <f t="shared" si="837"/>
        <v>0</v>
      </c>
      <c r="W1503" s="59"/>
      <c r="X1503" s="6"/>
    </row>
    <row r="1504" spans="1:24" s="35" customFormat="1" ht="15.75" x14ac:dyDescent="0.25">
      <c r="A1504" s="33" t="s">
        <v>287</v>
      </c>
      <c r="B1504" s="44" t="s">
        <v>335</v>
      </c>
      <c r="C1504" s="37" t="s">
        <v>239</v>
      </c>
      <c r="D1504" s="43" t="s">
        <v>243</v>
      </c>
      <c r="E1504" s="53"/>
      <c r="F1504" s="53">
        <f t="shared" si="842"/>
        <v>0</v>
      </c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835"/>
        <v>0</v>
      </c>
      <c r="R1504" s="53"/>
      <c r="S1504" s="53">
        <f t="shared" si="836"/>
        <v>0</v>
      </c>
      <c r="T1504" s="58"/>
      <c r="U1504" s="58"/>
      <c r="V1504" s="53">
        <f t="shared" si="837"/>
        <v>0</v>
      </c>
      <c r="W1504" s="59"/>
      <c r="X1504" s="6"/>
    </row>
    <row r="1505" spans="1:24" s="35" customFormat="1" ht="15.75" x14ac:dyDescent="0.25">
      <c r="A1505" s="33" t="s">
        <v>287</v>
      </c>
      <c r="B1505" s="44" t="s">
        <v>335</v>
      </c>
      <c r="C1505" s="37" t="s">
        <v>240</v>
      </c>
      <c r="D1505" s="43" t="s">
        <v>339</v>
      </c>
      <c r="E1505" s="53"/>
      <c r="F1505" s="53">
        <f>E1505</f>
        <v>0</v>
      </c>
      <c r="G1505" s="53"/>
      <c r="H1505" s="53"/>
      <c r="I1505" s="119"/>
      <c r="J1505" s="55"/>
      <c r="K1505" s="54"/>
      <c r="L1505" s="55"/>
      <c r="M1505" s="59"/>
      <c r="N1505" s="59"/>
      <c r="O1505" s="53"/>
      <c r="P1505" s="53"/>
      <c r="Q1505" s="57">
        <f t="shared" si="835"/>
        <v>0</v>
      </c>
      <c r="R1505" s="53"/>
      <c r="S1505" s="53">
        <f t="shared" si="836"/>
        <v>0</v>
      </c>
      <c r="T1505" s="58"/>
      <c r="U1505" s="58"/>
      <c r="V1505" s="53">
        <f t="shared" si="837"/>
        <v>0</v>
      </c>
      <c r="W1505" s="59"/>
      <c r="X1505" s="6"/>
    </row>
    <row r="1506" spans="1:24" s="35" customFormat="1" ht="15.75" x14ac:dyDescent="0.25">
      <c r="A1506" s="33" t="s">
        <v>287</v>
      </c>
      <c r="B1506" s="44" t="s">
        <v>335</v>
      </c>
      <c r="C1506" s="37" t="s">
        <v>241</v>
      </c>
      <c r="D1506" s="43" t="s">
        <v>242</v>
      </c>
      <c r="E1506" s="53"/>
      <c r="F1506" s="53">
        <f t="shared" si="842"/>
        <v>0</v>
      </c>
      <c r="G1506" s="53"/>
      <c r="H1506" s="53"/>
      <c r="I1506" s="54"/>
      <c r="J1506" s="50"/>
      <c r="K1506" s="54"/>
      <c r="L1506" s="55"/>
      <c r="M1506" s="59"/>
      <c r="N1506" s="59"/>
      <c r="O1506" s="53"/>
      <c r="P1506" s="53"/>
      <c r="Q1506" s="57">
        <f t="shared" si="835"/>
        <v>0</v>
      </c>
      <c r="R1506" s="53"/>
      <c r="S1506" s="53">
        <f t="shared" si="836"/>
        <v>0</v>
      </c>
      <c r="T1506" s="58"/>
      <c r="U1506" s="58"/>
      <c r="V1506" s="53">
        <f t="shared" si="837"/>
        <v>0</v>
      </c>
      <c r="W1506" s="59"/>
      <c r="X1506" s="6"/>
    </row>
    <row r="1507" spans="1:24" s="35" customFormat="1" ht="31.5" x14ac:dyDescent="0.25">
      <c r="A1507" s="33" t="s">
        <v>287</v>
      </c>
      <c r="B1507" s="44" t="s">
        <v>335</v>
      </c>
      <c r="C1507" s="37" t="s">
        <v>245</v>
      </c>
      <c r="D1507" s="43" t="s">
        <v>246</v>
      </c>
      <c r="E1507" s="53"/>
      <c r="F1507" s="53">
        <f t="shared" si="842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835"/>
        <v>0</v>
      </c>
      <c r="R1507" s="53"/>
      <c r="S1507" s="53">
        <f t="shared" si="836"/>
        <v>0</v>
      </c>
      <c r="T1507" s="58"/>
      <c r="U1507" s="58"/>
      <c r="V1507" s="53">
        <f t="shared" si="837"/>
        <v>0</v>
      </c>
      <c r="W1507" s="59"/>
      <c r="X1507" s="6"/>
    </row>
    <row r="1508" spans="1:24" s="35" customFormat="1" ht="15.75" x14ac:dyDescent="0.25">
      <c r="A1508" s="33" t="s">
        <v>287</v>
      </c>
      <c r="B1508" s="44" t="s">
        <v>335</v>
      </c>
      <c r="C1508" s="37" t="s">
        <v>247</v>
      </c>
      <c r="D1508" s="43" t="s">
        <v>248</v>
      </c>
      <c r="E1508" s="53"/>
      <c r="F1508" s="53">
        <f t="shared" si="842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835"/>
        <v>0</v>
      </c>
      <c r="R1508" s="53"/>
      <c r="S1508" s="53">
        <f t="shared" si="836"/>
        <v>0</v>
      </c>
      <c r="T1508" s="58"/>
      <c r="U1508" s="58"/>
      <c r="V1508" s="53">
        <f t="shared" si="837"/>
        <v>0</v>
      </c>
      <c r="W1508" s="59"/>
      <c r="X1508" s="6"/>
    </row>
    <row r="1509" spans="1:24" s="35" customFormat="1" ht="31.5" x14ac:dyDescent="0.25">
      <c r="A1509" s="33" t="s">
        <v>287</v>
      </c>
      <c r="B1509" s="44" t="s">
        <v>335</v>
      </c>
      <c r="C1509" s="37" t="s">
        <v>249</v>
      </c>
      <c r="D1509" s="43" t="s">
        <v>250</v>
      </c>
      <c r="E1509" s="53"/>
      <c r="F1509" s="53">
        <f t="shared" si="842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835"/>
        <v>0</v>
      </c>
      <c r="R1509" s="53"/>
      <c r="S1509" s="53">
        <f t="shared" si="836"/>
        <v>0</v>
      </c>
      <c r="T1509" s="58"/>
      <c r="U1509" s="58"/>
      <c r="V1509" s="53">
        <f t="shared" si="837"/>
        <v>0</v>
      </c>
      <c r="W1509" s="59"/>
      <c r="X1509" s="6"/>
    </row>
    <row r="1510" spans="1:24" s="35" customFormat="1" ht="15.75" x14ac:dyDescent="0.25">
      <c r="A1510" s="33" t="s">
        <v>287</v>
      </c>
      <c r="B1510" s="44" t="s">
        <v>335</v>
      </c>
      <c r="C1510" s="37" t="s">
        <v>251</v>
      </c>
      <c r="D1510" s="43" t="s">
        <v>260</v>
      </c>
      <c r="E1510" s="53"/>
      <c r="F1510" s="53">
        <f t="shared" si="842"/>
        <v>0</v>
      </c>
      <c r="G1510" s="53"/>
      <c r="H1510" s="53"/>
      <c r="I1510" s="54"/>
      <c r="J1510" s="50"/>
      <c r="K1510" s="54"/>
      <c r="L1510" s="55"/>
      <c r="M1510" s="59"/>
      <c r="N1510" s="59"/>
      <c r="O1510" s="53"/>
      <c r="P1510" s="53"/>
      <c r="Q1510" s="57">
        <f t="shared" si="835"/>
        <v>0</v>
      </c>
      <c r="R1510" s="53"/>
      <c r="S1510" s="53">
        <f t="shared" si="836"/>
        <v>0</v>
      </c>
      <c r="T1510" s="58"/>
      <c r="U1510" s="58"/>
      <c r="V1510" s="53">
        <f t="shared" si="837"/>
        <v>0</v>
      </c>
      <c r="W1510" s="59"/>
      <c r="X1510" s="6"/>
    </row>
    <row r="1511" spans="1:24" s="35" customFormat="1" ht="15.75" x14ac:dyDescent="0.25">
      <c r="A1511" s="33" t="s">
        <v>287</v>
      </c>
      <c r="B1511" s="44" t="s">
        <v>335</v>
      </c>
      <c r="C1511" s="37" t="s">
        <v>252</v>
      </c>
      <c r="D1511" s="43" t="s">
        <v>253</v>
      </c>
      <c r="E1511" s="53"/>
      <c r="F1511" s="53">
        <f t="shared" si="842"/>
        <v>0</v>
      </c>
      <c r="G1511" s="53"/>
      <c r="H1511" s="53"/>
      <c r="I1511" s="54"/>
      <c r="J1511" s="50"/>
      <c r="K1511" s="54"/>
      <c r="L1511" s="55"/>
      <c r="M1511" s="59"/>
      <c r="N1511" s="59"/>
      <c r="O1511" s="53"/>
      <c r="P1511" s="53"/>
      <c r="Q1511" s="57">
        <f t="shared" si="835"/>
        <v>0</v>
      </c>
      <c r="R1511" s="53"/>
      <c r="S1511" s="53">
        <f t="shared" si="836"/>
        <v>0</v>
      </c>
      <c r="T1511" s="58"/>
      <c r="U1511" s="58"/>
      <c r="V1511" s="53">
        <f t="shared" si="837"/>
        <v>0</v>
      </c>
      <c r="W1511" s="59"/>
      <c r="X1511" s="6"/>
    </row>
    <row r="1512" spans="1:24" s="35" customFormat="1" ht="15.75" x14ac:dyDescent="0.25">
      <c r="A1512" s="33" t="s">
        <v>287</v>
      </c>
      <c r="B1512" s="44" t="s">
        <v>335</v>
      </c>
      <c r="C1512" s="37" t="s">
        <v>254</v>
      </c>
      <c r="D1512" s="43" t="s">
        <v>255</v>
      </c>
      <c r="E1512" s="53"/>
      <c r="F1512" s="53">
        <f t="shared" si="842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835"/>
        <v>0</v>
      </c>
      <c r="R1512" s="53"/>
      <c r="S1512" s="53">
        <f t="shared" si="836"/>
        <v>0</v>
      </c>
      <c r="T1512" s="58"/>
      <c r="U1512" s="58"/>
      <c r="V1512" s="53">
        <f t="shared" si="837"/>
        <v>0</v>
      </c>
      <c r="W1512" s="59"/>
      <c r="X1512" s="6"/>
    </row>
    <row r="1513" spans="1:24" s="35" customFormat="1" ht="15.75" x14ac:dyDescent="0.25">
      <c r="A1513" s="33" t="s">
        <v>287</v>
      </c>
      <c r="B1513" s="44" t="s">
        <v>335</v>
      </c>
      <c r="C1513" s="37" t="s">
        <v>256</v>
      </c>
      <c r="D1513" s="43" t="s">
        <v>257</v>
      </c>
      <c r="E1513" s="53"/>
      <c r="F1513" s="53">
        <f t="shared" si="842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835"/>
        <v>0</v>
      </c>
      <c r="R1513" s="53"/>
      <c r="S1513" s="53">
        <f t="shared" si="836"/>
        <v>0</v>
      </c>
      <c r="T1513" s="58"/>
      <c r="U1513" s="58"/>
      <c r="V1513" s="53">
        <f t="shared" si="837"/>
        <v>0</v>
      </c>
      <c r="W1513" s="59"/>
      <c r="X1513" s="6"/>
    </row>
    <row r="1514" spans="1:24" s="35" customFormat="1" ht="31.5" x14ac:dyDescent="0.25">
      <c r="A1514" s="33" t="s">
        <v>287</v>
      </c>
      <c r="B1514" s="44" t="s">
        <v>335</v>
      </c>
      <c r="C1514" s="37" t="s">
        <v>258</v>
      </c>
      <c r="D1514" s="43" t="s">
        <v>259</v>
      </c>
      <c r="E1514" s="53"/>
      <c r="F1514" s="53">
        <f>E1514</f>
        <v>0</v>
      </c>
      <c r="G1514" s="53"/>
      <c r="H1514" s="53"/>
      <c r="I1514" s="119"/>
      <c r="J1514" s="55"/>
      <c r="K1514" s="54"/>
      <c r="L1514" s="55"/>
      <c r="M1514" s="59"/>
      <c r="N1514" s="59"/>
      <c r="O1514" s="53"/>
      <c r="P1514" s="53"/>
      <c r="Q1514" s="57">
        <f t="shared" si="835"/>
        <v>0</v>
      </c>
      <c r="R1514" s="53"/>
      <c r="S1514" s="53">
        <f t="shared" si="836"/>
        <v>0</v>
      </c>
      <c r="T1514" s="58"/>
      <c r="U1514" s="58"/>
      <c r="V1514" s="53">
        <f t="shared" si="837"/>
        <v>0</v>
      </c>
      <c r="W1514" s="59"/>
      <c r="X1514" s="6"/>
    </row>
    <row r="1515" spans="1:24" s="35" customFormat="1" ht="15.75" x14ac:dyDescent="0.25">
      <c r="A1515" s="33" t="s">
        <v>287</v>
      </c>
      <c r="B1515" s="44" t="s">
        <v>335</v>
      </c>
      <c r="C1515" s="37" t="s">
        <v>261</v>
      </c>
      <c r="D1515" s="43" t="s">
        <v>262</v>
      </c>
      <c r="E1515" s="53"/>
      <c r="F1515" s="53">
        <f t="shared" si="842"/>
        <v>0</v>
      </c>
      <c r="G1515" s="53"/>
      <c r="H1515" s="53"/>
      <c r="I1515" s="54"/>
      <c r="J1515" s="50"/>
      <c r="K1515" s="54"/>
      <c r="L1515" s="55"/>
      <c r="M1515" s="59"/>
      <c r="N1515" s="59"/>
      <c r="O1515" s="53"/>
      <c r="P1515" s="53"/>
      <c r="Q1515" s="57">
        <f t="shared" si="835"/>
        <v>0</v>
      </c>
      <c r="R1515" s="53"/>
      <c r="S1515" s="53">
        <f t="shared" si="836"/>
        <v>0</v>
      </c>
      <c r="T1515" s="58"/>
      <c r="U1515" s="58"/>
      <c r="V1515" s="53">
        <f t="shared" si="837"/>
        <v>0</v>
      </c>
      <c r="W1515" s="59"/>
      <c r="X1515" s="6"/>
    </row>
    <row r="1516" spans="1:24" s="35" customFormat="1" ht="47.25" x14ac:dyDescent="0.25">
      <c r="A1516" s="33" t="s">
        <v>287</v>
      </c>
      <c r="B1516" s="44" t="s">
        <v>335</v>
      </c>
      <c r="C1516" s="37" t="s">
        <v>263</v>
      </c>
      <c r="D1516" s="43" t="s">
        <v>264</v>
      </c>
      <c r="E1516" s="53"/>
      <c r="F1516" s="53">
        <f t="shared" si="842"/>
        <v>0</v>
      </c>
      <c r="G1516" s="53"/>
      <c r="H1516" s="53"/>
      <c r="I1516" s="54"/>
      <c r="J1516" s="50"/>
      <c r="K1516" s="54"/>
      <c r="L1516" s="55"/>
      <c r="M1516" s="59"/>
      <c r="N1516" s="59"/>
      <c r="O1516" s="53"/>
      <c r="P1516" s="53"/>
      <c r="Q1516" s="57">
        <f t="shared" si="835"/>
        <v>0</v>
      </c>
      <c r="R1516" s="53"/>
      <c r="S1516" s="53">
        <f t="shared" si="836"/>
        <v>0</v>
      </c>
      <c r="T1516" s="58"/>
      <c r="U1516" s="58"/>
      <c r="V1516" s="53">
        <f t="shared" si="837"/>
        <v>0</v>
      </c>
      <c r="W1516" s="59"/>
      <c r="X1516" s="6"/>
    </row>
    <row r="1517" spans="1:24" s="35" customFormat="1" ht="15.75" x14ac:dyDescent="0.25">
      <c r="A1517" s="33" t="s">
        <v>287</v>
      </c>
      <c r="B1517" s="44" t="s">
        <v>335</v>
      </c>
      <c r="C1517" s="37" t="s">
        <v>265</v>
      </c>
      <c r="D1517" s="43" t="s">
        <v>266</v>
      </c>
      <c r="E1517" s="53"/>
      <c r="F1517" s="53">
        <f t="shared" si="842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835"/>
        <v>0</v>
      </c>
      <c r="R1517" s="53"/>
      <c r="S1517" s="53">
        <f t="shared" si="836"/>
        <v>0</v>
      </c>
      <c r="T1517" s="58"/>
      <c r="U1517" s="58"/>
      <c r="V1517" s="53">
        <f t="shared" si="837"/>
        <v>0</v>
      </c>
      <c r="W1517" s="59"/>
      <c r="X1517" s="6"/>
    </row>
    <row r="1518" spans="1:24" s="35" customFormat="1" ht="31.5" x14ac:dyDescent="0.25">
      <c r="A1518" s="33" t="s">
        <v>287</v>
      </c>
      <c r="B1518" s="44" t="s">
        <v>335</v>
      </c>
      <c r="C1518" s="37" t="s">
        <v>267</v>
      </c>
      <c r="D1518" s="43" t="s">
        <v>268</v>
      </c>
      <c r="E1518" s="53"/>
      <c r="F1518" s="53">
        <f t="shared" si="842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835"/>
        <v>0</v>
      </c>
      <c r="R1518" s="53"/>
      <c r="S1518" s="53">
        <f t="shared" si="836"/>
        <v>0</v>
      </c>
      <c r="T1518" s="58"/>
      <c r="U1518" s="58"/>
      <c r="V1518" s="53">
        <f t="shared" si="837"/>
        <v>0</v>
      </c>
      <c r="W1518" s="59"/>
      <c r="X1518" s="6"/>
    </row>
    <row r="1519" spans="1:24" s="35" customFormat="1" ht="15.75" x14ac:dyDescent="0.25">
      <c r="A1519" s="33" t="s">
        <v>287</v>
      </c>
      <c r="B1519" s="44" t="s">
        <v>335</v>
      </c>
      <c r="C1519" s="37" t="s">
        <v>269</v>
      </c>
      <c r="D1519" s="43" t="s">
        <v>270</v>
      </c>
      <c r="E1519" s="53"/>
      <c r="F1519" s="53">
        <f t="shared" si="842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835"/>
        <v>0</v>
      </c>
      <c r="R1519" s="53"/>
      <c r="S1519" s="53">
        <f t="shared" si="836"/>
        <v>0</v>
      </c>
      <c r="T1519" s="58"/>
      <c r="U1519" s="58"/>
      <c r="V1519" s="53">
        <f t="shared" si="837"/>
        <v>0</v>
      </c>
      <c r="W1519" s="59"/>
      <c r="X1519" s="6"/>
    </row>
    <row r="1520" spans="1:24" s="35" customFormat="1" ht="31.5" x14ac:dyDescent="0.25">
      <c r="A1520" s="33" t="s">
        <v>287</v>
      </c>
      <c r="B1520" s="44" t="s">
        <v>335</v>
      </c>
      <c r="C1520" s="37" t="s">
        <v>271</v>
      </c>
      <c r="D1520" s="43" t="s">
        <v>272</v>
      </c>
      <c r="E1520" s="53"/>
      <c r="F1520" s="53">
        <f t="shared" si="842"/>
        <v>0</v>
      </c>
      <c r="G1520" s="53"/>
      <c r="H1520" s="53"/>
      <c r="I1520" s="54"/>
      <c r="J1520" s="50"/>
      <c r="K1520" s="54"/>
      <c r="L1520" s="55"/>
      <c r="M1520" s="59"/>
      <c r="N1520" s="59"/>
      <c r="O1520" s="53"/>
      <c r="P1520" s="53"/>
      <c r="Q1520" s="57">
        <f t="shared" si="835"/>
        <v>0</v>
      </c>
      <c r="R1520" s="53"/>
      <c r="S1520" s="53">
        <f t="shared" si="836"/>
        <v>0</v>
      </c>
      <c r="T1520" s="58"/>
      <c r="U1520" s="58"/>
      <c r="V1520" s="53">
        <f t="shared" si="837"/>
        <v>0</v>
      </c>
      <c r="W1520" s="59"/>
      <c r="X1520" s="6"/>
    </row>
    <row r="1521" spans="1:24" s="35" customFormat="1" ht="15.75" x14ac:dyDescent="0.25">
      <c r="A1521" s="33" t="s">
        <v>287</v>
      </c>
      <c r="B1521" s="44" t="s">
        <v>335</v>
      </c>
      <c r="C1521" s="37" t="s">
        <v>273</v>
      </c>
      <c r="D1521" s="43" t="s">
        <v>274</v>
      </c>
      <c r="E1521" s="53">
        <v>237</v>
      </c>
      <c r="F1521" s="53">
        <f>ROUND(E1521/12*2,0)</f>
        <v>40</v>
      </c>
      <c r="G1521" s="53"/>
      <c r="H1521" s="53"/>
      <c r="I1521" s="119"/>
      <c r="J1521" s="55"/>
      <c r="K1521" s="54">
        <f>G1521-F1521</f>
        <v>-40</v>
      </c>
      <c r="L1521" s="55">
        <f>ROUND(K1521*100/-F1521,2)</f>
        <v>100</v>
      </c>
      <c r="M1521" s="59"/>
      <c r="N1521" s="59"/>
      <c r="O1521" s="53"/>
      <c r="P1521" s="53"/>
      <c r="Q1521" s="57">
        <f t="shared" si="835"/>
        <v>0</v>
      </c>
      <c r="R1521" s="53"/>
      <c r="S1521" s="53">
        <f t="shared" si="836"/>
        <v>0</v>
      </c>
      <c r="T1521" s="58"/>
      <c r="U1521" s="58"/>
      <c r="V1521" s="53">
        <f t="shared" si="837"/>
        <v>0</v>
      </c>
      <c r="W1521" s="59"/>
      <c r="X1521" s="6"/>
    </row>
    <row r="1522" spans="1:24" s="35" customFormat="1" ht="31.5" x14ac:dyDescent="0.25">
      <c r="A1522" s="33" t="s">
        <v>287</v>
      </c>
      <c r="B1522" s="44" t="s">
        <v>335</v>
      </c>
      <c r="C1522" s="37" t="s">
        <v>275</v>
      </c>
      <c r="D1522" s="43" t="s">
        <v>276</v>
      </c>
      <c r="E1522" s="53"/>
      <c r="F1522" s="53"/>
      <c r="G1522" s="53"/>
      <c r="H1522" s="53"/>
      <c r="I1522" s="54"/>
      <c r="J1522" s="50"/>
      <c r="K1522" s="54"/>
      <c r="L1522" s="55"/>
      <c r="M1522" s="59"/>
      <c r="N1522" s="59"/>
      <c r="O1522" s="53"/>
      <c r="P1522" s="53"/>
      <c r="Q1522" s="57">
        <f t="shared" si="835"/>
        <v>0</v>
      </c>
      <c r="R1522" s="53"/>
      <c r="S1522" s="53">
        <f t="shared" si="836"/>
        <v>0</v>
      </c>
      <c r="T1522" s="53"/>
      <c r="U1522" s="53"/>
      <c r="V1522" s="53">
        <f t="shared" si="837"/>
        <v>0</v>
      </c>
      <c r="W1522" s="59"/>
      <c r="X1522" s="6"/>
    </row>
    <row r="1523" spans="1:24" s="35" customFormat="1" ht="15.75" x14ac:dyDescent="0.25">
      <c r="A1523" s="33" t="s">
        <v>287</v>
      </c>
      <c r="B1523" s="44" t="s">
        <v>335</v>
      </c>
      <c r="C1523" s="37" t="s">
        <v>353</v>
      </c>
      <c r="D1523" s="43" t="s">
        <v>351</v>
      </c>
      <c r="E1523" s="53"/>
      <c r="F1523" s="53"/>
      <c r="G1523" s="53"/>
      <c r="H1523" s="53"/>
      <c r="I1523" s="119">
        <f t="shared" ref="I1523" si="845">G1523-F1523</f>
        <v>0</v>
      </c>
      <c r="J1523" s="55"/>
      <c r="K1523" s="54"/>
      <c r="L1523" s="55"/>
      <c r="M1523" s="59"/>
      <c r="N1523" s="59"/>
      <c r="O1523" s="53"/>
      <c r="P1523" s="53"/>
      <c r="Q1523" s="57"/>
      <c r="R1523" s="53"/>
      <c r="S1523" s="53"/>
      <c r="T1523" s="53"/>
      <c r="U1523" s="53"/>
      <c r="V1523" s="53"/>
      <c r="W1523" s="59"/>
      <c r="X1523" s="6"/>
    </row>
    <row r="1524" spans="1:24" s="35" customFormat="1" ht="15.75" x14ac:dyDescent="0.25">
      <c r="A1524" s="33" t="s">
        <v>287</v>
      </c>
      <c r="B1524" s="44" t="s">
        <v>335</v>
      </c>
      <c r="C1524" s="37" t="s">
        <v>354</v>
      </c>
      <c r="D1524" s="38" t="s">
        <v>355</v>
      </c>
      <c r="E1524" s="53"/>
      <c r="F1524" s="99">
        <f>E1524/12*1</f>
        <v>0</v>
      </c>
      <c r="G1524" s="53"/>
      <c r="H1524" s="53"/>
      <c r="I1524" s="54"/>
      <c r="J1524" s="50"/>
      <c r="K1524" s="54"/>
      <c r="L1524" s="55"/>
      <c r="M1524" s="59"/>
      <c r="N1524" s="59"/>
      <c r="O1524" s="53"/>
      <c r="P1524" s="53"/>
      <c r="Q1524" s="57">
        <f>O1524-P1524</f>
        <v>0</v>
      </c>
      <c r="R1524" s="53"/>
      <c r="S1524" s="53">
        <f>ROUND(R1524/12*3,0)</f>
        <v>0</v>
      </c>
      <c r="T1524" s="53"/>
      <c r="U1524" s="53"/>
      <c r="V1524" s="53">
        <f>T1524-U1524</f>
        <v>0</v>
      </c>
      <c r="W1524" s="59"/>
      <c r="X1524" s="6"/>
    </row>
    <row r="1525" spans="1:24" s="26" customFormat="1" ht="29.25" customHeight="1" x14ac:dyDescent="0.25">
      <c r="A1525" s="33" t="s">
        <v>287</v>
      </c>
      <c r="B1525" s="44" t="s">
        <v>335</v>
      </c>
      <c r="C1525" s="37" t="s">
        <v>360</v>
      </c>
      <c r="D1525" s="43" t="s">
        <v>319</v>
      </c>
      <c r="E1525" s="53"/>
      <c r="F1525" s="99">
        <f>E1525/12*1</f>
        <v>0</v>
      </c>
      <c r="G1525" s="53"/>
      <c r="H1525" s="53"/>
      <c r="I1525" s="119"/>
      <c r="J1525" s="50"/>
      <c r="K1525" s="119"/>
      <c r="L1525" s="55"/>
      <c r="M1525" s="59"/>
      <c r="N1525" s="59"/>
      <c r="O1525" s="53"/>
      <c r="P1525" s="53"/>
      <c r="Q1525" s="59"/>
      <c r="R1525" s="53"/>
      <c r="S1525" s="53"/>
      <c r="T1525" s="53"/>
      <c r="U1525" s="53"/>
      <c r="V1525" s="53"/>
      <c r="W1525" s="59"/>
      <c r="X1525" s="6"/>
    </row>
    <row r="1526" spans="1:24" s="26" customFormat="1" ht="26.25" customHeight="1" x14ac:dyDescent="0.25">
      <c r="A1526" s="33" t="s">
        <v>287</v>
      </c>
      <c r="B1526" s="44" t="s">
        <v>335</v>
      </c>
      <c r="C1526" s="37" t="s">
        <v>380</v>
      </c>
      <c r="D1526" s="39" t="s">
        <v>361</v>
      </c>
      <c r="E1526" s="53"/>
      <c r="F1526" s="99">
        <f>E1526/12*1</f>
        <v>0</v>
      </c>
      <c r="G1526" s="53"/>
      <c r="H1526" s="53"/>
      <c r="I1526" s="119"/>
      <c r="J1526" s="55"/>
      <c r="K1526" s="119"/>
      <c r="L1526" s="55"/>
      <c r="M1526" s="59"/>
      <c r="N1526" s="59"/>
      <c r="O1526" s="53"/>
      <c r="P1526" s="53"/>
      <c r="Q1526" s="59"/>
      <c r="R1526" s="53"/>
      <c r="S1526" s="53"/>
      <c r="T1526" s="53"/>
      <c r="U1526" s="53"/>
      <c r="V1526" s="53"/>
      <c r="W1526" s="59"/>
      <c r="X1526" s="6"/>
    </row>
    <row r="1527" spans="1:24" s="26" customFormat="1" ht="26.25" customHeight="1" x14ac:dyDescent="0.25">
      <c r="A1527" s="33" t="s">
        <v>287</v>
      </c>
      <c r="B1527" s="44" t="s">
        <v>335</v>
      </c>
      <c r="C1527" s="98" t="s">
        <v>387</v>
      </c>
      <c r="D1527" s="117" t="s">
        <v>388</v>
      </c>
      <c r="E1527" s="53">
        <v>17675</v>
      </c>
      <c r="F1527" s="53">
        <f>E1527</f>
        <v>17675</v>
      </c>
      <c r="G1527" s="53">
        <f t="shared" ref="G1527:H1527" si="846">F1527</f>
        <v>17675</v>
      </c>
      <c r="H1527" s="53">
        <f t="shared" si="846"/>
        <v>17675</v>
      </c>
      <c r="I1527" s="119"/>
      <c r="J1527" s="55"/>
      <c r="K1527" s="54"/>
      <c r="L1527" s="55"/>
      <c r="M1527" s="59"/>
      <c r="N1527" s="59"/>
      <c r="O1527" s="53"/>
      <c r="P1527" s="53"/>
      <c r="Q1527" s="57"/>
      <c r="R1527" s="53"/>
      <c r="S1527" s="53"/>
      <c r="T1527" s="53"/>
      <c r="U1527" s="53"/>
      <c r="V1527" s="53"/>
      <c r="W1527" s="59"/>
      <c r="X1527" s="6"/>
    </row>
    <row r="1528" spans="1:24" s="35" customFormat="1" ht="15.75" x14ac:dyDescent="0.25">
      <c r="A1528" s="100" t="s">
        <v>288</v>
      </c>
      <c r="B1528" s="100" t="s">
        <v>336</v>
      </c>
      <c r="C1528" s="101" t="s">
        <v>102</v>
      </c>
      <c r="D1528" s="102" t="s">
        <v>21</v>
      </c>
      <c r="E1528" s="103">
        <f>E1529+E1568</f>
        <v>31827358</v>
      </c>
      <c r="F1528" s="103">
        <f>F1529+F1568</f>
        <v>5379802.3300000001</v>
      </c>
      <c r="G1528" s="103">
        <f>G1529+G1568</f>
        <v>5303814.25</v>
      </c>
      <c r="H1528" s="103">
        <f>H1529+H1568</f>
        <v>4932755.01</v>
      </c>
      <c r="I1528" s="127">
        <f>I1529+I1568</f>
        <v>278784.12</v>
      </c>
      <c r="J1528" s="104">
        <f>ROUND(I1528/F1528*100,2)</f>
        <v>5.18</v>
      </c>
      <c r="K1528" s="127">
        <f>K1529+K1568</f>
        <v>-371171.19999999995</v>
      </c>
      <c r="L1528" s="106">
        <f>ROUND(K1528*100/-F1528,2)</f>
        <v>6.9</v>
      </c>
      <c r="M1528" s="103">
        <f t="shared" ref="M1528:V1528" si="847">M1529+M1568</f>
        <v>725254</v>
      </c>
      <c r="N1528" s="103">
        <f t="shared" si="847"/>
        <v>120875.66</v>
      </c>
      <c r="O1528" s="103">
        <f t="shared" si="847"/>
        <v>134538</v>
      </c>
      <c r="P1528" s="103">
        <f t="shared" si="847"/>
        <v>124875</v>
      </c>
      <c r="Q1528" s="127">
        <f t="shared" si="847"/>
        <v>9663</v>
      </c>
      <c r="R1528" s="103">
        <f t="shared" si="847"/>
        <v>17590</v>
      </c>
      <c r="S1528" s="103">
        <f t="shared" si="847"/>
        <v>2932</v>
      </c>
      <c r="T1528" s="103">
        <f t="shared" si="847"/>
        <v>2922</v>
      </c>
      <c r="U1528" s="103">
        <f t="shared" si="847"/>
        <v>2773</v>
      </c>
      <c r="V1528" s="103">
        <f t="shared" si="847"/>
        <v>149</v>
      </c>
      <c r="W1528" s="107">
        <v>88536</v>
      </c>
      <c r="X1528" s="47"/>
    </row>
    <row r="1529" spans="1:24" s="26" customFormat="1" ht="29.25" customHeight="1" x14ac:dyDescent="0.25">
      <c r="A1529" s="33" t="s">
        <v>288</v>
      </c>
      <c r="B1529" s="21">
        <v>1</v>
      </c>
      <c r="C1529" s="23" t="s">
        <v>102</v>
      </c>
      <c r="D1529" s="27" t="s">
        <v>22</v>
      </c>
      <c r="E1529" s="52">
        <f>E1530+E1536+E1550</f>
        <v>23511038</v>
      </c>
      <c r="F1529" s="52">
        <f>F1530+F1536+F1550</f>
        <v>3918713.5</v>
      </c>
      <c r="G1529" s="52">
        <f>G1530+G1536+G1550</f>
        <v>3780479.72</v>
      </c>
      <c r="H1529" s="52">
        <f>H1530+H1536+H1550</f>
        <v>3675598.01</v>
      </c>
      <c r="I1529" s="52">
        <f>I1530+I1536+I1550</f>
        <v>66335.199999999997</v>
      </c>
      <c r="J1529" s="50">
        <f>ROUND(I1529/F1529*100,2)</f>
        <v>1.69</v>
      </c>
      <c r="K1529" s="52">
        <f>K1530+K1536+K1550</f>
        <v>-215742.97999999998</v>
      </c>
      <c r="L1529" s="55">
        <f>ROUND(K1529*100/-F1529,2)</f>
        <v>5.51</v>
      </c>
      <c r="M1529" s="49">
        <v>479054</v>
      </c>
      <c r="N1529" s="49">
        <f>ROUND(M1529/12*2,2)</f>
        <v>79842.33</v>
      </c>
      <c r="O1529" s="52">
        <f t="shared" ref="O1529:V1529" si="848">O1530+O1536+O1550</f>
        <v>90728</v>
      </c>
      <c r="P1529" s="52">
        <f t="shared" si="848"/>
        <v>88987</v>
      </c>
      <c r="Q1529" s="52">
        <f t="shared" si="848"/>
        <v>1741</v>
      </c>
      <c r="R1529" s="52">
        <f t="shared" si="848"/>
        <v>12588</v>
      </c>
      <c r="S1529" s="52">
        <f t="shared" si="848"/>
        <v>2098</v>
      </c>
      <c r="T1529" s="59">
        <f t="shared" si="848"/>
        <v>2043</v>
      </c>
      <c r="U1529" s="59">
        <f t="shared" si="848"/>
        <v>2009</v>
      </c>
      <c r="V1529" s="59">
        <f t="shared" si="848"/>
        <v>34</v>
      </c>
      <c r="W1529" s="59"/>
      <c r="X1529" s="25"/>
    </row>
    <row r="1530" spans="1:24" s="26" customFormat="1" ht="26.25" customHeight="1" x14ac:dyDescent="0.25">
      <c r="A1530" s="33" t="s">
        <v>288</v>
      </c>
      <c r="B1530" s="33" t="s">
        <v>330</v>
      </c>
      <c r="C1530" s="23" t="s">
        <v>102</v>
      </c>
      <c r="D1530" s="32" t="s">
        <v>23</v>
      </c>
      <c r="E1530" s="49">
        <f t="shared" ref="E1530:L1530" si="849">SUM(E1531:E1535)</f>
        <v>19535447</v>
      </c>
      <c r="F1530" s="49">
        <f t="shared" si="849"/>
        <v>3256114</v>
      </c>
      <c r="G1530" s="49">
        <f t="shared" si="849"/>
        <v>3160161</v>
      </c>
      <c r="H1530" s="49">
        <f t="shared" si="849"/>
        <v>3256114</v>
      </c>
      <c r="I1530" s="49">
        <f t="shared" si="849"/>
        <v>0</v>
      </c>
      <c r="J1530" s="50">
        <f>ROUND(I1530/F1530*100,2)</f>
        <v>0</v>
      </c>
      <c r="K1530" s="49">
        <f t="shared" si="849"/>
        <v>-95953</v>
      </c>
      <c r="L1530" s="49">
        <f t="shared" si="849"/>
        <v>4.0599999999999996</v>
      </c>
      <c r="M1530" s="49"/>
      <c r="N1530" s="49"/>
      <c r="O1530" s="52">
        <f t="shared" ref="O1530:V1530" si="850">SUM(O1531:O1535)</f>
        <v>83613</v>
      </c>
      <c r="P1530" s="52">
        <f t="shared" si="850"/>
        <v>82780</v>
      </c>
      <c r="Q1530" s="52">
        <f t="shared" si="850"/>
        <v>833</v>
      </c>
      <c r="R1530" s="52">
        <f t="shared" si="850"/>
        <v>11419</v>
      </c>
      <c r="S1530" s="52">
        <f t="shared" si="850"/>
        <v>1903</v>
      </c>
      <c r="T1530" s="52">
        <f t="shared" si="850"/>
        <v>1824</v>
      </c>
      <c r="U1530" s="49">
        <f t="shared" si="850"/>
        <v>1823</v>
      </c>
      <c r="V1530" s="49">
        <f t="shared" si="850"/>
        <v>1</v>
      </c>
      <c r="W1530" s="49"/>
      <c r="X1530" s="25"/>
    </row>
    <row r="1531" spans="1:24" s="26" customFormat="1" ht="22.5" customHeight="1" x14ac:dyDescent="0.25">
      <c r="A1531" s="162" t="s">
        <v>288</v>
      </c>
      <c r="B1531" s="33" t="s">
        <v>330</v>
      </c>
      <c r="C1531" s="23" t="s">
        <v>73</v>
      </c>
      <c r="D1531" s="34" t="s">
        <v>106</v>
      </c>
      <c r="E1531" s="53">
        <v>14168433</v>
      </c>
      <c r="F1531" s="99">
        <f>1180806*2</f>
        <v>2361612</v>
      </c>
      <c r="G1531" s="99">
        <v>2265659</v>
      </c>
      <c r="H1531" s="99">
        <v>2361612</v>
      </c>
      <c r="I1531" s="54"/>
      <c r="J1531" s="50"/>
      <c r="K1531" s="54">
        <f>G1531-F1531</f>
        <v>-95953</v>
      </c>
      <c r="L1531" s="55">
        <f>ROUND(K1531*100/-F1531,2)</f>
        <v>4.0599999999999996</v>
      </c>
      <c r="M1531" s="53"/>
      <c r="N1531" s="53"/>
      <c r="O1531" s="53">
        <v>83613</v>
      </c>
      <c r="P1531" s="53">
        <v>82780</v>
      </c>
      <c r="Q1531" s="59">
        <f>O1531-P1531</f>
        <v>833</v>
      </c>
      <c r="R1531" s="74">
        <v>11419</v>
      </c>
      <c r="S1531" s="53">
        <f>ROUND(R1531/12*2,0)</f>
        <v>1903</v>
      </c>
      <c r="T1531" s="58">
        <v>1824</v>
      </c>
      <c r="U1531" s="58">
        <v>1823</v>
      </c>
      <c r="V1531" s="53">
        <f>T1531-U1531</f>
        <v>1</v>
      </c>
      <c r="W1531" s="53"/>
      <c r="X1531" s="6"/>
    </row>
    <row r="1532" spans="1:24" s="35" customFormat="1" ht="15.75" x14ac:dyDescent="0.25">
      <c r="A1532" s="33" t="s">
        <v>288</v>
      </c>
      <c r="B1532" s="33" t="s">
        <v>330</v>
      </c>
      <c r="C1532" s="23" t="s">
        <v>74</v>
      </c>
      <c r="D1532" s="116" t="s">
        <v>104</v>
      </c>
      <c r="E1532" s="53">
        <v>4502112</v>
      </c>
      <c r="F1532" s="99">
        <f>375176*2</f>
        <v>750352</v>
      </c>
      <c r="G1532" s="53">
        <v>750352</v>
      </c>
      <c r="H1532" s="53">
        <v>750352</v>
      </c>
      <c r="I1532" s="54"/>
      <c r="J1532" s="50"/>
      <c r="K1532" s="54"/>
      <c r="L1532" s="55"/>
      <c r="M1532" s="59"/>
      <c r="N1532" s="59"/>
      <c r="O1532" s="53"/>
      <c r="P1532" s="53"/>
      <c r="Q1532" s="57">
        <f>O1532-P1532</f>
        <v>0</v>
      </c>
      <c r="R1532" s="53"/>
      <c r="S1532" s="53">
        <f>ROUND(R1532/12*3,0)</f>
        <v>0</v>
      </c>
      <c r="T1532" s="58"/>
      <c r="U1532" s="58"/>
      <c r="V1532" s="53">
        <f>T1532-U1532</f>
        <v>0</v>
      </c>
      <c r="W1532" s="59"/>
      <c r="X1532" s="6"/>
    </row>
    <row r="1533" spans="1:24" s="35" customFormat="1" ht="15.75" x14ac:dyDescent="0.25">
      <c r="A1533" s="33" t="s">
        <v>288</v>
      </c>
      <c r="B1533" s="33" t="s">
        <v>330</v>
      </c>
      <c r="C1533" s="23" t="s">
        <v>74</v>
      </c>
      <c r="D1533" s="116" t="s">
        <v>105</v>
      </c>
      <c r="E1533" s="53">
        <v>864902</v>
      </c>
      <c r="F1533" s="99">
        <f>72075*2</f>
        <v>144150</v>
      </c>
      <c r="G1533" s="53">
        <v>144150</v>
      </c>
      <c r="H1533" s="53">
        <v>144150</v>
      </c>
      <c r="I1533" s="54"/>
      <c r="J1533" s="50"/>
      <c r="K1533" s="54"/>
      <c r="L1533" s="55"/>
      <c r="M1533" s="59"/>
      <c r="N1533" s="59"/>
      <c r="O1533" s="53"/>
      <c r="P1533" s="53"/>
      <c r="Q1533" s="57">
        <f>O1533-P1533</f>
        <v>0</v>
      </c>
      <c r="R1533" s="53"/>
      <c r="S1533" s="53">
        <f>ROUND(R1533/12*3,0)</f>
        <v>0</v>
      </c>
      <c r="T1533" s="58"/>
      <c r="U1533" s="58"/>
      <c r="V1533" s="53">
        <f>T1533-U1533</f>
        <v>0</v>
      </c>
      <c r="W1533" s="59"/>
      <c r="X1533" s="6"/>
    </row>
    <row r="1534" spans="1:24" s="35" customFormat="1" ht="15.75" x14ac:dyDescent="0.25">
      <c r="A1534" s="33" t="s">
        <v>288</v>
      </c>
      <c r="B1534" s="33" t="s">
        <v>330</v>
      </c>
      <c r="C1534" s="23" t="s">
        <v>75</v>
      </c>
      <c r="D1534" s="34" t="s">
        <v>107</v>
      </c>
      <c r="E1534" s="53"/>
      <c r="F1534" s="53"/>
      <c r="G1534" s="53"/>
      <c r="H1534" s="53"/>
      <c r="I1534" s="54"/>
      <c r="J1534" s="50"/>
      <c r="K1534" s="54"/>
      <c r="L1534" s="55"/>
      <c r="M1534" s="59"/>
      <c r="N1534" s="59"/>
      <c r="O1534" s="53"/>
      <c r="P1534" s="53"/>
      <c r="Q1534" s="57">
        <f>O1534-P1534</f>
        <v>0</v>
      </c>
      <c r="R1534" s="53"/>
      <c r="S1534" s="53">
        <f>ROUND(R1534/12*3,0)</f>
        <v>0</v>
      </c>
      <c r="T1534" s="58"/>
      <c r="U1534" s="58"/>
      <c r="V1534" s="53">
        <f>T1534-U1534</f>
        <v>0</v>
      </c>
      <c r="W1534" s="59"/>
      <c r="X1534" s="6"/>
    </row>
    <row r="1535" spans="1:24" s="35" customFormat="1" ht="31.5" x14ac:dyDescent="0.25">
      <c r="A1535" s="33" t="s">
        <v>288</v>
      </c>
      <c r="B1535" s="33" t="s">
        <v>330</v>
      </c>
      <c r="C1535" s="23" t="s">
        <v>76</v>
      </c>
      <c r="D1535" s="34" t="s">
        <v>108</v>
      </c>
      <c r="E1535" s="53"/>
      <c r="F1535" s="53"/>
      <c r="G1535" s="53"/>
      <c r="H1535" s="53"/>
      <c r="I1535" s="54"/>
      <c r="J1535" s="50"/>
      <c r="K1535" s="54"/>
      <c r="L1535" s="55"/>
      <c r="M1535" s="59"/>
      <c r="N1535" s="59"/>
      <c r="O1535" s="53"/>
      <c r="P1535" s="53"/>
      <c r="Q1535" s="57">
        <f>O1535-P1535</f>
        <v>0</v>
      </c>
      <c r="R1535" s="53"/>
      <c r="S1535" s="53">
        <f>ROUND(R1535/12*3,0)</f>
        <v>0</v>
      </c>
      <c r="T1535" s="58"/>
      <c r="U1535" s="58"/>
      <c r="V1535" s="53">
        <f>T1535-U1535</f>
        <v>0</v>
      </c>
      <c r="W1535" s="59"/>
      <c r="X1535" s="6"/>
    </row>
    <row r="1536" spans="1:24" s="35" customFormat="1" ht="15.75" x14ac:dyDescent="0.25">
      <c r="A1536" s="33" t="s">
        <v>288</v>
      </c>
      <c r="B1536" s="22" t="s">
        <v>331</v>
      </c>
      <c r="C1536" s="36"/>
      <c r="D1536" s="32" t="s">
        <v>24</v>
      </c>
      <c r="E1536" s="61">
        <f t="shared" ref="E1536:K1536" si="851">SUM(E1537:E1549)</f>
        <v>1284159</v>
      </c>
      <c r="F1536" s="61">
        <f t="shared" si="851"/>
        <v>214026.5</v>
      </c>
      <c r="G1536" s="61">
        <f t="shared" si="851"/>
        <v>208277</v>
      </c>
      <c r="H1536" s="61">
        <f t="shared" si="851"/>
        <v>187169</v>
      </c>
      <c r="I1536" s="120">
        <f t="shared" si="851"/>
        <v>18788.5</v>
      </c>
      <c r="J1536" s="50">
        <f>ROUND(I1536/F1536*100,2)</f>
        <v>8.7799999999999994</v>
      </c>
      <c r="K1536" s="120">
        <f t="shared" si="851"/>
        <v>-24538</v>
      </c>
      <c r="L1536" s="55">
        <f>ROUND(K1536*100/-F1536,2)</f>
        <v>11.46</v>
      </c>
      <c r="M1536" s="61"/>
      <c r="N1536" s="61"/>
      <c r="O1536" s="61">
        <f t="shared" ref="O1536:V1536" si="852">SUM(O1537:O1549)</f>
        <v>6805</v>
      </c>
      <c r="P1536" s="61">
        <f t="shared" si="852"/>
        <v>5967</v>
      </c>
      <c r="Q1536" s="120">
        <f t="shared" si="852"/>
        <v>838</v>
      </c>
      <c r="R1536" s="61">
        <f t="shared" si="852"/>
        <v>1169</v>
      </c>
      <c r="S1536" s="61">
        <f t="shared" si="852"/>
        <v>195</v>
      </c>
      <c r="T1536" s="137">
        <f t="shared" si="852"/>
        <v>211</v>
      </c>
      <c r="U1536" s="137">
        <f t="shared" si="852"/>
        <v>181</v>
      </c>
      <c r="V1536" s="61">
        <f t="shared" si="852"/>
        <v>30</v>
      </c>
      <c r="W1536" s="68"/>
      <c r="X1536" s="6"/>
    </row>
    <row r="1537" spans="1:24" s="35" customFormat="1" ht="15.75" x14ac:dyDescent="0.25">
      <c r="A1537" s="33" t="s">
        <v>288</v>
      </c>
      <c r="B1537" s="33" t="s">
        <v>331</v>
      </c>
      <c r="C1537" s="37" t="s">
        <v>25</v>
      </c>
      <c r="D1537" s="34" t="s">
        <v>54</v>
      </c>
      <c r="E1537" s="53">
        <v>767982</v>
      </c>
      <c r="F1537" s="53">
        <f t="shared" ref="F1537:F1538" si="853">ROUND(E1537/12*2,2)</f>
        <v>127997</v>
      </c>
      <c r="G1537" s="53">
        <v>103459</v>
      </c>
      <c r="H1537" s="53">
        <v>101469</v>
      </c>
      <c r="I1537" s="119"/>
      <c r="J1537" s="55"/>
      <c r="K1537" s="54">
        <f t="shared" ref="K1537" si="854">G1537-F1537</f>
        <v>-24538</v>
      </c>
      <c r="L1537" s="55">
        <f t="shared" ref="L1537" si="855">ROUND(K1537*100/-F1537,2)</f>
        <v>19.170000000000002</v>
      </c>
      <c r="M1537" s="59"/>
      <c r="N1537" s="59"/>
      <c r="O1537" s="53">
        <v>2709</v>
      </c>
      <c r="P1537" s="53">
        <v>2709</v>
      </c>
      <c r="Q1537" s="59">
        <f t="shared" ref="Q1537:Q1549" si="856">O1537-P1537</f>
        <v>0</v>
      </c>
      <c r="R1537" s="53">
        <v>386</v>
      </c>
      <c r="S1537" s="53">
        <f t="shared" ref="S1537:S1538" si="857">ROUND(R1537/12*2,0)</f>
        <v>64</v>
      </c>
      <c r="T1537" s="58">
        <v>52</v>
      </c>
      <c r="U1537" s="58">
        <v>51</v>
      </c>
      <c r="V1537" s="53">
        <f t="shared" ref="V1537:V1549" si="858">T1537-U1537</f>
        <v>1</v>
      </c>
      <c r="W1537" s="59"/>
      <c r="X1537" s="6"/>
    </row>
    <row r="1538" spans="1:24" s="35" customFormat="1" ht="15.75" x14ac:dyDescent="0.25">
      <c r="A1538" s="33" t="s">
        <v>288</v>
      </c>
      <c r="B1538" s="33" t="s">
        <v>331</v>
      </c>
      <c r="C1538" s="37" t="s">
        <v>26</v>
      </c>
      <c r="D1538" s="34" t="s">
        <v>27</v>
      </c>
      <c r="E1538" s="53">
        <v>516177</v>
      </c>
      <c r="F1538" s="53">
        <f t="shared" si="853"/>
        <v>86029.5</v>
      </c>
      <c r="G1538" s="53">
        <v>104818</v>
      </c>
      <c r="H1538" s="53">
        <v>85700</v>
      </c>
      <c r="I1538" s="119">
        <f t="shared" ref="I1538" si="859">G1538-F1538</f>
        <v>18788.5</v>
      </c>
      <c r="J1538" s="55">
        <f t="shared" ref="J1538" si="860">ROUND(I1538/F1538*100,2)</f>
        <v>21.84</v>
      </c>
      <c r="K1538" s="54"/>
      <c r="L1538" s="55"/>
      <c r="M1538" s="59"/>
      <c r="N1538" s="59"/>
      <c r="O1538" s="53">
        <v>4096</v>
      </c>
      <c r="P1538" s="53">
        <v>3258</v>
      </c>
      <c r="Q1538" s="57">
        <f t="shared" si="856"/>
        <v>838</v>
      </c>
      <c r="R1538" s="53">
        <v>783</v>
      </c>
      <c r="S1538" s="53">
        <f t="shared" si="857"/>
        <v>131</v>
      </c>
      <c r="T1538" s="58">
        <v>159</v>
      </c>
      <c r="U1538" s="58">
        <v>130</v>
      </c>
      <c r="V1538" s="53">
        <f t="shared" si="858"/>
        <v>29</v>
      </c>
      <c r="W1538" s="59"/>
      <c r="X1538" s="6"/>
    </row>
    <row r="1539" spans="1:24" s="35" customFormat="1" ht="31.5" x14ac:dyDescent="0.25">
      <c r="A1539" s="33" t="s">
        <v>288</v>
      </c>
      <c r="B1539" s="33" t="s">
        <v>331</v>
      </c>
      <c r="C1539" s="37" t="s">
        <v>28</v>
      </c>
      <c r="D1539" s="34" t="s">
        <v>29</v>
      </c>
      <c r="E1539" s="53"/>
      <c r="F1539" s="53"/>
      <c r="G1539" s="53"/>
      <c r="H1539" s="53"/>
      <c r="I1539" s="54"/>
      <c r="J1539" s="50"/>
      <c r="K1539" s="54"/>
      <c r="L1539" s="55"/>
      <c r="M1539" s="59"/>
      <c r="N1539" s="59"/>
      <c r="O1539" s="53"/>
      <c r="P1539" s="53"/>
      <c r="Q1539" s="57">
        <f t="shared" si="856"/>
        <v>0</v>
      </c>
      <c r="R1539" s="53"/>
      <c r="S1539" s="53">
        <f t="shared" ref="S1539:S1549" si="861">ROUND(R1539/12*3,0)</f>
        <v>0</v>
      </c>
      <c r="T1539" s="58"/>
      <c r="U1539" s="58"/>
      <c r="V1539" s="53">
        <f t="shared" si="858"/>
        <v>0</v>
      </c>
      <c r="W1539" s="59"/>
      <c r="X1539" s="6"/>
    </row>
    <row r="1540" spans="1:24" s="35" customFormat="1" ht="15.75" x14ac:dyDescent="0.25">
      <c r="A1540" s="33" t="s">
        <v>288</v>
      </c>
      <c r="B1540" s="33" t="s">
        <v>331</v>
      </c>
      <c r="C1540" s="37" t="s">
        <v>56</v>
      </c>
      <c r="D1540" s="34" t="s">
        <v>53</v>
      </c>
      <c r="E1540" s="53"/>
      <c r="F1540" s="53"/>
      <c r="G1540" s="53"/>
      <c r="H1540" s="53"/>
      <c r="I1540" s="54"/>
      <c r="J1540" s="50"/>
      <c r="K1540" s="54"/>
      <c r="L1540" s="55"/>
      <c r="M1540" s="59"/>
      <c r="N1540" s="59"/>
      <c r="O1540" s="53"/>
      <c r="P1540" s="53"/>
      <c r="Q1540" s="57">
        <f t="shared" si="856"/>
        <v>0</v>
      </c>
      <c r="R1540" s="53"/>
      <c r="S1540" s="53">
        <f t="shared" si="861"/>
        <v>0</v>
      </c>
      <c r="T1540" s="58"/>
      <c r="U1540" s="58"/>
      <c r="V1540" s="53">
        <f t="shared" si="858"/>
        <v>0</v>
      </c>
      <c r="W1540" s="59"/>
      <c r="X1540" s="6"/>
    </row>
    <row r="1541" spans="1:24" s="35" customFormat="1" ht="15.75" x14ac:dyDescent="0.25">
      <c r="A1541" s="33" t="s">
        <v>288</v>
      </c>
      <c r="B1541" s="33" t="s">
        <v>331</v>
      </c>
      <c r="C1541" s="37" t="s">
        <v>57</v>
      </c>
      <c r="D1541" s="34" t="s">
        <v>68</v>
      </c>
      <c r="E1541" s="53"/>
      <c r="F1541" s="53"/>
      <c r="G1541" s="53"/>
      <c r="H1541" s="53"/>
      <c r="I1541" s="54"/>
      <c r="J1541" s="50"/>
      <c r="K1541" s="54"/>
      <c r="L1541" s="55"/>
      <c r="M1541" s="59"/>
      <c r="N1541" s="59"/>
      <c r="O1541" s="53"/>
      <c r="P1541" s="53"/>
      <c r="Q1541" s="57">
        <f t="shared" si="856"/>
        <v>0</v>
      </c>
      <c r="R1541" s="53"/>
      <c r="S1541" s="53">
        <f t="shared" si="861"/>
        <v>0</v>
      </c>
      <c r="T1541" s="58"/>
      <c r="U1541" s="58"/>
      <c r="V1541" s="53">
        <f t="shared" si="858"/>
        <v>0</v>
      </c>
      <c r="W1541" s="59"/>
      <c r="X1541" s="6"/>
    </row>
    <row r="1542" spans="1:24" s="35" customFormat="1" ht="15.75" x14ac:dyDescent="0.25">
      <c r="A1542" s="33" t="s">
        <v>288</v>
      </c>
      <c r="B1542" s="33" t="s">
        <v>331</v>
      </c>
      <c r="C1542" s="37" t="s">
        <v>58</v>
      </c>
      <c r="D1542" s="34" t="s">
        <v>70</v>
      </c>
      <c r="E1542" s="53"/>
      <c r="F1542" s="53"/>
      <c r="G1542" s="53"/>
      <c r="H1542" s="53"/>
      <c r="J1542" s="50"/>
      <c r="K1542" s="54"/>
      <c r="L1542" s="55"/>
      <c r="M1542" s="59"/>
      <c r="N1542" s="59"/>
      <c r="O1542" s="53"/>
      <c r="P1542" s="53"/>
      <c r="Q1542" s="57">
        <f t="shared" si="856"/>
        <v>0</v>
      </c>
      <c r="R1542" s="53"/>
      <c r="S1542" s="53">
        <f t="shared" si="861"/>
        <v>0</v>
      </c>
      <c r="T1542" s="58"/>
      <c r="U1542" s="58"/>
      <c r="V1542" s="53">
        <f t="shared" si="858"/>
        <v>0</v>
      </c>
      <c r="W1542" s="59"/>
      <c r="X1542" s="6"/>
    </row>
    <row r="1543" spans="1:24" s="35" customFormat="1" ht="31.5" x14ac:dyDescent="0.25">
      <c r="A1543" s="33" t="s">
        <v>288</v>
      </c>
      <c r="B1543" s="33" t="s">
        <v>331</v>
      </c>
      <c r="C1543" s="37" t="s">
        <v>59</v>
      </c>
      <c r="D1543" s="34" t="s">
        <v>69</v>
      </c>
      <c r="E1543" s="53"/>
      <c r="F1543" s="53"/>
      <c r="G1543" s="53"/>
      <c r="H1543" s="53"/>
      <c r="I1543" s="54"/>
      <c r="J1543" s="50"/>
      <c r="K1543" s="54"/>
      <c r="L1543" s="55"/>
      <c r="M1543" s="59"/>
      <c r="N1543" s="59"/>
      <c r="O1543" s="53"/>
      <c r="P1543" s="53"/>
      <c r="Q1543" s="57">
        <f t="shared" si="856"/>
        <v>0</v>
      </c>
      <c r="R1543" s="53"/>
      <c r="S1543" s="53">
        <f t="shared" si="861"/>
        <v>0</v>
      </c>
      <c r="T1543" s="58"/>
      <c r="U1543" s="58"/>
      <c r="V1543" s="53">
        <f t="shared" si="858"/>
        <v>0</v>
      </c>
      <c r="W1543" s="59"/>
      <c r="X1543" s="6"/>
    </row>
    <row r="1544" spans="1:24" s="35" customFormat="1" ht="15.75" x14ac:dyDescent="0.25">
      <c r="A1544" s="33" t="s">
        <v>288</v>
      </c>
      <c r="B1544" s="33" t="s">
        <v>331</v>
      </c>
      <c r="C1544" s="37" t="s">
        <v>60</v>
      </c>
      <c r="D1544" s="34" t="s">
        <v>72</v>
      </c>
      <c r="E1544" s="53"/>
      <c r="F1544" s="53"/>
      <c r="G1544" s="53"/>
      <c r="H1544" s="53"/>
      <c r="I1544" s="54"/>
      <c r="J1544" s="50"/>
      <c r="K1544" s="54"/>
      <c r="L1544" s="55"/>
      <c r="M1544" s="59"/>
      <c r="N1544" s="59"/>
      <c r="O1544" s="53"/>
      <c r="P1544" s="53"/>
      <c r="Q1544" s="57">
        <f t="shared" si="856"/>
        <v>0</v>
      </c>
      <c r="R1544" s="53"/>
      <c r="S1544" s="53">
        <f t="shared" si="861"/>
        <v>0</v>
      </c>
      <c r="T1544" s="58"/>
      <c r="U1544" s="58"/>
      <c r="V1544" s="53">
        <f t="shared" si="858"/>
        <v>0</v>
      </c>
      <c r="W1544" s="59"/>
      <c r="X1544" s="6"/>
    </row>
    <row r="1545" spans="1:24" s="35" customFormat="1" ht="15.75" x14ac:dyDescent="0.25">
      <c r="A1545" s="33" t="s">
        <v>288</v>
      </c>
      <c r="B1545" s="33" t="s">
        <v>331</v>
      </c>
      <c r="C1545" s="37" t="s">
        <v>61</v>
      </c>
      <c r="D1545" s="34" t="s">
        <v>67</v>
      </c>
      <c r="E1545" s="53"/>
      <c r="F1545" s="53"/>
      <c r="G1545" s="53"/>
      <c r="H1545" s="53"/>
      <c r="I1545" s="54"/>
      <c r="J1545" s="50"/>
      <c r="K1545" s="54"/>
      <c r="L1545" s="55"/>
      <c r="M1545" s="59"/>
      <c r="N1545" s="59"/>
      <c r="O1545" s="53"/>
      <c r="P1545" s="53"/>
      <c r="Q1545" s="57">
        <f t="shared" si="856"/>
        <v>0</v>
      </c>
      <c r="R1545" s="53"/>
      <c r="S1545" s="53">
        <f t="shared" si="861"/>
        <v>0</v>
      </c>
      <c r="T1545" s="58"/>
      <c r="U1545" s="58"/>
      <c r="V1545" s="53">
        <f t="shared" si="858"/>
        <v>0</v>
      </c>
      <c r="W1545" s="59"/>
      <c r="X1545" s="6"/>
    </row>
    <row r="1546" spans="1:24" s="35" customFormat="1" ht="15.75" x14ac:dyDescent="0.25">
      <c r="A1546" s="33" t="s">
        <v>288</v>
      </c>
      <c r="B1546" s="33" t="s">
        <v>331</v>
      </c>
      <c r="C1546" s="37" t="s">
        <v>62</v>
      </c>
      <c r="D1546" s="34" t="s">
        <v>66</v>
      </c>
      <c r="E1546" s="53"/>
      <c r="F1546" s="53"/>
      <c r="G1546" s="53"/>
      <c r="H1546" s="53"/>
      <c r="I1546" s="54"/>
      <c r="J1546" s="50"/>
      <c r="K1546" s="54"/>
      <c r="L1546" s="55"/>
      <c r="M1546" s="59"/>
      <c r="N1546" s="59"/>
      <c r="O1546" s="53"/>
      <c r="P1546" s="53"/>
      <c r="Q1546" s="57">
        <f t="shared" si="856"/>
        <v>0</v>
      </c>
      <c r="R1546" s="53"/>
      <c r="S1546" s="53">
        <f t="shared" si="861"/>
        <v>0</v>
      </c>
      <c r="T1546" s="58"/>
      <c r="U1546" s="58"/>
      <c r="V1546" s="53">
        <f t="shared" si="858"/>
        <v>0</v>
      </c>
      <c r="W1546" s="59"/>
      <c r="X1546" s="6"/>
    </row>
    <row r="1547" spans="1:24" s="35" customFormat="1" ht="15.75" x14ac:dyDescent="0.25">
      <c r="A1547" s="33" t="s">
        <v>288</v>
      </c>
      <c r="B1547" s="33" t="s">
        <v>331</v>
      </c>
      <c r="C1547" s="37" t="s">
        <v>63</v>
      </c>
      <c r="D1547" s="34" t="s">
        <v>52</v>
      </c>
      <c r="E1547" s="53"/>
      <c r="F1547" s="53"/>
      <c r="G1547" s="53"/>
      <c r="H1547" s="53"/>
      <c r="I1547" s="54"/>
      <c r="J1547" s="50"/>
      <c r="K1547" s="54"/>
      <c r="L1547" s="55"/>
      <c r="M1547" s="59"/>
      <c r="N1547" s="59"/>
      <c r="O1547" s="53"/>
      <c r="P1547" s="53"/>
      <c r="Q1547" s="57">
        <f t="shared" si="856"/>
        <v>0</v>
      </c>
      <c r="R1547" s="53"/>
      <c r="S1547" s="53">
        <f t="shared" si="861"/>
        <v>0</v>
      </c>
      <c r="T1547" s="58"/>
      <c r="U1547" s="58"/>
      <c r="V1547" s="53">
        <f t="shared" si="858"/>
        <v>0</v>
      </c>
      <c r="W1547" s="59"/>
      <c r="X1547" s="6"/>
    </row>
    <row r="1548" spans="1:24" s="35" customFormat="1" ht="15.75" x14ac:dyDescent="0.25">
      <c r="A1548" s="33" t="s">
        <v>288</v>
      </c>
      <c r="B1548" s="33" t="s">
        <v>331</v>
      </c>
      <c r="C1548" s="37" t="s">
        <v>64</v>
      </c>
      <c r="D1548" s="34" t="s">
        <v>55</v>
      </c>
      <c r="E1548" s="53"/>
      <c r="F1548" s="53"/>
      <c r="G1548" s="53"/>
      <c r="H1548" s="53"/>
      <c r="I1548" s="54"/>
      <c r="J1548" s="50"/>
      <c r="K1548" s="54"/>
      <c r="L1548" s="55"/>
      <c r="M1548" s="59"/>
      <c r="N1548" s="59"/>
      <c r="O1548" s="53"/>
      <c r="P1548" s="53"/>
      <c r="Q1548" s="57">
        <f t="shared" si="856"/>
        <v>0</v>
      </c>
      <c r="R1548" s="53"/>
      <c r="S1548" s="53">
        <f t="shared" si="861"/>
        <v>0</v>
      </c>
      <c r="T1548" s="58"/>
      <c r="U1548" s="58"/>
      <c r="V1548" s="53">
        <f t="shared" si="858"/>
        <v>0</v>
      </c>
      <c r="W1548" s="59"/>
      <c r="X1548" s="6"/>
    </row>
    <row r="1549" spans="1:24" s="35" customFormat="1" ht="15.75" x14ac:dyDescent="0.25">
      <c r="A1549" s="33" t="s">
        <v>288</v>
      </c>
      <c r="B1549" s="33" t="s">
        <v>331</v>
      </c>
      <c r="C1549" s="37" t="s">
        <v>65</v>
      </c>
      <c r="D1549" s="34" t="s">
        <v>71</v>
      </c>
      <c r="E1549" s="53"/>
      <c r="F1549" s="53"/>
      <c r="G1549" s="53"/>
      <c r="H1549" s="53"/>
      <c r="I1549" s="54"/>
      <c r="J1549" s="50"/>
      <c r="K1549" s="54"/>
      <c r="L1549" s="55"/>
      <c r="M1549" s="59"/>
      <c r="N1549" s="59"/>
      <c r="O1549" s="53"/>
      <c r="P1549" s="53"/>
      <c r="Q1549" s="57">
        <f t="shared" si="856"/>
        <v>0</v>
      </c>
      <c r="R1549" s="53"/>
      <c r="S1549" s="53">
        <f t="shared" si="861"/>
        <v>0</v>
      </c>
      <c r="T1549" s="58"/>
      <c r="U1549" s="58"/>
      <c r="V1549" s="53">
        <f t="shared" si="858"/>
        <v>0</v>
      </c>
      <c r="W1549" s="59"/>
      <c r="X1549" s="6"/>
    </row>
    <row r="1550" spans="1:24" s="35" customFormat="1" ht="31.5" x14ac:dyDescent="0.25">
      <c r="A1550" s="33" t="s">
        <v>288</v>
      </c>
      <c r="B1550" s="22" t="s">
        <v>332</v>
      </c>
      <c r="C1550" s="23" t="s">
        <v>102</v>
      </c>
      <c r="D1550" s="32" t="s">
        <v>30</v>
      </c>
      <c r="E1550" s="61">
        <f t="shared" ref="E1550:L1550" si="862">SUM(E1551:E1567)</f>
        <v>2691432</v>
      </c>
      <c r="F1550" s="61">
        <f t="shared" si="862"/>
        <v>448573</v>
      </c>
      <c r="G1550" s="61">
        <f t="shared" si="862"/>
        <v>412041.72000000003</v>
      </c>
      <c r="H1550" s="61">
        <f t="shared" si="862"/>
        <v>232315.01</v>
      </c>
      <c r="I1550" s="120">
        <f t="shared" si="862"/>
        <v>47546.7</v>
      </c>
      <c r="J1550" s="50">
        <f>ROUND(I1550/F1550*100,2)</f>
        <v>10.6</v>
      </c>
      <c r="K1550" s="120">
        <f t="shared" si="862"/>
        <v>-95251.979999999981</v>
      </c>
      <c r="L1550" s="61" t="e">
        <f t="shared" si="862"/>
        <v>#DIV/0!</v>
      </c>
      <c r="M1550" s="61"/>
      <c r="N1550" s="61"/>
      <c r="O1550" s="61">
        <f t="shared" ref="O1550:V1550" si="863">SUM(O1551:O1565)</f>
        <v>310</v>
      </c>
      <c r="P1550" s="61">
        <f t="shared" si="863"/>
        <v>240</v>
      </c>
      <c r="Q1550" s="120">
        <f t="shared" si="863"/>
        <v>70</v>
      </c>
      <c r="R1550" s="61">
        <f t="shared" si="863"/>
        <v>0</v>
      </c>
      <c r="S1550" s="61">
        <f t="shared" si="863"/>
        <v>0</v>
      </c>
      <c r="T1550" s="137">
        <f t="shared" si="863"/>
        <v>8</v>
      </c>
      <c r="U1550" s="137">
        <f t="shared" si="863"/>
        <v>5</v>
      </c>
      <c r="V1550" s="61">
        <f t="shared" si="863"/>
        <v>3</v>
      </c>
      <c r="W1550" s="61"/>
      <c r="X1550" s="6"/>
    </row>
    <row r="1551" spans="1:24" s="35" customFormat="1" ht="15.75" x14ac:dyDescent="0.25">
      <c r="A1551" s="33" t="s">
        <v>288</v>
      </c>
      <c r="B1551" s="33" t="s">
        <v>332</v>
      </c>
      <c r="C1551" s="23" t="s">
        <v>79</v>
      </c>
      <c r="D1551" s="43" t="s">
        <v>77</v>
      </c>
      <c r="E1551" s="53">
        <v>181038</v>
      </c>
      <c r="F1551" s="53">
        <f t="shared" ref="F1551:F1552" si="864">ROUND(E1551/12*2,0)</f>
        <v>30173</v>
      </c>
      <c r="G1551" s="53">
        <v>45302.54</v>
      </c>
      <c r="H1551" s="53">
        <v>21667</v>
      </c>
      <c r="I1551" s="119">
        <f t="shared" ref="I1551:I1552" si="865">G1551-F1551</f>
        <v>15129.54</v>
      </c>
      <c r="J1551" s="55">
        <f t="shared" ref="J1551:J1552" si="866">ROUND(I1551/F1551*100,2)</f>
        <v>50.14</v>
      </c>
      <c r="K1551" s="54"/>
      <c r="L1551" s="55"/>
      <c r="M1551" s="59"/>
      <c r="N1551" s="59"/>
      <c r="O1551" s="53"/>
      <c r="P1551" s="53"/>
      <c r="Q1551" s="59">
        <f t="shared" ref="Q1551:Q1565" si="867">O1551-P1551</f>
        <v>0</v>
      </c>
      <c r="R1551" s="53"/>
      <c r="S1551" s="53">
        <f>ROUND(R1551/12*3,0)</f>
        <v>0</v>
      </c>
      <c r="T1551" s="53"/>
      <c r="U1551" s="53"/>
      <c r="V1551" s="53">
        <f t="shared" ref="V1551:V1565" si="868">T1551-U1551</f>
        <v>0</v>
      </c>
      <c r="W1551" s="59"/>
      <c r="X1551" s="6"/>
    </row>
    <row r="1552" spans="1:24" s="35" customFormat="1" ht="15.75" x14ac:dyDescent="0.25">
      <c r="A1552" s="33" t="s">
        <v>288</v>
      </c>
      <c r="B1552" s="33" t="s">
        <v>332</v>
      </c>
      <c r="C1552" s="23" t="s">
        <v>80</v>
      </c>
      <c r="D1552" s="43" t="s">
        <v>78</v>
      </c>
      <c r="E1552" s="53">
        <v>52428</v>
      </c>
      <c r="F1552" s="53">
        <f t="shared" si="864"/>
        <v>8738</v>
      </c>
      <c r="G1552" s="53">
        <v>9420.57</v>
      </c>
      <c r="H1552" s="53">
        <v>4505</v>
      </c>
      <c r="I1552" s="55">
        <f t="shared" si="865"/>
        <v>682.56999999999971</v>
      </c>
      <c r="J1552" s="55">
        <f t="shared" si="866"/>
        <v>7.81</v>
      </c>
      <c r="K1552" s="54"/>
      <c r="L1552" s="55"/>
      <c r="M1552" s="59"/>
      <c r="N1552" s="59"/>
      <c r="O1552" s="53"/>
      <c r="P1552" s="53"/>
      <c r="Q1552" s="57">
        <f t="shared" si="867"/>
        <v>0</v>
      </c>
      <c r="R1552" s="53"/>
      <c r="S1552" s="53">
        <f>ROUND(R1552/12*3,0)</f>
        <v>0</v>
      </c>
      <c r="T1552" s="58"/>
      <c r="U1552" s="58"/>
      <c r="V1552" s="53">
        <f t="shared" si="868"/>
        <v>0</v>
      </c>
      <c r="W1552" s="59"/>
      <c r="X1552" s="6"/>
    </row>
    <row r="1553" spans="1:24" s="35" customFormat="1" ht="15.75" x14ac:dyDescent="0.25">
      <c r="A1553" s="33" t="s">
        <v>288</v>
      </c>
      <c r="B1553" s="33" t="s">
        <v>332</v>
      </c>
      <c r="C1553" s="23" t="s">
        <v>82</v>
      </c>
      <c r="D1553" s="34" t="s">
        <v>81</v>
      </c>
      <c r="E1553" s="53"/>
      <c r="F1553" s="53"/>
      <c r="G1553" s="53"/>
      <c r="H1553" s="53"/>
      <c r="I1553" s="54"/>
      <c r="J1553" s="50"/>
      <c r="K1553" s="54"/>
      <c r="L1553" s="55"/>
      <c r="M1553" s="59"/>
      <c r="N1553" s="59"/>
      <c r="O1553" s="53"/>
      <c r="P1553" s="53"/>
      <c r="Q1553" s="57">
        <f t="shared" si="867"/>
        <v>0</v>
      </c>
      <c r="R1553" s="53"/>
      <c r="S1553" s="53">
        <f>ROUND(R1553/12*4,0)</f>
        <v>0</v>
      </c>
      <c r="T1553" s="58"/>
      <c r="U1553" s="58"/>
      <c r="V1553" s="53">
        <f t="shared" si="868"/>
        <v>0</v>
      </c>
      <c r="W1553" s="59"/>
      <c r="X1553" s="6"/>
    </row>
    <row r="1554" spans="1:24" s="35" customFormat="1" ht="31.5" x14ac:dyDescent="0.25">
      <c r="A1554" s="33" t="s">
        <v>288</v>
      </c>
      <c r="B1554" s="33" t="s">
        <v>332</v>
      </c>
      <c r="C1554" s="23" t="s">
        <v>84</v>
      </c>
      <c r="D1554" s="43" t="s">
        <v>83</v>
      </c>
      <c r="E1554" s="53"/>
      <c r="F1554" s="53"/>
      <c r="G1554" s="53"/>
      <c r="H1554" s="53"/>
      <c r="I1554" s="54"/>
      <c r="J1554" s="50"/>
      <c r="K1554" s="54"/>
      <c r="L1554" s="55"/>
      <c r="M1554" s="59"/>
      <c r="N1554" s="59"/>
      <c r="O1554" s="53"/>
      <c r="P1554" s="53"/>
      <c r="Q1554" s="57">
        <f t="shared" si="867"/>
        <v>0</v>
      </c>
      <c r="R1554" s="53"/>
      <c r="S1554" s="53">
        <f>ROUND(R1554/12*3,0)</f>
        <v>0</v>
      </c>
      <c r="T1554" s="58"/>
      <c r="U1554" s="58"/>
      <c r="V1554" s="53">
        <f t="shared" si="868"/>
        <v>0</v>
      </c>
      <c r="W1554" s="59"/>
      <c r="X1554" s="6"/>
    </row>
    <row r="1555" spans="1:24" s="35" customFormat="1" ht="15.75" x14ac:dyDescent="0.25">
      <c r="A1555" s="33" t="s">
        <v>288</v>
      </c>
      <c r="B1555" s="33" t="s">
        <v>332</v>
      </c>
      <c r="C1555" s="23" t="s">
        <v>95</v>
      </c>
      <c r="D1555" s="43" t="s">
        <v>96</v>
      </c>
      <c r="E1555" s="53">
        <v>17693</v>
      </c>
      <c r="F1555" s="53">
        <f>ROUND(E1555/12*2,0)</f>
        <v>2949</v>
      </c>
      <c r="G1555" s="53">
        <v>8168.25</v>
      </c>
      <c r="H1555" s="53">
        <v>3625</v>
      </c>
      <c r="I1555" s="119">
        <f t="shared" ref="I1555" si="869">G1555-F1555</f>
        <v>5219.25</v>
      </c>
      <c r="J1555" s="55">
        <f t="shared" ref="J1555" si="870">ROUND(I1555/F1555*100,2)</f>
        <v>176.98</v>
      </c>
      <c r="K1555" s="54"/>
      <c r="L1555" s="55"/>
      <c r="M1555" s="59"/>
      <c r="N1555" s="59"/>
      <c r="O1555" s="53"/>
      <c r="P1555" s="53"/>
      <c r="Q1555" s="57">
        <f t="shared" si="867"/>
        <v>0</v>
      </c>
      <c r="R1555" s="53"/>
      <c r="S1555" s="53">
        <f>ROUND(R1555/12*3,0)</f>
        <v>0</v>
      </c>
      <c r="T1555" s="58"/>
      <c r="U1555" s="58"/>
      <c r="V1555" s="53">
        <f t="shared" si="868"/>
        <v>0</v>
      </c>
      <c r="W1555" s="59"/>
      <c r="X1555" s="6"/>
    </row>
    <row r="1556" spans="1:24" s="35" customFormat="1" ht="31.5" x14ac:dyDescent="0.25">
      <c r="A1556" s="33" t="s">
        <v>288</v>
      </c>
      <c r="B1556" s="33" t="s">
        <v>332</v>
      </c>
      <c r="C1556" s="23" t="s">
        <v>86</v>
      </c>
      <c r="D1556" s="43" t="s">
        <v>85</v>
      </c>
      <c r="E1556" s="53"/>
      <c r="F1556" s="53"/>
      <c r="G1556" s="53">
        <v>4032</v>
      </c>
      <c r="H1556" s="53">
        <v>4032</v>
      </c>
      <c r="I1556" s="55"/>
      <c r="J1556" s="55"/>
      <c r="K1556" s="54"/>
      <c r="L1556" s="55"/>
      <c r="M1556" s="59"/>
      <c r="N1556" s="59"/>
      <c r="O1556" s="53">
        <v>240</v>
      </c>
      <c r="P1556" s="53">
        <v>240</v>
      </c>
      <c r="Q1556" s="57">
        <f t="shared" si="867"/>
        <v>0</v>
      </c>
      <c r="R1556" s="74"/>
      <c r="S1556" s="53">
        <f>ROUND(R1556/12*2,0)</f>
        <v>0</v>
      </c>
      <c r="T1556" s="58">
        <v>5</v>
      </c>
      <c r="U1556" s="58">
        <v>5</v>
      </c>
      <c r="V1556" s="53">
        <f t="shared" si="868"/>
        <v>0</v>
      </c>
      <c r="W1556" s="59"/>
      <c r="X1556" s="6"/>
    </row>
    <row r="1557" spans="1:24" s="35" customFormat="1" ht="31.5" x14ac:dyDescent="0.25">
      <c r="A1557" s="33" t="s">
        <v>288</v>
      </c>
      <c r="B1557" s="33" t="s">
        <v>332</v>
      </c>
      <c r="C1557" s="23" t="s">
        <v>102</v>
      </c>
      <c r="D1557" s="39" t="s">
        <v>352</v>
      </c>
      <c r="E1557" s="53"/>
      <c r="F1557" s="53"/>
      <c r="G1557" s="53">
        <v>7142</v>
      </c>
      <c r="H1557" s="53"/>
      <c r="I1557" s="54"/>
      <c r="J1557" s="50"/>
      <c r="K1557" s="54"/>
      <c r="L1557" s="55"/>
      <c r="M1557" s="59"/>
      <c r="N1557" s="59"/>
      <c r="O1557" s="53">
        <v>70</v>
      </c>
      <c r="P1557" s="53"/>
      <c r="Q1557" s="57">
        <f t="shared" si="867"/>
        <v>70</v>
      </c>
      <c r="R1557" s="74"/>
      <c r="S1557" s="53">
        <f t="shared" ref="S1557" si="871">R1557</f>
        <v>0</v>
      </c>
      <c r="T1557" s="58">
        <v>3</v>
      </c>
      <c r="U1557" s="58"/>
      <c r="V1557" s="53">
        <f t="shared" si="868"/>
        <v>3</v>
      </c>
      <c r="W1557" s="59"/>
      <c r="X1557" s="6"/>
    </row>
    <row r="1558" spans="1:24" s="35" customFormat="1" ht="15.75" x14ac:dyDescent="0.25">
      <c r="A1558" s="33" t="s">
        <v>288</v>
      </c>
      <c r="B1558" s="33" t="s">
        <v>332</v>
      </c>
      <c r="C1558" s="23" t="s">
        <v>89</v>
      </c>
      <c r="D1558" s="43" t="s">
        <v>88</v>
      </c>
      <c r="E1558" s="53"/>
      <c r="F1558" s="53"/>
      <c r="G1558" s="53"/>
      <c r="H1558" s="53"/>
      <c r="I1558" s="55">
        <f t="shared" ref="I1558" si="872">G1558-F1558</f>
        <v>0</v>
      </c>
      <c r="J1558" s="55" t="e">
        <f t="shared" ref="J1558" si="873">ROUND(I1558/F1558*100,2)</f>
        <v>#DIV/0!</v>
      </c>
      <c r="K1558" s="54">
        <f t="shared" ref="K1558:K1559" si="874">G1558-F1558</f>
        <v>0</v>
      </c>
      <c r="L1558" s="55" t="e">
        <f t="shared" ref="L1558:L1559" si="875">ROUND(K1558*100/-F1558,2)</f>
        <v>#DIV/0!</v>
      </c>
      <c r="M1558" s="59"/>
      <c r="N1558" s="59"/>
      <c r="O1558" s="53"/>
      <c r="P1558" s="53"/>
      <c r="Q1558" s="57">
        <f t="shared" si="867"/>
        <v>0</v>
      </c>
      <c r="R1558" s="53"/>
      <c r="S1558" s="53">
        <f t="shared" ref="S1558:S1565" si="876">ROUND(R1558/12*3,0)</f>
        <v>0</v>
      </c>
      <c r="T1558" s="58"/>
      <c r="U1558" s="58"/>
      <c r="V1558" s="53">
        <f t="shared" si="868"/>
        <v>0</v>
      </c>
      <c r="W1558" s="59"/>
      <c r="X1558" s="6"/>
    </row>
    <row r="1559" spans="1:24" s="35" customFormat="1" ht="15.75" x14ac:dyDescent="0.25">
      <c r="A1559" s="33" t="s">
        <v>288</v>
      </c>
      <c r="B1559" s="33" t="s">
        <v>332</v>
      </c>
      <c r="C1559" s="23" t="s">
        <v>91</v>
      </c>
      <c r="D1559" s="43" t="s">
        <v>90</v>
      </c>
      <c r="E1559" s="53">
        <v>2284720</v>
      </c>
      <c r="F1559" s="53">
        <f>ROUND(E1559/12*2,0)</f>
        <v>380787</v>
      </c>
      <c r="G1559" s="53">
        <v>285535.02</v>
      </c>
      <c r="H1559" s="53">
        <v>150911</v>
      </c>
      <c r="I1559" s="119"/>
      <c r="J1559" s="119"/>
      <c r="K1559" s="54">
        <f t="shared" si="874"/>
        <v>-95251.979999999981</v>
      </c>
      <c r="L1559" s="55">
        <f t="shared" si="875"/>
        <v>25.01</v>
      </c>
      <c r="M1559" s="59"/>
      <c r="N1559" s="59"/>
      <c r="O1559" s="53"/>
      <c r="P1559" s="53"/>
      <c r="Q1559" s="57">
        <f t="shared" si="867"/>
        <v>0</v>
      </c>
      <c r="R1559" s="53"/>
      <c r="S1559" s="53">
        <f t="shared" si="876"/>
        <v>0</v>
      </c>
      <c r="T1559" s="58"/>
      <c r="U1559" s="58"/>
      <c r="V1559" s="53">
        <f t="shared" si="868"/>
        <v>0</v>
      </c>
      <c r="W1559" s="59"/>
      <c r="X1559" s="6"/>
    </row>
    <row r="1560" spans="1:24" s="35" customFormat="1" ht="15.75" x14ac:dyDescent="0.25">
      <c r="A1560" s="33" t="s">
        <v>288</v>
      </c>
      <c r="B1560" s="33" t="s">
        <v>332</v>
      </c>
      <c r="C1560" s="23" t="s">
        <v>94</v>
      </c>
      <c r="D1560" s="43" t="s">
        <v>97</v>
      </c>
      <c r="E1560" s="53"/>
      <c r="F1560" s="53">
        <f t="shared" ref="F1560" si="877">E1560/12*10</f>
        <v>0</v>
      </c>
      <c r="G1560" s="53"/>
      <c r="H1560" s="53"/>
      <c r="I1560" s="119">
        <f t="shared" ref="I1560" si="878">G1560-F1560</f>
        <v>0</v>
      </c>
      <c r="J1560" s="55"/>
      <c r="K1560" s="54"/>
      <c r="L1560" s="55"/>
      <c r="M1560" s="59"/>
      <c r="N1560" s="59"/>
      <c r="O1560" s="53"/>
      <c r="P1560" s="53"/>
      <c r="Q1560" s="57">
        <f t="shared" si="867"/>
        <v>0</v>
      </c>
      <c r="R1560" s="53"/>
      <c r="S1560" s="53">
        <f t="shared" si="876"/>
        <v>0</v>
      </c>
      <c r="T1560" s="58"/>
      <c r="U1560" s="58"/>
      <c r="V1560" s="53">
        <f t="shared" si="868"/>
        <v>0</v>
      </c>
      <c r="W1560" s="59"/>
      <c r="X1560" s="6"/>
    </row>
    <row r="1561" spans="1:24" s="35" customFormat="1" ht="15.75" x14ac:dyDescent="0.25">
      <c r="A1561" s="33" t="s">
        <v>288</v>
      </c>
      <c r="B1561" s="33" t="s">
        <v>332</v>
      </c>
      <c r="C1561" s="23" t="s">
        <v>93</v>
      </c>
      <c r="D1561" s="43" t="s">
        <v>92</v>
      </c>
      <c r="E1561" s="53"/>
      <c r="F1561" s="53"/>
      <c r="G1561" s="53"/>
      <c r="H1561" s="53"/>
      <c r="I1561" s="54"/>
      <c r="J1561" s="50"/>
      <c r="K1561" s="54"/>
      <c r="L1561" s="55"/>
      <c r="M1561" s="59"/>
      <c r="N1561" s="59"/>
      <c r="O1561" s="53"/>
      <c r="P1561" s="53"/>
      <c r="Q1561" s="57">
        <f t="shared" si="867"/>
        <v>0</v>
      </c>
      <c r="R1561" s="53"/>
      <c r="S1561" s="53">
        <f t="shared" si="876"/>
        <v>0</v>
      </c>
      <c r="T1561" s="58"/>
      <c r="U1561" s="58"/>
      <c r="V1561" s="53">
        <f t="shared" si="868"/>
        <v>0</v>
      </c>
      <c r="W1561" s="59"/>
      <c r="X1561" s="6"/>
    </row>
    <row r="1562" spans="1:24" s="35" customFormat="1" ht="31.5" x14ac:dyDescent="0.25">
      <c r="A1562" s="33" t="s">
        <v>288</v>
      </c>
      <c r="B1562" s="33" t="s">
        <v>332</v>
      </c>
      <c r="C1562" s="23" t="s">
        <v>98</v>
      </c>
      <c r="D1562" s="34" t="s">
        <v>99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867"/>
        <v>0</v>
      </c>
      <c r="R1562" s="53"/>
      <c r="S1562" s="53">
        <f t="shared" si="876"/>
        <v>0</v>
      </c>
      <c r="T1562" s="58"/>
      <c r="U1562" s="58"/>
      <c r="V1562" s="53">
        <f t="shared" si="868"/>
        <v>0</v>
      </c>
      <c r="W1562" s="59"/>
      <c r="X1562" s="6"/>
    </row>
    <row r="1563" spans="1:24" s="35" customFormat="1" ht="15.75" x14ac:dyDescent="0.25">
      <c r="A1563" s="33" t="s">
        <v>288</v>
      </c>
      <c r="B1563" s="33" t="s">
        <v>332</v>
      </c>
      <c r="C1563" s="23" t="s">
        <v>100</v>
      </c>
      <c r="D1563" s="34" t="s">
        <v>101</v>
      </c>
      <c r="E1563" s="53"/>
      <c r="F1563" s="53"/>
      <c r="G1563" s="53">
        <v>4109.93</v>
      </c>
      <c r="H1563" s="53"/>
      <c r="I1563" s="119">
        <f t="shared" ref="I1563" si="879">G1563-F1563</f>
        <v>4109.93</v>
      </c>
      <c r="J1563" s="55" t="e">
        <f t="shared" ref="J1563" si="880">ROUND(I1563/F1563*100,2)</f>
        <v>#DIV/0!</v>
      </c>
      <c r="K1563" s="54"/>
      <c r="L1563" s="55"/>
      <c r="M1563" s="59"/>
      <c r="N1563" s="59"/>
      <c r="O1563" s="53"/>
      <c r="P1563" s="53"/>
      <c r="Q1563" s="57">
        <f t="shared" si="867"/>
        <v>0</v>
      </c>
      <c r="R1563" s="53"/>
      <c r="S1563" s="53">
        <f t="shared" si="876"/>
        <v>0</v>
      </c>
      <c r="T1563" s="58"/>
      <c r="U1563" s="58"/>
      <c r="V1563" s="53">
        <f t="shared" si="868"/>
        <v>0</v>
      </c>
      <c r="W1563" s="59"/>
      <c r="X1563" s="6"/>
    </row>
    <row r="1564" spans="1:24" s="35" customFormat="1" ht="47.25" x14ac:dyDescent="0.25">
      <c r="A1564" s="33" t="s">
        <v>288</v>
      </c>
      <c r="B1564" s="33" t="s">
        <v>332</v>
      </c>
      <c r="C1564" s="23" t="s">
        <v>102</v>
      </c>
      <c r="D1564" s="39" t="s">
        <v>87</v>
      </c>
      <c r="E1564" s="53"/>
      <c r="F1564" s="53"/>
      <c r="G1564" s="53"/>
      <c r="H1564" s="53"/>
      <c r="I1564" s="54"/>
      <c r="J1564" s="50"/>
      <c r="K1564" s="54"/>
      <c r="L1564" s="55"/>
      <c r="M1564" s="59"/>
      <c r="N1564" s="59"/>
      <c r="O1564" s="53"/>
      <c r="P1564" s="53"/>
      <c r="Q1564" s="57">
        <f t="shared" si="867"/>
        <v>0</v>
      </c>
      <c r="R1564" s="53"/>
      <c r="S1564" s="53">
        <f t="shared" si="876"/>
        <v>0</v>
      </c>
      <c r="T1564" s="58"/>
      <c r="U1564" s="58"/>
      <c r="V1564" s="53">
        <f t="shared" si="868"/>
        <v>0</v>
      </c>
      <c r="W1564" s="59"/>
      <c r="X1564" s="6"/>
    </row>
    <row r="1565" spans="1:24" s="35" customFormat="1" ht="63" x14ac:dyDescent="0.25">
      <c r="A1565" s="33" t="s">
        <v>288</v>
      </c>
      <c r="B1565" s="33" t="s">
        <v>332</v>
      </c>
      <c r="C1565" s="23" t="s">
        <v>102</v>
      </c>
      <c r="D1565" s="39" t="s">
        <v>103</v>
      </c>
      <c r="E1565" s="53">
        <v>152346</v>
      </c>
      <c r="F1565" s="53">
        <f>ROUND(E1565/12*2,2)</f>
        <v>25391</v>
      </c>
      <c r="G1565" s="53">
        <v>46732.009999999995</v>
      </c>
      <c r="H1565" s="53">
        <v>46732.009999999995</v>
      </c>
      <c r="I1565" s="54">
        <f>G1565-F1565</f>
        <v>21341.009999999995</v>
      </c>
      <c r="J1565" s="50">
        <f>ROUND(I1565/F1565*100,2)</f>
        <v>84.05</v>
      </c>
      <c r="K1565" s="54"/>
      <c r="L1565" s="55"/>
      <c r="M1565" s="59"/>
      <c r="N1565" s="59"/>
      <c r="O1565" s="53"/>
      <c r="P1565" s="53"/>
      <c r="Q1565" s="57">
        <f t="shared" si="867"/>
        <v>0</v>
      </c>
      <c r="R1565" s="53"/>
      <c r="S1565" s="53">
        <f t="shared" si="876"/>
        <v>0</v>
      </c>
      <c r="T1565" s="58"/>
      <c r="U1565" s="58"/>
      <c r="V1565" s="53">
        <f t="shared" si="868"/>
        <v>0</v>
      </c>
      <c r="W1565" s="59"/>
      <c r="X1565" s="6"/>
    </row>
    <row r="1566" spans="1:24" s="35" customFormat="1" ht="31.5" x14ac:dyDescent="0.25">
      <c r="A1566" s="33" t="s">
        <v>288</v>
      </c>
      <c r="B1566" s="33" t="s">
        <v>332</v>
      </c>
      <c r="C1566" s="23" t="s">
        <v>362</v>
      </c>
      <c r="D1566" s="39" t="s">
        <v>363</v>
      </c>
      <c r="E1566" s="53">
        <v>3207</v>
      </c>
      <c r="F1566" s="53">
        <f>ROUND(E1566/12*2,0)</f>
        <v>535</v>
      </c>
      <c r="G1566" s="53">
        <v>1599.4</v>
      </c>
      <c r="H1566" s="53">
        <v>843</v>
      </c>
      <c r="I1566" s="55">
        <f>G1566-F1566</f>
        <v>1064.4000000000001</v>
      </c>
      <c r="J1566" s="55">
        <f>ROUND(I1566/F1566*100,2)</f>
        <v>198.95</v>
      </c>
      <c r="K1566" s="54"/>
      <c r="L1566" s="55"/>
      <c r="M1566" s="59"/>
      <c r="N1566" s="59"/>
      <c r="O1566" s="53"/>
      <c r="P1566" s="53"/>
      <c r="Q1566" s="57"/>
      <c r="R1566" s="53"/>
      <c r="S1566" s="53"/>
      <c r="T1566" s="58"/>
      <c r="U1566" s="58"/>
      <c r="V1566" s="53"/>
      <c r="W1566" s="59"/>
      <c r="X1566" s="6"/>
    </row>
    <row r="1567" spans="1:24" s="35" customFormat="1" ht="15.75" x14ac:dyDescent="0.25">
      <c r="A1567" s="33" t="s">
        <v>288</v>
      </c>
      <c r="B1567" s="33" t="s">
        <v>332</v>
      </c>
      <c r="C1567" s="23" t="s">
        <v>365</v>
      </c>
      <c r="D1567" s="39" t="s">
        <v>364</v>
      </c>
      <c r="E1567" s="53"/>
      <c r="F1567" s="53"/>
      <c r="G1567" s="53"/>
      <c r="H1567" s="53"/>
      <c r="I1567" s="54"/>
      <c r="J1567" s="50"/>
      <c r="K1567" s="54"/>
      <c r="L1567" s="55"/>
      <c r="M1567" s="59"/>
      <c r="N1567" s="59"/>
      <c r="O1567" s="53"/>
      <c r="P1567" s="53"/>
      <c r="Q1567" s="57"/>
      <c r="R1567" s="53"/>
      <c r="S1567" s="53"/>
      <c r="T1567" s="58"/>
      <c r="U1567" s="58"/>
      <c r="V1567" s="53"/>
      <c r="W1567" s="59"/>
      <c r="X1567" s="6"/>
    </row>
    <row r="1568" spans="1:24" s="35" customFormat="1" ht="15.75" x14ac:dyDescent="0.25">
      <c r="A1568" s="33" t="s">
        <v>288</v>
      </c>
      <c r="B1568" s="21">
        <v>2</v>
      </c>
      <c r="C1568" s="23" t="s">
        <v>102</v>
      </c>
      <c r="D1568" s="40" t="s">
        <v>31</v>
      </c>
      <c r="E1568" s="64">
        <f>E1569+E1575+E1629</f>
        <v>8316320</v>
      </c>
      <c r="F1568" s="64">
        <f>F1569+F1575+F1629</f>
        <v>1461088.8299999998</v>
      </c>
      <c r="G1568" s="64">
        <f>G1569+G1575+G1629</f>
        <v>1523334.53</v>
      </c>
      <c r="H1568" s="64">
        <f>H1569+H1575+H1629</f>
        <v>1257157</v>
      </c>
      <c r="I1568" s="126">
        <f>I1569+I1575+I1629</f>
        <v>212448.92</v>
      </c>
      <c r="J1568" s="50">
        <f>ROUND(I1568/F1568*100,2)</f>
        <v>14.54</v>
      </c>
      <c r="K1568" s="126">
        <f>K1569+K1575+K1629</f>
        <v>-155428.22</v>
      </c>
      <c r="L1568" s="55">
        <f>ROUND(K1568*100/-F1568,2)</f>
        <v>10.64</v>
      </c>
      <c r="M1568" s="64">
        <v>246200</v>
      </c>
      <c r="N1568" s="49">
        <f>ROUND(M1568/12*2,2)</f>
        <v>41033.33</v>
      </c>
      <c r="O1568" s="52">
        <f t="shared" ref="O1568" si="881">O1569+O1575+O1589</f>
        <v>43810</v>
      </c>
      <c r="P1568" s="64">
        <f t="shared" ref="P1568:V1568" si="882">P1569+P1575+P1629</f>
        <v>35888</v>
      </c>
      <c r="Q1568" s="126">
        <f t="shared" si="882"/>
        <v>7922</v>
      </c>
      <c r="R1568" s="64">
        <f t="shared" si="882"/>
        <v>5002</v>
      </c>
      <c r="S1568" s="64">
        <f t="shared" si="882"/>
        <v>834</v>
      </c>
      <c r="T1568" s="136">
        <f t="shared" si="882"/>
        <v>879</v>
      </c>
      <c r="U1568" s="136">
        <f t="shared" si="882"/>
        <v>764</v>
      </c>
      <c r="V1568" s="53">
        <f t="shared" si="882"/>
        <v>115</v>
      </c>
      <c r="W1568" s="53"/>
      <c r="X1568" s="6"/>
    </row>
    <row r="1569" spans="1:24" s="35" customFormat="1" ht="23.25" customHeight="1" x14ac:dyDescent="0.25">
      <c r="A1569" s="33" t="s">
        <v>288</v>
      </c>
      <c r="B1569" s="22" t="s">
        <v>333</v>
      </c>
      <c r="C1569" s="23" t="s">
        <v>102</v>
      </c>
      <c r="D1569" s="32" t="s">
        <v>32</v>
      </c>
      <c r="E1569" s="64">
        <f t="shared" ref="E1569:L1569" si="883">SUM(E1570:E1574)</f>
        <v>3416484</v>
      </c>
      <c r="F1569" s="64">
        <f t="shared" si="883"/>
        <v>570944</v>
      </c>
      <c r="G1569" s="64">
        <f t="shared" si="883"/>
        <v>568092</v>
      </c>
      <c r="H1569" s="64">
        <f t="shared" si="883"/>
        <v>570944</v>
      </c>
      <c r="I1569" s="64">
        <f t="shared" si="883"/>
        <v>4550</v>
      </c>
      <c r="J1569" s="50">
        <f>ROUND(I1569/F1569*100,2)</f>
        <v>0.8</v>
      </c>
      <c r="K1569" s="64">
        <f t="shared" si="883"/>
        <v>-7402</v>
      </c>
      <c r="L1569" s="64">
        <f t="shared" si="883"/>
        <v>46.54</v>
      </c>
      <c r="M1569" s="64"/>
      <c r="N1569" s="64"/>
      <c r="O1569" s="64">
        <f t="shared" ref="O1569:V1569" si="884">SUM(O1570:O1574)</f>
        <v>11417</v>
      </c>
      <c r="P1569" s="64">
        <f t="shared" si="884"/>
        <v>11529</v>
      </c>
      <c r="Q1569" s="64">
        <f t="shared" si="884"/>
        <v>-112</v>
      </c>
      <c r="R1569" s="64">
        <f t="shared" si="884"/>
        <v>2705</v>
      </c>
      <c r="S1569" s="64">
        <f t="shared" si="884"/>
        <v>451</v>
      </c>
      <c r="T1569" s="64">
        <f t="shared" si="884"/>
        <v>453</v>
      </c>
      <c r="U1569" s="64">
        <f t="shared" si="884"/>
        <v>453</v>
      </c>
      <c r="V1569" s="64">
        <f t="shared" si="884"/>
        <v>0</v>
      </c>
      <c r="W1569" s="64"/>
      <c r="X1569" s="6"/>
    </row>
    <row r="1570" spans="1:24" s="35" customFormat="1" ht="15.75" x14ac:dyDescent="0.25">
      <c r="A1570" s="162" t="s">
        <v>288</v>
      </c>
      <c r="B1570" s="33" t="s">
        <v>333</v>
      </c>
      <c r="C1570" s="23" t="s">
        <v>109</v>
      </c>
      <c r="D1570" s="34" t="s">
        <v>106</v>
      </c>
      <c r="E1570" s="53">
        <v>3329005</v>
      </c>
      <c r="F1570" s="99">
        <f>277520*2</f>
        <v>555040</v>
      </c>
      <c r="G1570" s="53">
        <v>559590</v>
      </c>
      <c r="H1570" s="53">
        <v>555040</v>
      </c>
      <c r="I1570" s="119">
        <f t="shared" ref="I1570" si="885">G1570-F1570</f>
        <v>4550</v>
      </c>
      <c r="J1570" s="55">
        <f t="shared" ref="J1570" si="886">ROUND(I1570/F1570*100,2)</f>
        <v>0.82</v>
      </c>
      <c r="K1570" s="54"/>
      <c r="L1570" s="55"/>
      <c r="M1570" s="59"/>
      <c r="N1570" s="59"/>
      <c r="O1570" s="53">
        <v>11226</v>
      </c>
      <c r="P1570" s="53">
        <v>11338</v>
      </c>
      <c r="Q1570" s="59">
        <f>O1570-P1570</f>
        <v>-112</v>
      </c>
      <c r="R1570" s="74">
        <v>2683</v>
      </c>
      <c r="S1570" s="53">
        <f>ROUND(R1570/12*2,0)</f>
        <v>447</v>
      </c>
      <c r="T1570" s="58">
        <v>451</v>
      </c>
      <c r="U1570" s="58">
        <v>451</v>
      </c>
      <c r="V1570" s="53">
        <f>T1570-U1570</f>
        <v>0</v>
      </c>
      <c r="W1570" s="59"/>
      <c r="X1570" s="6"/>
    </row>
    <row r="1571" spans="1:24" s="35" customFormat="1" ht="31.5" x14ac:dyDescent="0.25">
      <c r="A1571" s="33" t="s">
        <v>288</v>
      </c>
      <c r="B1571" s="33" t="s">
        <v>333</v>
      </c>
      <c r="C1571" s="23" t="s">
        <v>110</v>
      </c>
      <c r="D1571" s="34" t="s">
        <v>114</v>
      </c>
      <c r="E1571" s="53"/>
      <c r="F1571" s="53"/>
      <c r="G1571" s="53"/>
      <c r="H1571" s="53"/>
      <c r="I1571" s="54"/>
      <c r="J1571" s="50"/>
      <c r="K1571" s="54"/>
      <c r="L1571" s="55"/>
      <c r="M1571" s="59"/>
      <c r="N1571" s="59"/>
      <c r="O1571" s="53"/>
      <c r="P1571" s="53"/>
      <c r="Q1571" s="57">
        <f>O1571-P1571</f>
        <v>0</v>
      </c>
      <c r="R1571" s="53"/>
      <c r="S1571" s="53">
        <f>ROUND(R1571/12*3,0)</f>
        <v>0</v>
      </c>
      <c r="T1571" s="58"/>
      <c r="U1571" s="58"/>
      <c r="V1571" s="53">
        <f>T1571-U1571</f>
        <v>0</v>
      </c>
      <c r="W1571" s="59"/>
      <c r="X1571" s="6"/>
    </row>
    <row r="1572" spans="1:24" s="35" customFormat="1" ht="15.75" x14ac:dyDescent="0.25">
      <c r="A1572" s="33" t="s">
        <v>288</v>
      </c>
      <c r="B1572" s="33" t="s">
        <v>333</v>
      </c>
      <c r="C1572" s="23" t="s">
        <v>111</v>
      </c>
      <c r="D1572" s="34" t="s">
        <v>115</v>
      </c>
      <c r="E1572" s="53"/>
      <c r="F1572" s="53"/>
      <c r="G1572" s="53"/>
      <c r="H1572" s="53"/>
      <c r="I1572" s="54"/>
      <c r="J1572" s="50"/>
      <c r="K1572" s="54"/>
      <c r="L1572" s="55"/>
      <c r="M1572" s="59"/>
      <c r="N1572" s="59"/>
      <c r="O1572" s="53"/>
      <c r="P1572" s="53"/>
      <c r="Q1572" s="57">
        <f>O1572-P1572</f>
        <v>0</v>
      </c>
      <c r="R1572" s="53"/>
      <c r="S1572" s="53">
        <f>ROUND(R1572/12*3,0)</f>
        <v>0</v>
      </c>
      <c r="T1572" s="58"/>
      <c r="U1572" s="58"/>
      <c r="V1572" s="53">
        <f>T1572-U1572</f>
        <v>0</v>
      </c>
      <c r="W1572" s="59"/>
      <c r="X1572" s="6"/>
    </row>
    <row r="1573" spans="1:24" s="35" customFormat="1" ht="31.5" x14ac:dyDescent="0.25">
      <c r="A1573" s="33" t="s">
        <v>288</v>
      </c>
      <c r="B1573" s="33" t="s">
        <v>333</v>
      </c>
      <c r="C1573" s="23" t="s">
        <v>113</v>
      </c>
      <c r="D1573" s="34" t="s">
        <v>116</v>
      </c>
      <c r="E1573" s="53"/>
      <c r="F1573" s="53"/>
      <c r="G1573" s="53"/>
      <c r="H1573" s="53"/>
      <c r="I1573" s="54"/>
      <c r="J1573" s="50"/>
      <c r="K1573" s="54"/>
      <c r="L1573" s="55"/>
      <c r="M1573" s="59"/>
      <c r="N1573" s="59"/>
      <c r="O1573" s="53"/>
      <c r="P1573" s="53"/>
      <c r="Q1573" s="57">
        <f>O1573-P1573</f>
        <v>0</v>
      </c>
      <c r="R1573" s="53"/>
      <c r="S1573" s="53">
        <f>ROUND(R1573/12*3,0)</f>
        <v>0</v>
      </c>
      <c r="T1573" s="58"/>
      <c r="U1573" s="58"/>
      <c r="V1573" s="53">
        <f>T1573-U1573</f>
        <v>0</v>
      </c>
      <c r="W1573" s="59"/>
      <c r="X1573" s="6"/>
    </row>
    <row r="1574" spans="1:24" s="35" customFormat="1" ht="15.75" x14ac:dyDescent="0.25">
      <c r="A1574" s="33" t="s">
        <v>288</v>
      </c>
      <c r="B1574" s="33" t="s">
        <v>333</v>
      </c>
      <c r="C1574" s="23" t="s">
        <v>112</v>
      </c>
      <c r="D1574" s="34" t="s">
        <v>117</v>
      </c>
      <c r="E1574" s="53">
        <v>87479</v>
      </c>
      <c r="F1574" s="53">
        <f>7952*2</f>
        <v>15904</v>
      </c>
      <c r="G1574" s="53">
        <v>8502</v>
      </c>
      <c r="H1574" s="53">
        <v>15904</v>
      </c>
      <c r="I1574" s="119"/>
      <c r="J1574" s="55"/>
      <c r="K1574" s="54">
        <f>G1574-F1574</f>
        <v>-7402</v>
      </c>
      <c r="L1574" s="55">
        <f>ROUND(K1574*100/-F1574,2)</f>
        <v>46.54</v>
      </c>
      <c r="M1574" s="59"/>
      <c r="N1574" s="59"/>
      <c r="O1574" s="53">
        <v>191</v>
      </c>
      <c r="P1574" s="53">
        <v>191</v>
      </c>
      <c r="Q1574" s="57">
        <f>O1574-P1574</f>
        <v>0</v>
      </c>
      <c r="R1574" s="74">
        <v>22</v>
      </c>
      <c r="S1574" s="53">
        <f>ROUND(R1574/12*2,0)</f>
        <v>4</v>
      </c>
      <c r="T1574" s="58">
        <v>2</v>
      </c>
      <c r="U1574" s="58">
        <v>2</v>
      </c>
      <c r="V1574" s="53">
        <f>T1574-U1574</f>
        <v>0</v>
      </c>
      <c r="W1574" s="59"/>
      <c r="X1574" s="6"/>
    </row>
    <row r="1575" spans="1:24" s="35" customFormat="1" ht="15.75" x14ac:dyDescent="0.25">
      <c r="A1575" s="33" t="s">
        <v>288</v>
      </c>
      <c r="B1575" s="22" t="s">
        <v>334</v>
      </c>
      <c r="C1575" s="23" t="s">
        <v>102</v>
      </c>
      <c r="D1575" s="41" t="s">
        <v>33</v>
      </c>
      <c r="E1575" s="64">
        <f>SUM(E1576:E1628)</f>
        <v>4095287</v>
      </c>
      <c r="F1575" s="64">
        <f>SUM(F1576:F1628)</f>
        <v>682547.82999999984</v>
      </c>
      <c r="G1575" s="64">
        <f>SUM(G1576:G1628)</f>
        <v>729963</v>
      </c>
      <c r="H1575" s="64">
        <f>SUM(H1576:H1628)</f>
        <v>545829</v>
      </c>
      <c r="I1575" s="126">
        <f>SUM(I1576:I1628)</f>
        <v>176455.83000000002</v>
      </c>
      <c r="J1575" s="50">
        <f>ROUND(I1575/F1575*100,2)</f>
        <v>25.85</v>
      </c>
      <c r="K1575" s="126">
        <f>SUM(K1576:K1628)</f>
        <v>-129040.66</v>
      </c>
      <c r="L1575" s="55">
        <f>ROUND(K1575*100/-F1575,2)</f>
        <v>18.91</v>
      </c>
      <c r="M1575" s="64"/>
      <c r="N1575" s="64"/>
      <c r="O1575" s="64">
        <f t="shared" ref="O1575:V1575" si="887">SUM(O1576:O1628)</f>
        <v>32393</v>
      </c>
      <c r="P1575" s="64">
        <f t="shared" si="887"/>
        <v>24359</v>
      </c>
      <c r="Q1575" s="126">
        <f t="shared" si="887"/>
        <v>8034</v>
      </c>
      <c r="R1575" s="64">
        <f t="shared" si="887"/>
        <v>2297</v>
      </c>
      <c r="S1575" s="64">
        <f t="shared" si="887"/>
        <v>383</v>
      </c>
      <c r="T1575" s="136">
        <f t="shared" si="887"/>
        <v>426</v>
      </c>
      <c r="U1575" s="136">
        <f t="shared" si="887"/>
        <v>311</v>
      </c>
      <c r="V1575" s="64">
        <f t="shared" si="887"/>
        <v>115</v>
      </c>
      <c r="W1575" s="64"/>
      <c r="X1575" s="6"/>
    </row>
    <row r="1576" spans="1:24" s="35" customFormat="1" ht="31.5" x14ac:dyDescent="0.25">
      <c r="A1576" s="33" t="s">
        <v>288</v>
      </c>
      <c r="B1576" s="33" t="s">
        <v>334</v>
      </c>
      <c r="C1576" s="42" t="s">
        <v>139</v>
      </c>
      <c r="D1576" s="43" t="s">
        <v>119</v>
      </c>
      <c r="E1576" s="53">
        <v>171578</v>
      </c>
      <c r="F1576" s="53">
        <f t="shared" ref="F1576:F1577" si="888">ROUND(E1576/12*2,2)</f>
        <v>28596.33</v>
      </c>
      <c r="G1576" s="53">
        <v>8242</v>
      </c>
      <c r="H1576" s="53">
        <v>8242</v>
      </c>
      <c r="I1576" s="119"/>
      <c r="J1576" s="55"/>
      <c r="K1576" s="54">
        <f t="shared" ref="K1576:K1577" si="889">G1576-F1576</f>
        <v>-20354.330000000002</v>
      </c>
      <c r="L1576" s="55">
        <f t="shared" ref="L1576:L1577" si="890">ROUND(K1576*100/-F1576,2)</f>
        <v>71.180000000000007</v>
      </c>
      <c r="M1576" s="59"/>
      <c r="N1576" s="59"/>
      <c r="O1576" s="53">
        <v>140</v>
      </c>
      <c r="P1576" s="53">
        <v>140</v>
      </c>
      <c r="Q1576" s="59">
        <f t="shared" ref="Q1576:Q1628" si="891">O1576-P1576</f>
        <v>0</v>
      </c>
      <c r="R1576" s="59">
        <v>229</v>
      </c>
      <c r="S1576" s="53">
        <f t="shared" ref="S1576:S1577" si="892">ROUND(R1576/12*2,0)</f>
        <v>38</v>
      </c>
      <c r="T1576" s="58">
        <v>11</v>
      </c>
      <c r="U1576" s="58">
        <v>11</v>
      </c>
      <c r="V1576" s="53">
        <f t="shared" ref="V1576:V1628" si="893">T1576-U1576</f>
        <v>0</v>
      </c>
      <c r="W1576" s="59"/>
      <c r="X1576" s="6"/>
    </row>
    <row r="1577" spans="1:24" s="35" customFormat="1" ht="47.25" x14ac:dyDescent="0.25">
      <c r="A1577" s="33" t="s">
        <v>288</v>
      </c>
      <c r="B1577" s="33" t="s">
        <v>334</v>
      </c>
      <c r="C1577" s="42" t="s">
        <v>140</v>
      </c>
      <c r="D1577" s="43" t="s">
        <v>120</v>
      </c>
      <c r="E1577" s="53">
        <v>639880</v>
      </c>
      <c r="F1577" s="53">
        <f t="shared" si="888"/>
        <v>106646.67</v>
      </c>
      <c r="G1577" s="53">
        <v>33852</v>
      </c>
      <c r="H1577" s="53">
        <v>30825</v>
      </c>
      <c r="I1577" s="119"/>
      <c r="J1577" s="55"/>
      <c r="K1577" s="54">
        <f t="shared" si="889"/>
        <v>-72794.67</v>
      </c>
      <c r="L1577" s="55">
        <f t="shared" si="890"/>
        <v>68.260000000000005</v>
      </c>
      <c r="M1577" s="59"/>
      <c r="N1577" s="59"/>
      <c r="O1577" s="53">
        <v>1162</v>
      </c>
      <c r="P1577" s="53">
        <v>1036</v>
      </c>
      <c r="Q1577" s="57">
        <f t="shared" si="891"/>
        <v>126</v>
      </c>
      <c r="R1577" s="59">
        <v>455</v>
      </c>
      <c r="S1577" s="53">
        <f t="shared" si="892"/>
        <v>76</v>
      </c>
      <c r="T1577" s="58">
        <v>56</v>
      </c>
      <c r="U1577" s="58">
        <v>51</v>
      </c>
      <c r="V1577" s="53">
        <f t="shared" si="893"/>
        <v>5</v>
      </c>
      <c r="W1577" s="59"/>
      <c r="X1577" s="6"/>
    </row>
    <row r="1578" spans="1:24" s="35" customFormat="1" ht="31.5" x14ac:dyDescent="0.25">
      <c r="A1578" s="33" t="s">
        <v>288</v>
      </c>
      <c r="B1578" s="33" t="s">
        <v>334</v>
      </c>
      <c r="C1578" s="42" t="s">
        <v>141</v>
      </c>
      <c r="D1578" s="43" t="s">
        <v>142</v>
      </c>
      <c r="E1578" s="53"/>
      <c r="F1578" s="53"/>
      <c r="G1578" s="53"/>
      <c r="H1578" s="53"/>
      <c r="I1578" s="54"/>
      <c r="J1578" s="50"/>
      <c r="K1578" s="54"/>
      <c r="L1578" s="55"/>
      <c r="M1578" s="59"/>
      <c r="N1578" s="59"/>
      <c r="O1578" s="53"/>
      <c r="P1578" s="53"/>
      <c r="Q1578" s="57">
        <f t="shared" si="891"/>
        <v>0</v>
      </c>
      <c r="R1578" s="53"/>
      <c r="S1578" s="53">
        <f t="shared" ref="S1578:S1586" si="894">ROUND(R1578/12*3,0)</f>
        <v>0</v>
      </c>
      <c r="T1578" s="58"/>
      <c r="U1578" s="58"/>
      <c r="V1578" s="53">
        <f t="shared" si="893"/>
        <v>0</v>
      </c>
      <c r="W1578" s="59"/>
      <c r="X1578" s="6"/>
    </row>
    <row r="1579" spans="1:24" s="35" customFormat="1" ht="31.5" x14ac:dyDescent="0.25">
      <c r="A1579" s="33" t="s">
        <v>288</v>
      </c>
      <c r="B1579" s="33" t="s">
        <v>334</v>
      </c>
      <c r="C1579" s="42" t="s">
        <v>143</v>
      </c>
      <c r="D1579" s="43" t="s">
        <v>144</v>
      </c>
      <c r="E1579" s="53"/>
      <c r="F1579" s="53"/>
      <c r="G1579" s="53"/>
      <c r="H1579" s="53"/>
      <c r="I1579" s="54"/>
      <c r="J1579" s="50"/>
      <c r="K1579" s="54"/>
      <c r="L1579" s="55"/>
      <c r="M1579" s="59"/>
      <c r="N1579" s="59"/>
      <c r="O1579" s="53"/>
      <c r="P1579" s="53"/>
      <c r="Q1579" s="57">
        <f t="shared" si="891"/>
        <v>0</v>
      </c>
      <c r="R1579" s="53"/>
      <c r="S1579" s="53">
        <f t="shared" si="894"/>
        <v>0</v>
      </c>
      <c r="T1579" s="58"/>
      <c r="U1579" s="58"/>
      <c r="V1579" s="53">
        <f t="shared" si="893"/>
        <v>0</v>
      </c>
      <c r="W1579" s="59"/>
      <c r="X1579" s="6"/>
    </row>
    <row r="1580" spans="1:24" s="35" customFormat="1" ht="15.75" x14ac:dyDescent="0.25">
      <c r="A1580" s="33" t="s">
        <v>288</v>
      </c>
      <c r="B1580" s="33" t="s">
        <v>334</v>
      </c>
      <c r="C1580" s="42" t="s">
        <v>145</v>
      </c>
      <c r="D1580" s="43" t="s">
        <v>146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 t="shared" si="891"/>
        <v>0</v>
      </c>
      <c r="R1580" s="53"/>
      <c r="S1580" s="53">
        <f t="shared" si="894"/>
        <v>0</v>
      </c>
      <c r="T1580" s="58"/>
      <c r="U1580" s="58"/>
      <c r="V1580" s="53">
        <f t="shared" si="893"/>
        <v>0</v>
      </c>
      <c r="W1580" s="59"/>
      <c r="X1580" s="6"/>
    </row>
    <row r="1581" spans="1:24" s="35" customFormat="1" ht="15.75" x14ac:dyDescent="0.25">
      <c r="A1581" s="33" t="s">
        <v>288</v>
      </c>
      <c r="B1581" s="33" t="s">
        <v>334</v>
      </c>
      <c r="C1581" s="42" t="s">
        <v>147</v>
      </c>
      <c r="D1581" s="43" t="s">
        <v>148</v>
      </c>
      <c r="E1581" s="53"/>
      <c r="F1581" s="53"/>
      <c r="G1581" s="53"/>
      <c r="H1581" s="53"/>
      <c r="I1581" s="54"/>
      <c r="J1581" s="50"/>
      <c r="K1581" s="54"/>
      <c r="L1581" s="55"/>
      <c r="M1581" s="59"/>
      <c r="N1581" s="59"/>
      <c r="O1581" s="53"/>
      <c r="P1581" s="53"/>
      <c r="Q1581" s="57">
        <f t="shared" si="891"/>
        <v>0</v>
      </c>
      <c r="R1581" s="53"/>
      <c r="S1581" s="53">
        <f t="shared" si="894"/>
        <v>0</v>
      </c>
      <c r="T1581" s="58"/>
      <c r="U1581" s="58"/>
      <c r="V1581" s="53">
        <f t="shared" si="893"/>
        <v>0</v>
      </c>
      <c r="W1581" s="59"/>
      <c r="X1581" s="6"/>
    </row>
    <row r="1582" spans="1:24" s="35" customFormat="1" ht="63.75" customHeight="1" x14ac:dyDescent="0.25">
      <c r="A1582" s="33" t="s">
        <v>288</v>
      </c>
      <c r="B1582" s="33" t="s">
        <v>334</v>
      </c>
      <c r="C1582" s="42" t="s">
        <v>149</v>
      </c>
      <c r="D1582" s="43" t="s">
        <v>150</v>
      </c>
      <c r="E1582" s="53"/>
      <c r="F1582" s="53"/>
      <c r="G1582" s="53"/>
      <c r="H1582" s="53"/>
      <c r="I1582" s="54"/>
      <c r="J1582" s="50"/>
      <c r="K1582" s="54"/>
      <c r="L1582" s="55"/>
      <c r="M1582" s="59"/>
      <c r="N1582" s="59"/>
      <c r="O1582" s="53"/>
      <c r="P1582" s="53"/>
      <c r="Q1582" s="57">
        <f t="shared" si="891"/>
        <v>0</v>
      </c>
      <c r="R1582" s="53"/>
      <c r="S1582" s="53">
        <f t="shared" si="894"/>
        <v>0</v>
      </c>
      <c r="T1582" s="58"/>
      <c r="U1582" s="58"/>
      <c r="V1582" s="53">
        <f t="shared" si="893"/>
        <v>0</v>
      </c>
      <c r="W1582" s="59"/>
      <c r="X1582" s="6"/>
    </row>
    <row r="1583" spans="1:24" s="35" customFormat="1" ht="31.5" x14ac:dyDescent="0.25">
      <c r="A1583" s="33" t="s">
        <v>288</v>
      </c>
      <c r="B1583" s="33" t="s">
        <v>334</v>
      </c>
      <c r="C1583" s="42" t="s">
        <v>130</v>
      </c>
      <c r="D1583" s="43" t="s">
        <v>151</v>
      </c>
      <c r="E1583" s="53">
        <v>72802</v>
      </c>
      <c r="F1583" s="53">
        <f>ROUND(E1583/12*2,2)</f>
        <v>12133.67</v>
      </c>
      <c r="G1583" s="53">
        <v>29121</v>
      </c>
      <c r="H1583" s="53">
        <v>10920</v>
      </c>
      <c r="I1583" s="119">
        <f t="shared" ref="I1583" si="895">G1583-F1583</f>
        <v>16987.330000000002</v>
      </c>
      <c r="J1583" s="55">
        <f t="shared" ref="J1583" si="896">ROUND(I1583/F1583*100,2)</f>
        <v>140</v>
      </c>
      <c r="K1583" s="54"/>
      <c r="L1583" s="55"/>
      <c r="M1583" s="59"/>
      <c r="N1583" s="59"/>
      <c r="O1583" s="53">
        <v>481</v>
      </c>
      <c r="P1583" s="53">
        <v>140</v>
      </c>
      <c r="Q1583" s="57">
        <f t="shared" si="891"/>
        <v>341</v>
      </c>
      <c r="R1583" s="59">
        <v>20</v>
      </c>
      <c r="S1583" s="53">
        <f>ROUND(R1583/12*2,0)</f>
        <v>3</v>
      </c>
      <c r="T1583" s="58">
        <v>8</v>
      </c>
      <c r="U1583" s="58">
        <v>3</v>
      </c>
      <c r="V1583" s="53">
        <f t="shared" si="893"/>
        <v>5</v>
      </c>
      <c r="W1583" s="59"/>
      <c r="X1583" s="6"/>
    </row>
    <row r="1584" spans="1:24" s="35" customFormat="1" ht="47.25" x14ac:dyDescent="0.25">
      <c r="A1584" s="33" t="s">
        <v>288</v>
      </c>
      <c r="B1584" s="33" t="s">
        <v>334</v>
      </c>
      <c r="C1584" s="42" t="s">
        <v>174</v>
      </c>
      <c r="D1584" s="43" t="s">
        <v>175</v>
      </c>
      <c r="E1584" s="53"/>
      <c r="F1584" s="53"/>
      <c r="G1584" s="53"/>
      <c r="H1584" s="53"/>
      <c r="I1584" s="54"/>
      <c r="J1584" s="50"/>
      <c r="K1584" s="54"/>
      <c r="L1584" s="55"/>
      <c r="M1584" s="59"/>
      <c r="N1584" s="59"/>
      <c r="O1584" s="53"/>
      <c r="P1584" s="53"/>
      <c r="Q1584" s="57">
        <f t="shared" si="891"/>
        <v>0</v>
      </c>
      <c r="R1584" s="53"/>
      <c r="S1584" s="53">
        <f t="shared" si="894"/>
        <v>0</v>
      </c>
      <c r="T1584" s="58"/>
      <c r="U1584" s="58"/>
      <c r="V1584" s="53">
        <f t="shared" si="893"/>
        <v>0</v>
      </c>
      <c r="W1584" s="59"/>
      <c r="X1584" s="6"/>
    </row>
    <row r="1585" spans="1:24" s="35" customFormat="1" ht="31.5" x14ac:dyDescent="0.25">
      <c r="A1585" s="33" t="s">
        <v>288</v>
      </c>
      <c r="B1585" s="33" t="s">
        <v>334</v>
      </c>
      <c r="C1585" s="42" t="s">
        <v>129</v>
      </c>
      <c r="D1585" s="43" t="s">
        <v>152</v>
      </c>
      <c r="E1585" s="53">
        <v>107811</v>
      </c>
      <c r="F1585" s="53">
        <f>ROUND(E1585/12*2,2)</f>
        <v>17968.5</v>
      </c>
      <c r="G1585" s="53">
        <v>11655</v>
      </c>
      <c r="H1585" s="53">
        <v>11655</v>
      </c>
      <c r="I1585" s="119"/>
      <c r="J1585" s="55"/>
      <c r="K1585" s="54">
        <f t="shared" ref="K1585" si="897">G1585-F1585</f>
        <v>-6313.5</v>
      </c>
      <c r="L1585" s="55">
        <f t="shared" ref="L1585" si="898">ROUND(K1585*100/-F1585,2)</f>
        <v>35.14</v>
      </c>
      <c r="M1585" s="59"/>
      <c r="N1585" s="59"/>
      <c r="O1585" s="53">
        <v>58</v>
      </c>
      <c r="P1585" s="53">
        <v>58</v>
      </c>
      <c r="Q1585" s="57">
        <f t="shared" si="891"/>
        <v>0</v>
      </c>
      <c r="R1585" s="59">
        <v>37</v>
      </c>
      <c r="S1585" s="53">
        <f>ROUND(R1585/12*2,0)</f>
        <v>6</v>
      </c>
      <c r="T1585" s="58">
        <v>4</v>
      </c>
      <c r="U1585" s="58">
        <v>4</v>
      </c>
      <c r="V1585" s="53">
        <f t="shared" si="893"/>
        <v>0</v>
      </c>
      <c r="W1585" s="59"/>
      <c r="X1585" s="6"/>
    </row>
    <row r="1586" spans="1:24" s="35" customFormat="1" ht="31.5" x14ac:dyDescent="0.25">
      <c r="A1586" s="33" t="s">
        <v>288</v>
      </c>
      <c r="B1586" s="33" t="s">
        <v>334</v>
      </c>
      <c r="C1586" s="42" t="s">
        <v>176</v>
      </c>
      <c r="D1586" s="43" t="s">
        <v>177</v>
      </c>
      <c r="E1586" s="53"/>
      <c r="F1586" s="53"/>
      <c r="G1586" s="53"/>
      <c r="H1586" s="53"/>
      <c r="I1586" s="54"/>
      <c r="J1586" s="50"/>
      <c r="K1586" s="54"/>
      <c r="L1586" s="55"/>
      <c r="M1586" s="59"/>
      <c r="N1586" s="59"/>
      <c r="O1586" s="53"/>
      <c r="P1586" s="53"/>
      <c r="Q1586" s="57">
        <f t="shared" si="891"/>
        <v>0</v>
      </c>
      <c r="R1586" s="53"/>
      <c r="S1586" s="53">
        <f t="shared" si="894"/>
        <v>0</v>
      </c>
      <c r="T1586" s="58"/>
      <c r="U1586" s="58"/>
      <c r="V1586" s="53">
        <f t="shared" si="893"/>
        <v>0</v>
      </c>
      <c r="W1586" s="59"/>
      <c r="X1586" s="6"/>
    </row>
    <row r="1587" spans="1:24" s="35" customFormat="1" ht="15.75" x14ac:dyDescent="0.25">
      <c r="A1587" s="33" t="s">
        <v>288</v>
      </c>
      <c r="B1587" s="33" t="s">
        <v>334</v>
      </c>
      <c r="C1587" s="42" t="s">
        <v>131</v>
      </c>
      <c r="D1587" s="43" t="s">
        <v>153</v>
      </c>
      <c r="E1587" s="53">
        <v>156227</v>
      </c>
      <c r="F1587" s="53">
        <f>ROUND(E1587/12*2,2)</f>
        <v>26037.83</v>
      </c>
      <c r="G1587" s="53">
        <v>18599</v>
      </c>
      <c r="H1587" s="53">
        <v>18599</v>
      </c>
      <c r="I1587" s="119"/>
      <c r="J1587" s="55"/>
      <c r="K1587" s="54">
        <f t="shared" ref="K1587" si="899">G1587-F1587</f>
        <v>-7438.8300000000017</v>
      </c>
      <c r="L1587" s="55">
        <f t="shared" ref="L1587" si="900">ROUND(K1587*100/-F1587,2)</f>
        <v>28.57</v>
      </c>
      <c r="M1587" s="59"/>
      <c r="N1587" s="59"/>
      <c r="O1587" s="53">
        <v>120</v>
      </c>
      <c r="P1587" s="53">
        <v>120</v>
      </c>
      <c r="Q1587" s="57">
        <f t="shared" si="891"/>
        <v>0</v>
      </c>
      <c r="R1587" s="59">
        <v>42</v>
      </c>
      <c r="S1587" s="53">
        <f>ROUND(R1587/12*2,0)</f>
        <v>7</v>
      </c>
      <c r="T1587" s="58">
        <v>5</v>
      </c>
      <c r="U1587" s="58">
        <v>5</v>
      </c>
      <c r="V1587" s="53">
        <f t="shared" si="893"/>
        <v>0</v>
      </c>
      <c r="W1587" s="59"/>
      <c r="X1587" s="6"/>
    </row>
    <row r="1588" spans="1:24" s="35" customFormat="1" ht="31.5" x14ac:dyDescent="0.25">
      <c r="A1588" s="33" t="s">
        <v>288</v>
      </c>
      <c r="B1588" s="33" t="s">
        <v>334</v>
      </c>
      <c r="C1588" s="42" t="s">
        <v>178</v>
      </c>
      <c r="D1588" s="43" t="s">
        <v>179</v>
      </c>
      <c r="E1588" s="53"/>
      <c r="F1588" s="53"/>
      <c r="G1588" s="53"/>
      <c r="H1588" s="53"/>
      <c r="I1588" s="54"/>
      <c r="J1588" s="50"/>
      <c r="K1588" s="54"/>
      <c r="L1588" s="55"/>
      <c r="M1588" s="59"/>
      <c r="N1588" s="59"/>
      <c r="O1588" s="53"/>
      <c r="P1588" s="53"/>
      <c r="Q1588" s="57">
        <f t="shared" si="891"/>
        <v>0</v>
      </c>
      <c r="R1588" s="53"/>
      <c r="S1588" s="53">
        <f t="shared" ref="S1588:S1593" si="901">ROUND(R1588/12*3,0)</f>
        <v>0</v>
      </c>
      <c r="T1588" s="58"/>
      <c r="U1588" s="58"/>
      <c r="V1588" s="53">
        <f t="shared" si="893"/>
        <v>0</v>
      </c>
      <c r="W1588" s="59"/>
      <c r="X1588" s="6"/>
    </row>
    <row r="1589" spans="1:24" s="35" customFormat="1" ht="31.5" x14ac:dyDescent="0.25">
      <c r="A1589" s="33" t="s">
        <v>288</v>
      </c>
      <c r="B1589" s="33" t="s">
        <v>334</v>
      </c>
      <c r="C1589" s="42" t="s">
        <v>132</v>
      </c>
      <c r="D1589" s="43" t="s">
        <v>154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 t="shared" si="891"/>
        <v>0</v>
      </c>
      <c r="R1589" s="53"/>
      <c r="S1589" s="53">
        <f t="shared" si="901"/>
        <v>0</v>
      </c>
      <c r="T1589" s="58"/>
      <c r="U1589" s="58"/>
      <c r="V1589" s="53">
        <f t="shared" si="893"/>
        <v>0</v>
      </c>
      <c r="W1589" s="59"/>
      <c r="X1589" s="6"/>
    </row>
    <row r="1590" spans="1:24" s="35" customFormat="1" ht="15.75" x14ac:dyDescent="0.25">
      <c r="A1590" s="33" t="s">
        <v>288</v>
      </c>
      <c r="B1590" s="33" t="s">
        <v>334</v>
      </c>
      <c r="C1590" s="42" t="s">
        <v>133</v>
      </c>
      <c r="D1590" s="43" t="s">
        <v>155</v>
      </c>
      <c r="E1590" s="53"/>
      <c r="F1590" s="53"/>
      <c r="G1590" s="53"/>
      <c r="H1590" s="53"/>
      <c r="I1590" s="54"/>
      <c r="J1590" s="50"/>
      <c r="K1590" s="54"/>
      <c r="L1590" s="55"/>
      <c r="M1590" s="59"/>
      <c r="N1590" s="59"/>
      <c r="O1590" s="53"/>
      <c r="P1590" s="53"/>
      <c r="Q1590" s="57">
        <f t="shared" si="891"/>
        <v>0</v>
      </c>
      <c r="R1590" s="53"/>
      <c r="S1590" s="53">
        <f t="shared" si="901"/>
        <v>0</v>
      </c>
      <c r="T1590" s="58"/>
      <c r="U1590" s="58"/>
      <c r="V1590" s="53">
        <f t="shared" si="893"/>
        <v>0</v>
      </c>
      <c r="W1590" s="59"/>
      <c r="X1590" s="6"/>
    </row>
    <row r="1591" spans="1:24" s="35" customFormat="1" ht="15.75" x14ac:dyDescent="0.25">
      <c r="A1591" s="33" t="s">
        <v>288</v>
      </c>
      <c r="B1591" s="33" t="s">
        <v>334</v>
      </c>
      <c r="C1591" s="42" t="s">
        <v>135</v>
      </c>
      <c r="D1591" s="43" t="s">
        <v>156</v>
      </c>
      <c r="E1591" s="53"/>
      <c r="F1591" s="53"/>
      <c r="G1591" s="53"/>
      <c r="H1591" s="53"/>
      <c r="I1591" s="54"/>
      <c r="J1591" s="50"/>
      <c r="K1591" s="54"/>
      <c r="L1591" s="55"/>
      <c r="M1591" s="59"/>
      <c r="N1591" s="59"/>
      <c r="O1591" s="53"/>
      <c r="P1591" s="53"/>
      <c r="Q1591" s="57">
        <f t="shared" si="891"/>
        <v>0</v>
      </c>
      <c r="R1591" s="53"/>
      <c r="S1591" s="53">
        <f t="shared" si="901"/>
        <v>0</v>
      </c>
      <c r="T1591" s="58"/>
      <c r="U1591" s="58"/>
      <c r="V1591" s="53">
        <f t="shared" si="893"/>
        <v>0</v>
      </c>
      <c r="W1591" s="59"/>
      <c r="X1591" s="6"/>
    </row>
    <row r="1592" spans="1:24" s="35" customFormat="1" ht="31.5" x14ac:dyDescent="0.25">
      <c r="A1592" s="33" t="s">
        <v>288</v>
      </c>
      <c r="B1592" s="33" t="s">
        <v>334</v>
      </c>
      <c r="C1592" s="42" t="s">
        <v>136</v>
      </c>
      <c r="D1592" s="43" t="s">
        <v>157</v>
      </c>
      <c r="E1592" s="53"/>
      <c r="F1592" s="53"/>
      <c r="G1592" s="53"/>
      <c r="H1592" s="53"/>
      <c r="I1592" s="54"/>
      <c r="J1592" s="50"/>
      <c r="K1592" s="54"/>
      <c r="L1592" s="55"/>
      <c r="M1592" s="59"/>
      <c r="N1592" s="59"/>
      <c r="O1592" s="53"/>
      <c r="P1592" s="53"/>
      <c r="Q1592" s="57">
        <f t="shared" si="891"/>
        <v>0</v>
      </c>
      <c r="R1592" s="53"/>
      <c r="S1592" s="53">
        <f t="shared" si="901"/>
        <v>0</v>
      </c>
      <c r="T1592" s="58"/>
      <c r="U1592" s="58"/>
      <c r="V1592" s="53">
        <f t="shared" si="893"/>
        <v>0</v>
      </c>
      <c r="W1592" s="59"/>
      <c r="X1592" s="6"/>
    </row>
    <row r="1593" spans="1:24" s="35" customFormat="1" ht="47.25" x14ac:dyDescent="0.25">
      <c r="A1593" s="33" t="s">
        <v>288</v>
      </c>
      <c r="B1593" s="33" t="s">
        <v>334</v>
      </c>
      <c r="C1593" s="42" t="s">
        <v>134</v>
      </c>
      <c r="D1593" s="43" t="s">
        <v>158</v>
      </c>
      <c r="E1593" s="53"/>
      <c r="F1593" s="53"/>
      <c r="G1593" s="53"/>
      <c r="H1593" s="53"/>
      <c r="I1593" s="54"/>
      <c r="J1593" s="50"/>
      <c r="K1593" s="54"/>
      <c r="L1593" s="55"/>
      <c r="M1593" s="59"/>
      <c r="N1593" s="59"/>
      <c r="O1593" s="53"/>
      <c r="P1593" s="53"/>
      <c r="Q1593" s="57">
        <f t="shared" si="891"/>
        <v>0</v>
      </c>
      <c r="R1593" s="53"/>
      <c r="S1593" s="53">
        <f t="shared" si="901"/>
        <v>0</v>
      </c>
      <c r="T1593" s="58"/>
      <c r="U1593" s="58"/>
      <c r="V1593" s="53">
        <f t="shared" si="893"/>
        <v>0</v>
      </c>
      <c r="W1593" s="59"/>
      <c r="X1593" s="6"/>
    </row>
    <row r="1594" spans="1:24" s="35" customFormat="1" ht="15.75" x14ac:dyDescent="0.25">
      <c r="A1594" s="33" t="s">
        <v>288</v>
      </c>
      <c r="B1594" s="33" t="s">
        <v>334</v>
      </c>
      <c r="C1594" s="42" t="s">
        <v>138</v>
      </c>
      <c r="D1594" s="43" t="s">
        <v>159</v>
      </c>
      <c r="E1594" s="53">
        <v>496431</v>
      </c>
      <c r="F1594" s="53">
        <f t="shared" ref="F1594:F1595" si="902">ROUND(E1594/12*2,2)</f>
        <v>82738.5</v>
      </c>
      <c r="G1594" s="53">
        <v>139714</v>
      </c>
      <c r="H1594" s="53">
        <v>82243</v>
      </c>
      <c r="I1594" s="119">
        <f t="shared" ref="I1594:I1595" si="903">G1594-F1594</f>
        <v>56975.5</v>
      </c>
      <c r="J1594" s="55">
        <f t="shared" ref="J1594:J1595" si="904">ROUND(I1594/F1594*100,2)</f>
        <v>68.86</v>
      </c>
      <c r="K1594" s="54"/>
      <c r="L1594" s="55"/>
      <c r="M1594" s="59"/>
      <c r="N1594" s="59"/>
      <c r="O1594" s="53">
        <v>5846</v>
      </c>
      <c r="P1594" s="53">
        <v>3419</v>
      </c>
      <c r="Q1594" s="57">
        <f t="shared" si="891"/>
        <v>2427</v>
      </c>
      <c r="R1594" s="59">
        <v>501</v>
      </c>
      <c r="S1594" s="53">
        <f t="shared" ref="S1594:S1595" si="905">ROUND(R1594/12*2,0)</f>
        <v>84</v>
      </c>
      <c r="T1594" s="58">
        <v>139</v>
      </c>
      <c r="U1594" s="58">
        <v>83</v>
      </c>
      <c r="V1594" s="53">
        <f t="shared" si="893"/>
        <v>56</v>
      </c>
      <c r="W1594" s="59"/>
      <c r="X1594" s="6"/>
    </row>
    <row r="1595" spans="1:24" s="35" customFormat="1" ht="15.75" x14ac:dyDescent="0.25">
      <c r="A1595" s="33" t="s">
        <v>288</v>
      </c>
      <c r="B1595" s="33" t="s">
        <v>334</v>
      </c>
      <c r="C1595" s="42" t="s">
        <v>180</v>
      </c>
      <c r="D1595" s="43" t="s">
        <v>181</v>
      </c>
      <c r="E1595" s="53">
        <v>724258</v>
      </c>
      <c r="F1595" s="53">
        <f t="shared" si="902"/>
        <v>120709.67</v>
      </c>
      <c r="G1595" s="53">
        <v>153485</v>
      </c>
      <c r="H1595" s="53">
        <v>119910</v>
      </c>
      <c r="I1595" s="119">
        <f t="shared" si="903"/>
        <v>32775.33</v>
      </c>
      <c r="J1595" s="55">
        <f t="shared" si="904"/>
        <v>27.15</v>
      </c>
      <c r="K1595" s="54"/>
      <c r="L1595" s="55"/>
      <c r="M1595" s="59"/>
      <c r="N1595" s="59"/>
      <c r="O1595" s="53">
        <v>4628</v>
      </c>
      <c r="P1595" s="53">
        <v>4057</v>
      </c>
      <c r="Q1595" s="57">
        <f t="shared" si="891"/>
        <v>571</v>
      </c>
      <c r="R1595" s="59">
        <v>151</v>
      </c>
      <c r="S1595" s="53">
        <f t="shared" si="905"/>
        <v>25</v>
      </c>
      <c r="T1595" s="58">
        <v>32</v>
      </c>
      <c r="U1595" s="58">
        <v>25</v>
      </c>
      <c r="V1595" s="53">
        <f t="shared" si="893"/>
        <v>7</v>
      </c>
      <c r="W1595" s="59"/>
      <c r="X1595" s="6"/>
    </row>
    <row r="1596" spans="1:24" s="35" customFormat="1" ht="31.5" x14ac:dyDescent="0.25">
      <c r="A1596" s="33" t="s">
        <v>288</v>
      </c>
      <c r="B1596" s="33" t="s">
        <v>334</v>
      </c>
      <c r="C1596" s="42" t="s">
        <v>137</v>
      </c>
      <c r="D1596" s="43" t="s">
        <v>160</v>
      </c>
      <c r="E1596" s="53"/>
      <c r="F1596" s="53"/>
      <c r="G1596" s="53"/>
      <c r="H1596" s="53"/>
      <c r="I1596" s="54"/>
      <c r="J1596" s="50"/>
      <c r="K1596" s="54"/>
      <c r="L1596" s="55"/>
      <c r="M1596" s="59"/>
      <c r="N1596" s="59"/>
      <c r="O1596" s="53"/>
      <c r="P1596" s="53"/>
      <c r="Q1596" s="57">
        <f t="shared" si="891"/>
        <v>0</v>
      </c>
      <c r="R1596" s="53"/>
      <c r="S1596" s="53">
        <f t="shared" ref="S1596:S1598" si="906">ROUND(R1596/12*3,0)</f>
        <v>0</v>
      </c>
      <c r="T1596" s="58"/>
      <c r="U1596" s="58"/>
      <c r="V1596" s="53">
        <f t="shared" si="893"/>
        <v>0</v>
      </c>
      <c r="W1596" s="59"/>
      <c r="X1596" s="6"/>
    </row>
    <row r="1597" spans="1:24" s="35" customFormat="1" ht="15.75" x14ac:dyDescent="0.25">
      <c r="A1597" s="33" t="s">
        <v>288</v>
      </c>
      <c r="B1597" s="33" t="s">
        <v>334</v>
      </c>
      <c r="C1597" s="42" t="s">
        <v>127</v>
      </c>
      <c r="D1597" s="43" t="s">
        <v>161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891"/>
        <v>0</v>
      </c>
      <c r="R1597" s="53"/>
      <c r="S1597" s="53">
        <f t="shared" si="906"/>
        <v>0</v>
      </c>
      <c r="T1597" s="58"/>
      <c r="U1597" s="58"/>
      <c r="V1597" s="53">
        <f t="shared" si="893"/>
        <v>0</v>
      </c>
      <c r="W1597" s="59"/>
      <c r="X1597" s="6"/>
    </row>
    <row r="1598" spans="1:24" s="35" customFormat="1" ht="31.5" x14ac:dyDescent="0.25">
      <c r="A1598" s="33" t="s">
        <v>288</v>
      </c>
      <c r="B1598" s="33" t="s">
        <v>334</v>
      </c>
      <c r="C1598" s="42" t="s">
        <v>126</v>
      </c>
      <c r="D1598" s="43" t="s">
        <v>162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891"/>
        <v>0</v>
      </c>
      <c r="R1598" s="53"/>
      <c r="S1598" s="53">
        <f t="shared" si="906"/>
        <v>0</v>
      </c>
      <c r="T1598" s="58"/>
      <c r="U1598" s="58"/>
      <c r="V1598" s="53">
        <f t="shared" si="893"/>
        <v>0</v>
      </c>
      <c r="W1598" s="59"/>
      <c r="X1598" s="6"/>
    </row>
    <row r="1599" spans="1:24" s="35" customFormat="1" ht="15.75" x14ac:dyDescent="0.25">
      <c r="A1599" s="33" t="s">
        <v>288</v>
      </c>
      <c r="B1599" s="33" t="s">
        <v>334</v>
      </c>
      <c r="C1599" s="42" t="s">
        <v>122</v>
      </c>
      <c r="D1599" s="43" t="s">
        <v>163</v>
      </c>
      <c r="E1599" s="53">
        <v>354015</v>
      </c>
      <c r="F1599" s="53">
        <f t="shared" ref="F1599:F1600" si="907">ROUND(E1599/12*2,2)</f>
        <v>59002.5</v>
      </c>
      <c r="G1599" s="53">
        <v>49397</v>
      </c>
      <c r="H1599" s="53">
        <v>49397</v>
      </c>
      <c r="I1599" s="119"/>
      <c r="J1599" s="55"/>
      <c r="K1599" s="54">
        <f t="shared" ref="K1599" si="908">G1599-F1599</f>
        <v>-9605.5</v>
      </c>
      <c r="L1599" s="55">
        <f t="shared" ref="L1599" si="909">ROUND(K1599*100/-F1599,2)</f>
        <v>16.28</v>
      </c>
      <c r="M1599" s="59"/>
      <c r="N1599" s="59"/>
      <c r="O1599" s="53">
        <v>2193</v>
      </c>
      <c r="P1599" s="53">
        <v>2193</v>
      </c>
      <c r="Q1599" s="57">
        <f t="shared" si="891"/>
        <v>0</v>
      </c>
      <c r="R1599" s="59">
        <v>43</v>
      </c>
      <c r="S1599" s="53">
        <f t="shared" ref="S1599:S1600" si="910">ROUND(R1599/12*2,0)</f>
        <v>7</v>
      </c>
      <c r="T1599" s="58">
        <v>6</v>
      </c>
      <c r="U1599" s="58">
        <v>6</v>
      </c>
      <c r="V1599" s="53">
        <f t="shared" si="893"/>
        <v>0</v>
      </c>
      <c r="W1599" s="59"/>
      <c r="X1599" s="6"/>
    </row>
    <row r="1600" spans="1:24" s="35" customFormat="1" ht="15.75" x14ac:dyDescent="0.25">
      <c r="A1600" s="33" t="s">
        <v>288</v>
      </c>
      <c r="B1600" s="33" t="s">
        <v>334</v>
      </c>
      <c r="C1600" s="42" t="s">
        <v>123</v>
      </c>
      <c r="D1600" s="43" t="s">
        <v>164</v>
      </c>
      <c r="E1600" s="53">
        <v>47785</v>
      </c>
      <c r="F1600" s="53">
        <f t="shared" si="907"/>
        <v>7964.17</v>
      </c>
      <c r="G1600" s="53">
        <v>11946</v>
      </c>
      <c r="H1600" s="53">
        <v>5973</v>
      </c>
      <c r="I1600" s="119">
        <f t="shared" ref="I1600" si="911">G1600-F1600</f>
        <v>3981.83</v>
      </c>
      <c r="J1600" s="55">
        <f t="shared" ref="J1600" si="912">ROUND(I1600/F1600*100,2)</f>
        <v>50</v>
      </c>
      <c r="K1600" s="54"/>
      <c r="L1600" s="55"/>
      <c r="M1600" s="59"/>
      <c r="N1600" s="59"/>
      <c r="O1600" s="53">
        <v>380</v>
      </c>
      <c r="P1600" s="53">
        <v>245</v>
      </c>
      <c r="Q1600" s="57">
        <f t="shared" si="891"/>
        <v>135</v>
      </c>
      <c r="R1600" s="59">
        <v>16</v>
      </c>
      <c r="S1600" s="53">
        <f t="shared" si="910"/>
        <v>3</v>
      </c>
      <c r="T1600" s="58">
        <v>4</v>
      </c>
      <c r="U1600" s="58">
        <v>2</v>
      </c>
      <c r="V1600" s="53">
        <f t="shared" si="893"/>
        <v>2</v>
      </c>
      <c r="W1600" s="59"/>
      <c r="X1600" s="6"/>
    </row>
    <row r="1601" spans="1:24" s="35" customFormat="1" ht="15.75" x14ac:dyDescent="0.25">
      <c r="A1601" s="33" t="s">
        <v>288</v>
      </c>
      <c r="B1601" s="33" t="s">
        <v>334</v>
      </c>
      <c r="C1601" s="42" t="s">
        <v>182</v>
      </c>
      <c r="D1601" s="43" t="s">
        <v>183</v>
      </c>
      <c r="E1601" s="53"/>
      <c r="F1601" s="53"/>
      <c r="G1601" s="53"/>
      <c r="H1601" s="53"/>
      <c r="I1601" s="54"/>
      <c r="J1601" s="50"/>
      <c r="K1601" s="54"/>
      <c r="L1601" s="55"/>
      <c r="M1601" s="59"/>
      <c r="N1601" s="59"/>
      <c r="O1601" s="53"/>
      <c r="P1601" s="53"/>
      <c r="Q1601" s="57">
        <f t="shared" si="891"/>
        <v>0</v>
      </c>
      <c r="R1601" s="53"/>
      <c r="S1601" s="53">
        <f t="shared" ref="S1601:S1611" si="913">ROUND(R1601/12*3,0)</f>
        <v>0</v>
      </c>
      <c r="T1601" s="58"/>
      <c r="U1601" s="58"/>
      <c r="V1601" s="53">
        <f t="shared" si="893"/>
        <v>0</v>
      </c>
      <c r="W1601" s="59"/>
      <c r="X1601" s="6"/>
    </row>
    <row r="1602" spans="1:24" s="35" customFormat="1" ht="15.75" x14ac:dyDescent="0.25">
      <c r="A1602" s="33" t="s">
        <v>288</v>
      </c>
      <c r="B1602" s="33" t="s">
        <v>334</v>
      </c>
      <c r="C1602" s="42" t="s">
        <v>184</v>
      </c>
      <c r="D1602" s="43" t="s">
        <v>185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891"/>
        <v>0</v>
      </c>
      <c r="R1602" s="53"/>
      <c r="S1602" s="53">
        <f t="shared" si="913"/>
        <v>0</v>
      </c>
      <c r="T1602" s="58"/>
      <c r="U1602" s="58"/>
      <c r="V1602" s="53">
        <f t="shared" si="893"/>
        <v>0</v>
      </c>
      <c r="W1602" s="59"/>
      <c r="X1602" s="6"/>
    </row>
    <row r="1603" spans="1:24" s="35" customFormat="1" ht="15.75" x14ac:dyDescent="0.25">
      <c r="A1603" s="33" t="s">
        <v>288</v>
      </c>
      <c r="B1603" s="33" t="s">
        <v>334</v>
      </c>
      <c r="C1603" s="42" t="s">
        <v>186</v>
      </c>
      <c r="D1603" s="43" t="s">
        <v>187</v>
      </c>
      <c r="E1603" s="53"/>
      <c r="F1603" s="53"/>
      <c r="G1603" s="53"/>
      <c r="H1603" s="53"/>
      <c r="I1603" s="54"/>
      <c r="J1603" s="50"/>
      <c r="K1603" s="54"/>
      <c r="L1603" s="55"/>
      <c r="M1603" s="59"/>
      <c r="N1603" s="59"/>
      <c r="O1603" s="53"/>
      <c r="P1603" s="53"/>
      <c r="Q1603" s="57">
        <f t="shared" si="891"/>
        <v>0</v>
      </c>
      <c r="R1603" s="53"/>
      <c r="S1603" s="53">
        <f t="shared" si="913"/>
        <v>0</v>
      </c>
      <c r="T1603" s="58"/>
      <c r="U1603" s="58"/>
      <c r="V1603" s="53">
        <f t="shared" si="893"/>
        <v>0</v>
      </c>
      <c r="W1603" s="59"/>
      <c r="X1603" s="6"/>
    </row>
    <row r="1604" spans="1:24" s="35" customFormat="1" ht="31.5" x14ac:dyDescent="0.25">
      <c r="A1604" s="33" t="s">
        <v>288</v>
      </c>
      <c r="B1604" s="33" t="s">
        <v>334</v>
      </c>
      <c r="C1604" s="42" t="s">
        <v>188</v>
      </c>
      <c r="D1604" s="43" t="s">
        <v>189</v>
      </c>
      <c r="E1604" s="53"/>
      <c r="F1604" s="53"/>
      <c r="G1604" s="53"/>
      <c r="H1604" s="53"/>
      <c r="I1604" s="54"/>
      <c r="J1604" s="50"/>
      <c r="K1604" s="54"/>
      <c r="L1604" s="55"/>
      <c r="M1604" s="59"/>
      <c r="N1604" s="59"/>
      <c r="O1604" s="53"/>
      <c r="P1604" s="53"/>
      <c r="Q1604" s="57">
        <f t="shared" si="891"/>
        <v>0</v>
      </c>
      <c r="R1604" s="53"/>
      <c r="S1604" s="53">
        <f t="shared" si="913"/>
        <v>0</v>
      </c>
      <c r="T1604" s="58"/>
      <c r="U1604" s="58"/>
      <c r="V1604" s="53">
        <f t="shared" si="893"/>
        <v>0</v>
      </c>
      <c r="W1604" s="59"/>
      <c r="X1604" s="6"/>
    </row>
    <row r="1605" spans="1:24" s="35" customFormat="1" ht="15.75" x14ac:dyDescent="0.25">
      <c r="A1605" s="33" t="s">
        <v>288</v>
      </c>
      <c r="B1605" s="33" t="s">
        <v>334</v>
      </c>
      <c r="C1605" s="42" t="s">
        <v>124</v>
      </c>
      <c r="D1605" s="43" t="s">
        <v>165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891"/>
        <v>0</v>
      </c>
      <c r="R1605" s="53"/>
      <c r="S1605" s="53">
        <f t="shared" si="913"/>
        <v>0</v>
      </c>
      <c r="T1605" s="58"/>
      <c r="U1605" s="58"/>
      <c r="V1605" s="53">
        <f t="shared" si="893"/>
        <v>0</v>
      </c>
      <c r="W1605" s="59"/>
      <c r="X1605" s="6"/>
    </row>
    <row r="1606" spans="1:24" s="35" customFormat="1" ht="15.75" x14ac:dyDescent="0.25">
      <c r="A1606" s="33" t="s">
        <v>288</v>
      </c>
      <c r="B1606" s="33" t="s">
        <v>334</v>
      </c>
      <c r="C1606" s="42" t="s">
        <v>125</v>
      </c>
      <c r="D1606" s="43" t="s">
        <v>166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891"/>
        <v>0</v>
      </c>
      <c r="R1606" s="53"/>
      <c r="S1606" s="53">
        <f t="shared" si="913"/>
        <v>0</v>
      </c>
      <c r="T1606" s="58"/>
      <c r="U1606" s="58"/>
      <c r="V1606" s="53">
        <f t="shared" si="893"/>
        <v>0</v>
      </c>
      <c r="W1606" s="59"/>
      <c r="X1606" s="6"/>
    </row>
    <row r="1607" spans="1:24" s="35" customFormat="1" ht="47.25" x14ac:dyDescent="0.25">
      <c r="A1607" s="33" t="s">
        <v>288</v>
      </c>
      <c r="B1607" s="33" t="s">
        <v>334</v>
      </c>
      <c r="C1607" s="42" t="s">
        <v>34</v>
      </c>
      <c r="D1607" s="43" t="s">
        <v>167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891"/>
        <v>0</v>
      </c>
      <c r="R1607" s="53"/>
      <c r="S1607" s="53">
        <f t="shared" si="913"/>
        <v>0</v>
      </c>
      <c r="T1607" s="58"/>
      <c r="U1607" s="58"/>
      <c r="V1607" s="53">
        <f t="shared" si="893"/>
        <v>0</v>
      </c>
      <c r="W1607" s="59"/>
      <c r="X1607" s="6"/>
    </row>
    <row r="1608" spans="1:24" s="35" customFormat="1" ht="15.75" x14ac:dyDescent="0.25">
      <c r="A1608" s="33" t="s">
        <v>288</v>
      </c>
      <c r="B1608" s="33" t="s">
        <v>334</v>
      </c>
      <c r="C1608" s="42" t="s">
        <v>35</v>
      </c>
      <c r="D1608" s="43" t="s">
        <v>168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891"/>
        <v>0</v>
      </c>
      <c r="R1608" s="53"/>
      <c r="S1608" s="53">
        <f t="shared" si="913"/>
        <v>0</v>
      </c>
      <c r="T1608" s="58"/>
      <c r="U1608" s="58"/>
      <c r="V1608" s="53">
        <f t="shared" si="893"/>
        <v>0</v>
      </c>
      <c r="W1608" s="59"/>
      <c r="X1608" s="6"/>
    </row>
    <row r="1609" spans="1:24" s="35" customFormat="1" ht="31.5" x14ac:dyDescent="0.25">
      <c r="A1609" s="33" t="s">
        <v>288</v>
      </c>
      <c r="B1609" s="33" t="s">
        <v>334</v>
      </c>
      <c r="C1609" s="42" t="s">
        <v>36</v>
      </c>
      <c r="D1609" s="43" t="s">
        <v>190</v>
      </c>
      <c r="E1609" s="53"/>
      <c r="F1609" s="53"/>
      <c r="G1609" s="53"/>
      <c r="H1609" s="53"/>
      <c r="I1609" s="54"/>
      <c r="J1609" s="50"/>
      <c r="K1609" s="54"/>
      <c r="L1609" s="55"/>
      <c r="M1609" s="59"/>
      <c r="N1609" s="59"/>
      <c r="O1609" s="53"/>
      <c r="P1609" s="53"/>
      <c r="Q1609" s="57">
        <f t="shared" si="891"/>
        <v>0</v>
      </c>
      <c r="R1609" s="53"/>
      <c r="S1609" s="53">
        <f t="shared" si="913"/>
        <v>0</v>
      </c>
      <c r="T1609" s="58"/>
      <c r="U1609" s="58"/>
      <c r="V1609" s="53">
        <f t="shared" si="893"/>
        <v>0</v>
      </c>
      <c r="W1609" s="59"/>
      <c r="X1609" s="6"/>
    </row>
    <row r="1610" spans="1:24" s="35" customFormat="1" ht="31.5" x14ac:dyDescent="0.25">
      <c r="A1610" s="33" t="s">
        <v>288</v>
      </c>
      <c r="B1610" s="33" t="s">
        <v>334</v>
      </c>
      <c r="C1610" s="42" t="s">
        <v>37</v>
      </c>
      <c r="D1610" s="43" t="s">
        <v>191</v>
      </c>
      <c r="E1610" s="53"/>
      <c r="F1610" s="53"/>
      <c r="G1610" s="53"/>
      <c r="H1610" s="53"/>
      <c r="I1610" s="54"/>
      <c r="J1610" s="50"/>
      <c r="K1610" s="54"/>
      <c r="L1610" s="55"/>
      <c r="M1610" s="59"/>
      <c r="N1610" s="59"/>
      <c r="O1610" s="53"/>
      <c r="P1610" s="53"/>
      <c r="Q1610" s="57">
        <f t="shared" si="891"/>
        <v>0</v>
      </c>
      <c r="R1610" s="53"/>
      <c r="S1610" s="53">
        <f t="shared" si="913"/>
        <v>0</v>
      </c>
      <c r="T1610" s="58"/>
      <c r="U1610" s="58"/>
      <c r="V1610" s="53">
        <f t="shared" si="893"/>
        <v>0</v>
      </c>
      <c r="W1610" s="59"/>
      <c r="X1610" s="6"/>
    </row>
    <row r="1611" spans="1:24" s="35" customFormat="1" ht="31.5" x14ac:dyDescent="0.25">
      <c r="A1611" s="33" t="s">
        <v>288</v>
      </c>
      <c r="B1611" s="33" t="s">
        <v>334</v>
      </c>
      <c r="C1611" s="42" t="s">
        <v>38</v>
      </c>
      <c r="D1611" s="43" t="s">
        <v>169</v>
      </c>
      <c r="E1611" s="53"/>
      <c r="F1611" s="53"/>
      <c r="G1611" s="53"/>
      <c r="H1611" s="53"/>
      <c r="I1611" s="54"/>
      <c r="J1611" s="50"/>
      <c r="K1611" s="54"/>
      <c r="L1611" s="55"/>
      <c r="M1611" s="59"/>
      <c r="N1611" s="59"/>
      <c r="O1611" s="53"/>
      <c r="P1611" s="53"/>
      <c r="Q1611" s="57">
        <f t="shared" si="891"/>
        <v>0</v>
      </c>
      <c r="R1611" s="53"/>
      <c r="S1611" s="53">
        <f t="shared" si="913"/>
        <v>0</v>
      </c>
      <c r="T1611" s="58"/>
      <c r="U1611" s="58"/>
      <c r="V1611" s="53">
        <f t="shared" si="893"/>
        <v>0</v>
      </c>
      <c r="W1611" s="59"/>
      <c r="X1611" s="6"/>
    </row>
    <row r="1612" spans="1:24" s="35" customFormat="1" ht="15.75" x14ac:dyDescent="0.25">
      <c r="A1612" s="33" t="s">
        <v>288</v>
      </c>
      <c r="B1612" s="33" t="s">
        <v>334</v>
      </c>
      <c r="C1612" s="42" t="s">
        <v>39</v>
      </c>
      <c r="D1612" s="43" t="s">
        <v>170</v>
      </c>
      <c r="E1612" s="53">
        <v>904655</v>
      </c>
      <c r="F1612" s="53">
        <f>ROUND(E1612/12*2,2)</f>
        <v>150775.82999999999</v>
      </c>
      <c r="G1612" s="53">
        <v>207503</v>
      </c>
      <c r="H1612" s="53">
        <v>150776</v>
      </c>
      <c r="I1612" s="119">
        <f t="shared" ref="I1612" si="914">G1612-F1612</f>
        <v>56727.170000000013</v>
      </c>
      <c r="J1612" s="55">
        <f t="shared" ref="J1612" si="915">ROUND(I1612/F1612*100,2)</f>
        <v>37.619999999999997</v>
      </c>
      <c r="K1612" s="54"/>
      <c r="L1612" s="55"/>
      <c r="M1612" s="59"/>
      <c r="N1612" s="59"/>
      <c r="O1612" s="53">
        <v>15162</v>
      </c>
      <c r="P1612" s="53">
        <v>11113</v>
      </c>
      <c r="Q1612" s="57">
        <f t="shared" si="891"/>
        <v>4049</v>
      </c>
      <c r="R1612" s="59">
        <v>606</v>
      </c>
      <c r="S1612" s="53">
        <f>ROUND(R1612/12*2,0)</f>
        <v>101</v>
      </c>
      <c r="T1612" s="58">
        <v>138</v>
      </c>
      <c r="U1612" s="58">
        <v>101</v>
      </c>
      <c r="V1612" s="53">
        <f t="shared" si="893"/>
        <v>37</v>
      </c>
      <c r="W1612" s="59"/>
      <c r="X1612" s="6"/>
    </row>
    <row r="1613" spans="1:24" s="35" customFormat="1" ht="47.25" x14ac:dyDescent="0.25">
      <c r="A1613" s="33" t="s">
        <v>288</v>
      </c>
      <c r="B1613" s="33" t="s">
        <v>334</v>
      </c>
      <c r="C1613" s="42" t="s">
        <v>40</v>
      </c>
      <c r="D1613" s="43" t="s">
        <v>172</v>
      </c>
      <c r="E1613" s="53"/>
      <c r="F1613" s="53"/>
      <c r="G1613" s="53"/>
      <c r="H1613" s="53"/>
      <c r="I1613" s="54"/>
      <c r="J1613" s="50"/>
      <c r="K1613" s="54"/>
      <c r="L1613" s="55"/>
      <c r="M1613" s="59"/>
      <c r="N1613" s="59"/>
      <c r="O1613" s="53"/>
      <c r="P1613" s="53"/>
      <c r="Q1613" s="57">
        <f t="shared" si="891"/>
        <v>0</v>
      </c>
      <c r="R1613" s="53"/>
      <c r="S1613" s="53">
        <f>ROUND(R1613/12*3,0)</f>
        <v>0</v>
      </c>
      <c r="T1613" s="58"/>
      <c r="U1613" s="58"/>
      <c r="V1613" s="53">
        <f t="shared" si="893"/>
        <v>0</v>
      </c>
      <c r="W1613" s="59"/>
      <c r="X1613" s="6"/>
    </row>
    <row r="1614" spans="1:24" s="35" customFormat="1" ht="15.75" x14ac:dyDescent="0.25">
      <c r="A1614" s="33" t="s">
        <v>288</v>
      </c>
      <c r="B1614" s="33" t="s">
        <v>334</v>
      </c>
      <c r="C1614" s="42" t="s">
        <v>41</v>
      </c>
      <c r="D1614" s="43" t="s">
        <v>171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891"/>
        <v>0</v>
      </c>
      <c r="R1614" s="53"/>
      <c r="S1614" s="53">
        <f>ROUND(R1614/12*3,0)</f>
        <v>0</v>
      </c>
      <c r="T1614" s="58"/>
      <c r="U1614" s="58"/>
      <c r="V1614" s="53">
        <f t="shared" si="893"/>
        <v>0</v>
      </c>
      <c r="W1614" s="59"/>
      <c r="X1614" s="6"/>
    </row>
    <row r="1615" spans="1:24" s="35" customFormat="1" ht="15.75" x14ac:dyDescent="0.25">
      <c r="A1615" s="33" t="s">
        <v>288</v>
      </c>
      <c r="B1615" s="33" t="s">
        <v>334</v>
      </c>
      <c r="C1615" s="42" t="s">
        <v>42</v>
      </c>
      <c r="D1615" s="43" t="s">
        <v>192</v>
      </c>
      <c r="E1615" s="53"/>
      <c r="F1615" s="53"/>
      <c r="G1615" s="53"/>
      <c r="H1615" s="53"/>
      <c r="I1615" s="54"/>
      <c r="J1615" s="50"/>
      <c r="K1615" s="54"/>
      <c r="L1615" s="55"/>
      <c r="M1615" s="59"/>
      <c r="N1615" s="59"/>
      <c r="O1615" s="53"/>
      <c r="P1615" s="53"/>
      <c r="Q1615" s="57">
        <f t="shared" si="891"/>
        <v>0</v>
      </c>
      <c r="R1615" s="53"/>
      <c r="S1615" s="53">
        <f>ROUND(R1615/12*3,0)</f>
        <v>0</v>
      </c>
      <c r="T1615" s="58"/>
      <c r="U1615" s="58"/>
      <c r="V1615" s="53">
        <f t="shared" si="893"/>
        <v>0</v>
      </c>
      <c r="W1615" s="59"/>
      <c r="X1615" s="6"/>
    </row>
    <row r="1616" spans="1:24" s="35" customFormat="1" ht="15.75" x14ac:dyDescent="0.25">
      <c r="A1616" s="33" t="s">
        <v>288</v>
      </c>
      <c r="B1616" s="33" t="s">
        <v>334</v>
      </c>
      <c r="C1616" s="42" t="s">
        <v>43</v>
      </c>
      <c r="D1616" s="43" t="s">
        <v>193</v>
      </c>
      <c r="E1616" s="53"/>
      <c r="F1616" s="53"/>
      <c r="G1616" s="53"/>
      <c r="H1616" s="53"/>
      <c r="I1616" s="54"/>
      <c r="J1616" s="50"/>
      <c r="K1616" s="54"/>
      <c r="L1616" s="55"/>
      <c r="M1616" s="59"/>
      <c r="N1616" s="59"/>
      <c r="O1616" s="53"/>
      <c r="P1616" s="53"/>
      <c r="Q1616" s="57">
        <f t="shared" si="891"/>
        <v>0</v>
      </c>
      <c r="R1616" s="53"/>
      <c r="S1616" s="53">
        <f>ROUND(R1616/12*3,0)</f>
        <v>0</v>
      </c>
      <c r="T1616" s="58"/>
      <c r="U1616" s="58"/>
      <c r="V1616" s="53">
        <f t="shared" si="893"/>
        <v>0</v>
      </c>
      <c r="W1616" s="59"/>
      <c r="X1616" s="6"/>
    </row>
    <row r="1617" spans="1:24" s="35" customFormat="1" ht="15.75" x14ac:dyDescent="0.25">
      <c r="A1617" s="33" t="s">
        <v>288</v>
      </c>
      <c r="B1617" s="33" t="s">
        <v>334</v>
      </c>
      <c r="C1617" s="42" t="s">
        <v>44</v>
      </c>
      <c r="D1617" s="43" t="s">
        <v>173</v>
      </c>
      <c r="E1617" s="53"/>
      <c r="F1617" s="53">
        <f>ROUND(E1617/12*2,2)</f>
        <v>0</v>
      </c>
      <c r="G1617" s="53"/>
      <c r="H1617" s="53"/>
      <c r="I1617" s="119">
        <f t="shared" ref="I1617" si="916">G1617-F1617</f>
        <v>0</v>
      </c>
      <c r="J1617" s="55" t="e">
        <f t="shared" ref="J1617" si="917">ROUND(I1617/F1617*100,2)</f>
        <v>#DIV/0!</v>
      </c>
      <c r="K1617" s="54">
        <f t="shared" ref="K1617" si="918">G1617-F1617</f>
        <v>0</v>
      </c>
      <c r="L1617" s="55" t="e">
        <f t="shared" ref="L1617" si="919">ROUND(K1617*100/-F1617,2)</f>
        <v>#DIV/0!</v>
      </c>
      <c r="M1617" s="59"/>
      <c r="N1617" s="59"/>
      <c r="O1617" s="53"/>
      <c r="P1617" s="53"/>
      <c r="Q1617" s="57">
        <f t="shared" si="891"/>
        <v>0</v>
      </c>
      <c r="R1617" s="59"/>
      <c r="S1617" s="53">
        <f>ROUND(R1617/12*2,0)</f>
        <v>0</v>
      </c>
      <c r="T1617" s="58"/>
      <c r="U1617" s="58"/>
      <c r="V1617" s="53">
        <f t="shared" si="893"/>
        <v>0</v>
      </c>
      <c r="W1617" s="59"/>
      <c r="X1617" s="6"/>
    </row>
    <row r="1618" spans="1:24" s="35" customFormat="1" ht="15.75" x14ac:dyDescent="0.25">
      <c r="A1618" s="33" t="s">
        <v>288</v>
      </c>
      <c r="B1618" s="33" t="s">
        <v>334</v>
      </c>
      <c r="C1618" s="42" t="s">
        <v>45</v>
      </c>
      <c r="D1618" s="43" t="s">
        <v>187</v>
      </c>
      <c r="E1618" s="53"/>
      <c r="F1618" s="53"/>
      <c r="G1618" s="53"/>
      <c r="H1618" s="53"/>
      <c r="I1618" s="54"/>
      <c r="J1618" s="50"/>
      <c r="K1618" s="54"/>
      <c r="L1618" s="55"/>
      <c r="M1618" s="59"/>
      <c r="N1618" s="59"/>
      <c r="O1618" s="53"/>
      <c r="P1618" s="53"/>
      <c r="Q1618" s="57">
        <f t="shared" si="891"/>
        <v>0</v>
      </c>
      <c r="R1618" s="53"/>
      <c r="S1618" s="53">
        <f t="shared" ref="S1618:S1625" si="920">ROUND(R1618/12*3,0)</f>
        <v>0</v>
      </c>
      <c r="T1618" s="58"/>
      <c r="U1618" s="58"/>
      <c r="V1618" s="53">
        <f t="shared" si="893"/>
        <v>0</v>
      </c>
      <c r="W1618" s="59"/>
      <c r="X1618" s="6"/>
    </row>
    <row r="1619" spans="1:24" s="35" customFormat="1" ht="15.75" x14ac:dyDescent="0.25">
      <c r="A1619" s="33" t="s">
        <v>288</v>
      </c>
      <c r="B1619" s="33" t="s">
        <v>334</v>
      </c>
      <c r="C1619" s="42" t="s">
        <v>46</v>
      </c>
      <c r="D1619" s="43" t="s">
        <v>194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891"/>
        <v>0</v>
      </c>
      <c r="R1619" s="53"/>
      <c r="S1619" s="53">
        <f t="shared" si="920"/>
        <v>0</v>
      </c>
      <c r="T1619" s="58"/>
      <c r="U1619" s="58"/>
      <c r="V1619" s="53">
        <f t="shared" si="893"/>
        <v>0</v>
      </c>
      <c r="W1619" s="59"/>
      <c r="X1619" s="6"/>
    </row>
    <row r="1620" spans="1:24" s="35" customFormat="1" ht="15.75" x14ac:dyDescent="0.25">
      <c r="A1620" s="33" t="s">
        <v>288</v>
      </c>
      <c r="B1620" s="33" t="s">
        <v>334</v>
      </c>
      <c r="C1620" s="42" t="s">
        <v>47</v>
      </c>
      <c r="D1620" s="43" t="s">
        <v>121</v>
      </c>
      <c r="E1620" s="53">
        <v>246587</v>
      </c>
      <c r="F1620" s="53">
        <f>ROUND(E1620/12*2,2)</f>
        <v>41097.83</v>
      </c>
      <c r="G1620" s="53">
        <v>28564</v>
      </c>
      <c r="H1620" s="53">
        <v>28564</v>
      </c>
      <c r="I1620" s="119"/>
      <c r="J1620" s="55"/>
      <c r="K1620" s="54">
        <f t="shared" ref="K1620" si="921">G1620-F1620</f>
        <v>-12533.830000000002</v>
      </c>
      <c r="L1620" s="55">
        <f t="shared" ref="L1620" si="922">ROUND(K1620*100/-F1620,2)</f>
        <v>30.5</v>
      </c>
      <c r="M1620" s="59"/>
      <c r="N1620" s="59"/>
      <c r="O1620" s="53">
        <v>198</v>
      </c>
      <c r="P1620" s="53">
        <v>198</v>
      </c>
      <c r="Q1620" s="57">
        <f t="shared" si="891"/>
        <v>0</v>
      </c>
      <c r="R1620" s="59">
        <v>127</v>
      </c>
      <c r="S1620" s="53">
        <f>ROUND(R1620/12*2,0)</f>
        <v>21</v>
      </c>
      <c r="T1620" s="58">
        <v>11</v>
      </c>
      <c r="U1620" s="58">
        <v>11</v>
      </c>
      <c r="V1620" s="53">
        <f t="shared" si="893"/>
        <v>0</v>
      </c>
      <c r="W1620" s="59"/>
      <c r="X1620" s="6"/>
    </row>
    <row r="1621" spans="1:24" s="35" customFormat="1" ht="15.75" x14ac:dyDescent="0.25">
      <c r="A1621" s="33" t="s">
        <v>288</v>
      </c>
      <c r="B1621" s="33" t="s">
        <v>334</v>
      </c>
      <c r="C1621" s="42" t="s">
        <v>48</v>
      </c>
      <c r="D1621" s="43" t="s">
        <v>195</v>
      </c>
      <c r="E1621" s="53"/>
      <c r="F1621" s="53"/>
      <c r="G1621" s="53"/>
      <c r="H1621" s="53"/>
      <c r="I1621" s="54"/>
      <c r="J1621" s="50"/>
      <c r="K1621" s="54"/>
      <c r="L1621" s="55"/>
      <c r="M1621" s="59"/>
      <c r="N1621" s="59"/>
      <c r="O1621" s="53"/>
      <c r="P1621" s="53"/>
      <c r="Q1621" s="57">
        <f t="shared" si="891"/>
        <v>0</v>
      </c>
      <c r="R1621" s="53"/>
      <c r="S1621" s="53">
        <f t="shared" si="920"/>
        <v>0</v>
      </c>
      <c r="T1621" s="58"/>
      <c r="U1621" s="58"/>
      <c r="V1621" s="53">
        <f t="shared" si="893"/>
        <v>0</v>
      </c>
      <c r="W1621" s="59"/>
      <c r="X1621" s="6"/>
    </row>
    <row r="1622" spans="1:24" s="35" customFormat="1" ht="31.5" x14ac:dyDescent="0.25">
      <c r="A1622" s="33" t="s">
        <v>288</v>
      </c>
      <c r="B1622" s="33" t="s">
        <v>334</v>
      </c>
      <c r="C1622" s="42" t="s">
        <v>128</v>
      </c>
      <c r="D1622" s="43" t="s">
        <v>118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891"/>
        <v>0</v>
      </c>
      <c r="R1622" s="53"/>
      <c r="S1622" s="53">
        <f t="shared" si="920"/>
        <v>0</v>
      </c>
      <c r="T1622" s="58"/>
      <c r="U1622" s="58"/>
      <c r="V1622" s="53">
        <f t="shared" si="893"/>
        <v>0</v>
      </c>
      <c r="W1622" s="59"/>
      <c r="X1622" s="6"/>
    </row>
    <row r="1623" spans="1:24" s="35" customFormat="1" ht="15.75" x14ac:dyDescent="0.25">
      <c r="A1623" s="33" t="s">
        <v>288</v>
      </c>
      <c r="B1623" s="33" t="s">
        <v>334</v>
      </c>
      <c r="C1623" s="42" t="s">
        <v>47</v>
      </c>
      <c r="D1623" s="43" t="s">
        <v>121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891"/>
        <v>0</v>
      </c>
      <c r="R1623" s="53"/>
      <c r="S1623" s="53">
        <f t="shared" si="920"/>
        <v>0</v>
      </c>
      <c r="T1623" s="58"/>
      <c r="U1623" s="58"/>
      <c r="V1623" s="53">
        <f t="shared" si="893"/>
        <v>0</v>
      </c>
      <c r="W1623" s="59"/>
      <c r="X1623" s="6"/>
    </row>
    <row r="1624" spans="1:24" s="35" customFormat="1" ht="31.5" x14ac:dyDescent="0.25">
      <c r="A1624" s="33" t="s">
        <v>288</v>
      </c>
      <c r="B1624" s="33" t="s">
        <v>334</v>
      </c>
      <c r="C1624" s="42" t="s">
        <v>49</v>
      </c>
      <c r="D1624" s="43" t="s">
        <v>196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891"/>
        <v>0</v>
      </c>
      <c r="R1624" s="53"/>
      <c r="S1624" s="53">
        <f t="shared" si="920"/>
        <v>0</v>
      </c>
      <c r="T1624" s="58"/>
      <c r="U1624" s="58"/>
      <c r="V1624" s="53">
        <f t="shared" si="893"/>
        <v>0</v>
      </c>
      <c r="W1624" s="59"/>
      <c r="X1624" s="6"/>
    </row>
    <row r="1625" spans="1:24" s="35" customFormat="1" ht="31.5" x14ac:dyDescent="0.25">
      <c r="A1625" s="33" t="s">
        <v>288</v>
      </c>
      <c r="B1625" s="33" t="s">
        <v>334</v>
      </c>
      <c r="C1625" s="42" t="s">
        <v>197</v>
      </c>
      <c r="D1625" s="43" t="s">
        <v>198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891"/>
        <v>0</v>
      </c>
      <c r="R1625" s="53"/>
      <c r="S1625" s="53">
        <f t="shared" si="920"/>
        <v>0</v>
      </c>
      <c r="T1625" s="58"/>
      <c r="U1625" s="58"/>
      <c r="V1625" s="53">
        <f t="shared" si="893"/>
        <v>0</v>
      </c>
      <c r="W1625" s="59"/>
      <c r="X1625" s="6"/>
    </row>
    <row r="1626" spans="1:24" s="35" customFormat="1" ht="47.25" x14ac:dyDescent="0.25">
      <c r="A1626" s="33" t="s">
        <v>288</v>
      </c>
      <c r="B1626" s="33" t="s">
        <v>334</v>
      </c>
      <c r="C1626" s="42" t="s">
        <v>199</v>
      </c>
      <c r="D1626" s="43" t="s">
        <v>200</v>
      </c>
      <c r="E1626" s="53">
        <v>173258</v>
      </c>
      <c r="F1626" s="53">
        <f>ROUND(E1626/12*2,2)</f>
        <v>28876.33</v>
      </c>
      <c r="G1626" s="53">
        <v>37885</v>
      </c>
      <c r="H1626" s="53">
        <v>28725</v>
      </c>
      <c r="I1626" s="119">
        <f t="shared" ref="I1626" si="923">G1626-F1626</f>
        <v>9008.6699999999983</v>
      </c>
      <c r="J1626" s="55">
        <f t="shared" ref="J1626" si="924">ROUND(I1626/F1626*100,2)</f>
        <v>31.2</v>
      </c>
      <c r="K1626" s="54"/>
      <c r="L1626" s="55"/>
      <c r="M1626" s="59"/>
      <c r="N1626" s="59"/>
      <c r="O1626" s="53">
        <v>2025</v>
      </c>
      <c r="P1626" s="53">
        <v>1640</v>
      </c>
      <c r="Q1626" s="57">
        <f t="shared" si="891"/>
        <v>385</v>
      </c>
      <c r="R1626" s="59">
        <v>70</v>
      </c>
      <c r="S1626" s="53">
        <f>ROUND(R1626/12*2,0)</f>
        <v>12</v>
      </c>
      <c r="T1626" s="58">
        <v>12</v>
      </c>
      <c r="U1626" s="58">
        <v>9</v>
      </c>
      <c r="V1626" s="53">
        <f t="shared" si="893"/>
        <v>3</v>
      </c>
      <c r="W1626" s="59"/>
      <c r="X1626" s="6"/>
    </row>
    <row r="1627" spans="1:24" s="35" customFormat="1" ht="31.5" x14ac:dyDescent="0.25">
      <c r="A1627" s="33" t="s">
        <v>288</v>
      </c>
      <c r="B1627" s="33" t="s">
        <v>334</v>
      </c>
      <c r="C1627" s="42" t="s">
        <v>201</v>
      </c>
      <c r="D1627" s="43" t="s">
        <v>202</v>
      </c>
      <c r="E1627" s="53"/>
      <c r="F1627" s="53"/>
      <c r="G1627" s="53"/>
      <c r="H1627" s="53"/>
      <c r="I1627" s="54"/>
      <c r="J1627" s="50"/>
      <c r="K1627" s="54"/>
      <c r="L1627" s="55"/>
      <c r="M1627" s="59"/>
      <c r="N1627" s="59"/>
      <c r="O1627" s="53"/>
      <c r="P1627" s="53"/>
      <c r="Q1627" s="57">
        <f t="shared" si="891"/>
        <v>0</v>
      </c>
      <c r="R1627" s="53"/>
      <c r="S1627" s="53">
        <f>ROUND(R1627/12*3,0)</f>
        <v>0</v>
      </c>
      <c r="T1627" s="58"/>
      <c r="U1627" s="58"/>
      <c r="V1627" s="53">
        <f t="shared" si="893"/>
        <v>0</v>
      </c>
      <c r="W1627" s="59"/>
      <c r="X1627" s="6"/>
    </row>
    <row r="1628" spans="1:24" s="35" customFormat="1" ht="47.25" x14ac:dyDescent="0.25">
      <c r="A1628" s="33" t="s">
        <v>288</v>
      </c>
      <c r="B1628" s="33" t="s">
        <v>334</v>
      </c>
      <c r="C1628" s="42" t="s">
        <v>203</v>
      </c>
      <c r="D1628" s="43" t="s">
        <v>204</v>
      </c>
      <c r="E1628" s="53"/>
      <c r="F1628" s="53"/>
      <c r="G1628" s="53"/>
      <c r="H1628" s="53"/>
      <c r="I1628" s="54"/>
      <c r="J1628" s="50"/>
      <c r="K1628" s="54"/>
      <c r="L1628" s="55"/>
      <c r="M1628" s="59"/>
      <c r="N1628" s="59"/>
      <c r="O1628" s="53"/>
      <c r="P1628" s="53"/>
      <c r="Q1628" s="57">
        <f t="shared" si="891"/>
        <v>0</v>
      </c>
      <c r="R1628" s="53"/>
      <c r="S1628" s="53">
        <f>ROUND(R1628/12*3,0)</f>
        <v>0</v>
      </c>
      <c r="T1628" s="58"/>
      <c r="U1628" s="58"/>
      <c r="V1628" s="53">
        <f t="shared" si="893"/>
        <v>0</v>
      </c>
      <c r="W1628" s="59"/>
      <c r="X1628" s="6"/>
    </row>
    <row r="1629" spans="1:24" s="35" customFormat="1" ht="31.5" x14ac:dyDescent="0.25">
      <c r="A1629" s="33" t="s">
        <v>288</v>
      </c>
      <c r="B1629" s="22" t="s">
        <v>335</v>
      </c>
      <c r="C1629" s="23" t="s">
        <v>102</v>
      </c>
      <c r="D1629" s="32" t="s">
        <v>50</v>
      </c>
      <c r="E1629" s="64">
        <f>SUM(E1630:E1676)</f>
        <v>804549</v>
      </c>
      <c r="F1629" s="64">
        <f>SUM(F1630:F1676)</f>
        <v>207597</v>
      </c>
      <c r="G1629" s="64">
        <f>SUM(G1630:G1676)</f>
        <v>225279.53</v>
      </c>
      <c r="H1629" s="64">
        <f>SUM(H1630:H1676)</f>
        <v>140384</v>
      </c>
      <c r="I1629" s="126">
        <f>SUM(I1630:I1675)</f>
        <v>31443.09</v>
      </c>
      <c r="J1629" s="50">
        <f>ROUND(I1629/F1629*100,2)</f>
        <v>15.15</v>
      </c>
      <c r="K1629" s="126">
        <f>SUM(K1630:K1675)</f>
        <v>-18985.559999999998</v>
      </c>
      <c r="L1629" s="55">
        <f>ROUND(K1629*100/-F1629,2)</f>
        <v>9.15</v>
      </c>
      <c r="M1629" s="64"/>
      <c r="N1629" s="64"/>
      <c r="O1629" s="64">
        <f t="shared" ref="O1629:V1629" si="925">SUM(O1630:O1673)</f>
        <v>0</v>
      </c>
      <c r="P1629" s="64">
        <f t="shared" si="925"/>
        <v>0</v>
      </c>
      <c r="Q1629" s="126">
        <f t="shared" si="925"/>
        <v>0</v>
      </c>
      <c r="R1629" s="64">
        <f t="shared" si="925"/>
        <v>0</v>
      </c>
      <c r="S1629" s="64">
        <f t="shared" si="925"/>
        <v>0</v>
      </c>
      <c r="T1629" s="136">
        <f t="shared" si="925"/>
        <v>0</v>
      </c>
      <c r="U1629" s="136">
        <f t="shared" si="925"/>
        <v>0</v>
      </c>
      <c r="V1629" s="64">
        <f t="shared" si="925"/>
        <v>0</v>
      </c>
      <c r="W1629" s="64"/>
      <c r="X1629" s="6"/>
    </row>
    <row r="1630" spans="1:24" s="35" customFormat="1" ht="63" x14ac:dyDescent="0.25">
      <c r="A1630" s="33" t="s">
        <v>288</v>
      </c>
      <c r="B1630" s="44" t="s">
        <v>335</v>
      </c>
      <c r="C1630" s="23" t="s">
        <v>102</v>
      </c>
      <c r="D1630" s="43" t="s">
        <v>205</v>
      </c>
      <c r="E1630" s="53"/>
      <c r="F1630" s="53"/>
      <c r="G1630" s="53"/>
      <c r="H1630" s="53"/>
      <c r="I1630" s="119"/>
      <c r="J1630" s="55"/>
      <c r="K1630" s="119"/>
      <c r="L1630" s="55"/>
      <c r="M1630" s="59"/>
      <c r="N1630" s="59"/>
      <c r="O1630" s="53"/>
      <c r="P1630" s="53"/>
      <c r="Q1630" s="59">
        <f>O1630-P1630</f>
        <v>0</v>
      </c>
      <c r="R1630" s="53"/>
      <c r="S1630" s="53">
        <f>ROUND(R1630/12*3,0)</f>
        <v>0</v>
      </c>
      <c r="T1630" s="53"/>
      <c r="U1630" s="53"/>
      <c r="V1630" s="53">
        <f>T1630-U1630</f>
        <v>0</v>
      </c>
      <c r="W1630" s="59"/>
      <c r="X1630" s="6"/>
    </row>
    <row r="1631" spans="1:24" s="35" customFormat="1" ht="15.75" x14ac:dyDescent="0.25">
      <c r="A1631" s="33" t="s">
        <v>288</v>
      </c>
      <c r="B1631" s="44" t="s">
        <v>335</v>
      </c>
      <c r="C1631" s="23" t="s">
        <v>367</v>
      </c>
      <c r="D1631" s="43" t="s">
        <v>370</v>
      </c>
      <c r="E1631" s="53">
        <v>75</v>
      </c>
      <c r="F1631" s="53">
        <f>ROUND(E1631/12*2,0)</f>
        <v>13</v>
      </c>
      <c r="G1631" s="53"/>
      <c r="H1631" s="53"/>
      <c r="I1631" s="119"/>
      <c r="J1631" s="55"/>
      <c r="K1631" s="54">
        <f>G1631-F1631</f>
        <v>-13</v>
      </c>
      <c r="L1631" s="55">
        <f>ROUND(K1631*100/-F1631,2)</f>
        <v>100</v>
      </c>
      <c r="M1631" s="59"/>
      <c r="N1631" s="59"/>
      <c r="O1631" s="53"/>
      <c r="P1631" s="53"/>
      <c r="Q1631" s="57"/>
      <c r="R1631" s="53"/>
      <c r="S1631" s="53"/>
      <c r="T1631" s="58"/>
      <c r="U1631" s="58"/>
      <c r="V1631" s="53"/>
      <c r="W1631" s="59"/>
      <c r="X1631" s="6"/>
    </row>
    <row r="1632" spans="1:24" s="35" customFormat="1" ht="15.75" x14ac:dyDescent="0.25">
      <c r="A1632" s="33" t="s">
        <v>288</v>
      </c>
      <c r="B1632" s="44" t="s">
        <v>335</v>
      </c>
      <c r="C1632" s="23" t="s">
        <v>368</v>
      </c>
      <c r="D1632" s="43" t="s">
        <v>371</v>
      </c>
      <c r="E1632" s="53"/>
      <c r="F1632" s="53"/>
      <c r="G1632" s="53"/>
      <c r="H1632" s="53"/>
      <c r="I1632" s="54"/>
      <c r="J1632" s="50"/>
      <c r="K1632" s="54"/>
      <c r="L1632" s="55"/>
      <c r="M1632" s="59"/>
      <c r="N1632" s="59"/>
      <c r="O1632" s="53"/>
      <c r="P1632" s="53"/>
      <c r="Q1632" s="57"/>
      <c r="R1632" s="53"/>
      <c r="S1632" s="53"/>
      <c r="T1632" s="58"/>
      <c r="U1632" s="58"/>
      <c r="V1632" s="53"/>
      <c r="W1632" s="59"/>
      <c r="X1632" s="6"/>
    </row>
    <row r="1633" spans="1:24" s="35" customFormat="1" ht="31.5" x14ac:dyDescent="0.25">
      <c r="A1633" s="33" t="s">
        <v>288</v>
      </c>
      <c r="B1633" s="44" t="s">
        <v>335</v>
      </c>
      <c r="C1633" s="23" t="s">
        <v>369</v>
      </c>
      <c r="D1633" s="43" t="s">
        <v>372</v>
      </c>
      <c r="E1633" s="53">
        <v>11711</v>
      </c>
      <c r="F1633" s="53">
        <f>ROUND(E1633/12*2,0)</f>
        <v>1952</v>
      </c>
      <c r="G1633" s="53">
        <v>6251.27</v>
      </c>
      <c r="H1633" s="53">
        <v>2770</v>
      </c>
      <c r="I1633" s="119">
        <f t="shared" ref="I1633" si="926">G1633-F1633</f>
        <v>4299.2700000000004</v>
      </c>
      <c r="J1633" s="55">
        <f t="shared" ref="J1633" si="927">ROUND(I1633/F1633*100,2)</f>
        <v>220.25</v>
      </c>
      <c r="K1633" s="54"/>
      <c r="L1633" s="55"/>
      <c r="M1633" s="59"/>
      <c r="N1633" s="59"/>
      <c r="O1633" s="53"/>
      <c r="P1633" s="53"/>
      <c r="Q1633" s="57"/>
      <c r="R1633" s="53"/>
      <c r="S1633" s="53"/>
      <c r="T1633" s="58"/>
      <c r="U1633" s="58"/>
      <c r="V1633" s="53"/>
      <c r="W1633" s="59"/>
      <c r="X1633" s="6"/>
    </row>
    <row r="1634" spans="1:24" s="35" customFormat="1" ht="31.5" x14ac:dyDescent="0.25">
      <c r="A1634" s="33" t="s">
        <v>288</v>
      </c>
      <c r="B1634" s="44" t="s">
        <v>335</v>
      </c>
      <c r="C1634" s="37" t="s">
        <v>206</v>
      </c>
      <c r="D1634" s="43" t="s">
        <v>207</v>
      </c>
      <c r="E1634" s="53"/>
      <c r="F1634" s="53"/>
      <c r="G1634" s="53"/>
      <c r="H1634" s="53"/>
      <c r="I1634" s="54"/>
      <c r="J1634" s="50"/>
      <c r="K1634" s="54"/>
      <c r="L1634" s="55"/>
      <c r="M1634" s="59"/>
      <c r="N1634" s="59"/>
      <c r="O1634" s="53"/>
      <c r="P1634" s="53"/>
      <c r="Q1634" s="57">
        <f t="shared" ref="Q1634:Q1671" si="928">O1634-P1634</f>
        <v>0</v>
      </c>
      <c r="R1634" s="53"/>
      <c r="S1634" s="53">
        <f t="shared" ref="S1634:S1671" si="929">ROUND(R1634/12*3,0)</f>
        <v>0</v>
      </c>
      <c r="T1634" s="58"/>
      <c r="U1634" s="58"/>
      <c r="V1634" s="53">
        <f t="shared" ref="V1634:V1671" si="930">T1634-U1634</f>
        <v>0</v>
      </c>
      <c r="W1634" s="59"/>
      <c r="X1634" s="6"/>
    </row>
    <row r="1635" spans="1:24" s="35" customFormat="1" ht="31.5" x14ac:dyDescent="0.25">
      <c r="A1635" s="33" t="s">
        <v>288</v>
      </c>
      <c r="B1635" s="44" t="s">
        <v>335</v>
      </c>
      <c r="C1635" s="37" t="s">
        <v>208</v>
      </c>
      <c r="D1635" s="43" t="s">
        <v>209</v>
      </c>
      <c r="E1635" s="53">
        <v>37295</v>
      </c>
      <c r="F1635" s="53">
        <f>ROUND(E1635/12*2,0)</f>
        <v>6216</v>
      </c>
      <c r="G1635" s="53">
        <v>7329.18</v>
      </c>
      <c r="H1635" s="53">
        <v>3102</v>
      </c>
      <c r="I1635" s="119">
        <f t="shared" ref="I1635" si="931">G1635-F1635</f>
        <v>1113.1800000000003</v>
      </c>
      <c r="J1635" s="55">
        <f t="shared" ref="J1635" si="932">ROUND(I1635/F1635*100,2)</f>
        <v>17.91</v>
      </c>
      <c r="K1635" s="54"/>
      <c r="L1635" s="55"/>
      <c r="M1635" s="59"/>
      <c r="N1635" s="59"/>
      <c r="O1635" s="53"/>
      <c r="P1635" s="53"/>
      <c r="Q1635" s="57">
        <f t="shared" si="928"/>
        <v>0</v>
      </c>
      <c r="R1635" s="53"/>
      <c r="S1635" s="53">
        <f t="shared" si="929"/>
        <v>0</v>
      </c>
      <c r="T1635" s="58"/>
      <c r="U1635" s="58"/>
      <c r="V1635" s="53">
        <f t="shared" si="930"/>
        <v>0</v>
      </c>
      <c r="W1635" s="59"/>
      <c r="X1635" s="6"/>
    </row>
    <row r="1636" spans="1:24" s="35" customFormat="1" ht="15.75" x14ac:dyDescent="0.25">
      <c r="A1636" s="33" t="s">
        <v>288</v>
      </c>
      <c r="B1636" s="44" t="s">
        <v>335</v>
      </c>
      <c r="C1636" s="37" t="s">
        <v>210</v>
      </c>
      <c r="D1636" s="43" t="s">
        <v>223</v>
      </c>
      <c r="E1636" s="53"/>
      <c r="F1636" s="53"/>
      <c r="G1636" s="53"/>
      <c r="H1636" s="53"/>
      <c r="I1636" s="54"/>
      <c r="J1636" s="50"/>
      <c r="K1636" s="54"/>
      <c r="L1636" s="55"/>
      <c r="M1636" s="59"/>
      <c r="N1636" s="59"/>
      <c r="O1636" s="53"/>
      <c r="P1636" s="53"/>
      <c r="Q1636" s="57">
        <f t="shared" si="928"/>
        <v>0</v>
      </c>
      <c r="R1636" s="53"/>
      <c r="S1636" s="53">
        <f t="shared" si="929"/>
        <v>0</v>
      </c>
      <c r="T1636" s="58"/>
      <c r="U1636" s="58"/>
      <c r="V1636" s="53">
        <f t="shared" si="930"/>
        <v>0</v>
      </c>
      <c r="W1636" s="59"/>
      <c r="X1636" s="6"/>
    </row>
    <row r="1637" spans="1:24" s="35" customFormat="1" ht="31.5" x14ac:dyDescent="0.25">
      <c r="A1637" s="33" t="s">
        <v>288</v>
      </c>
      <c r="B1637" s="44" t="s">
        <v>335</v>
      </c>
      <c r="C1637" s="37" t="s">
        <v>211</v>
      </c>
      <c r="D1637" s="43" t="s">
        <v>212</v>
      </c>
      <c r="E1637" s="53">
        <v>331589</v>
      </c>
      <c r="F1637" s="53">
        <f>ROUND(E1637/12*2,0)</f>
        <v>55265</v>
      </c>
      <c r="G1637" s="53">
        <v>50644.44</v>
      </c>
      <c r="H1637" s="53">
        <v>17685</v>
      </c>
      <c r="I1637" s="119"/>
      <c r="J1637" s="55"/>
      <c r="K1637" s="54">
        <f>G1637-F1637</f>
        <v>-4620.5599999999977</v>
      </c>
      <c r="L1637" s="55">
        <f>ROUND(K1637*100/-F1637,2)</f>
        <v>8.36</v>
      </c>
      <c r="M1637" s="59"/>
      <c r="N1637" s="59"/>
      <c r="O1637" s="53"/>
      <c r="P1637" s="53"/>
      <c r="Q1637" s="57">
        <f t="shared" si="928"/>
        <v>0</v>
      </c>
      <c r="R1637" s="53"/>
      <c r="S1637" s="53">
        <f t="shared" si="929"/>
        <v>0</v>
      </c>
      <c r="T1637" s="58"/>
      <c r="U1637" s="58"/>
      <c r="V1637" s="53">
        <f t="shared" si="930"/>
        <v>0</v>
      </c>
      <c r="W1637" s="59"/>
      <c r="X1637" s="6"/>
    </row>
    <row r="1638" spans="1:24" s="35" customFormat="1" ht="15.75" x14ac:dyDescent="0.25">
      <c r="A1638" s="33" t="s">
        <v>288</v>
      </c>
      <c r="B1638" s="44" t="s">
        <v>335</v>
      </c>
      <c r="C1638" s="37" t="s">
        <v>213</v>
      </c>
      <c r="D1638" s="43" t="s">
        <v>398</v>
      </c>
      <c r="E1638" s="53"/>
      <c r="F1638" s="53"/>
      <c r="G1638" s="53">
        <v>5225</v>
      </c>
      <c r="H1638" s="53">
        <v>5225</v>
      </c>
      <c r="I1638" s="113"/>
      <c r="J1638" s="50"/>
      <c r="K1638" s="54"/>
      <c r="L1638" s="55"/>
      <c r="M1638" s="59"/>
      <c r="N1638" s="59"/>
      <c r="O1638" s="53"/>
      <c r="P1638" s="53"/>
      <c r="Q1638" s="57">
        <f t="shared" si="928"/>
        <v>0</v>
      </c>
      <c r="R1638" s="53"/>
      <c r="S1638" s="53">
        <f t="shared" si="929"/>
        <v>0</v>
      </c>
      <c r="T1638" s="58"/>
      <c r="U1638" s="58"/>
      <c r="V1638" s="53">
        <f t="shared" si="930"/>
        <v>0</v>
      </c>
      <c r="W1638" s="59"/>
      <c r="X1638" s="6"/>
    </row>
    <row r="1639" spans="1:24" s="35" customFormat="1" ht="31.5" x14ac:dyDescent="0.25">
      <c r="A1639" s="33" t="s">
        <v>288</v>
      </c>
      <c r="B1639" s="44" t="s">
        <v>335</v>
      </c>
      <c r="C1639" s="37" t="s">
        <v>215</v>
      </c>
      <c r="D1639" s="43" t="s">
        <v>216</v>
      </c>
      <c r="E1639" s="53">
        <v>241286</v>
      </c>
      <c r="F1639" s="53">
        <f>ROUND(E1639/12*2,0)</f>
        <v>40214</v>
      </c>
      <c r="G1639" s="53">
        <v>43487.68</v>
      </c>
      <c r="H1639" s="53">
        <v>17993</v>
      </c>
      <c r="I1639" s="119">
        <f t="shared" ref="I1639" si="933">G1639-F1639</f>
        <v>3273.6800000000003</v>
      </c>
      <c r="J1639" s="55">
        <f t="shared" ref="J1639" si="934">ROUND(I1639/F1639*100,2)</f>
        <v>8.14</v>
      </c>
      <c r="K1639" s="54"/>
      <c r="L1639" s="55"/>
      <c r="M1639" s="59"/>
      <c r="N1639" s="59"/>
      <c r="O1639" s="53"/>
      <c r="P1639" s="53"/>
      <c r="Q1639" s="57">
        <f t="shared" si="928"/>
        <v>0</v>
      </c>
      <c r="R1639" s="53"/>
      <c r="S1639" s="53">
        <f t="shared" si="929"/>
        <v>0</v>
      </c>
      <c r="T1639" s="58"/>
      <c r="U1639" s="58"/>
      <c r="V1639" s="53">
        <f t="shared" si="930"/>
        <v>0</v>
      </c>
      <c r="W1639" s="59"/>
      <c r="X1639" s="6"/>
    </row>
    <row r="1640" spans="1:24" s="35" customFormat="1" ht="31.5" x14ac:dyDescent="0.25">
      <c r="A1640" s="33" t="s">
        <v>288</v>
      </c>
      <c r="B1640" s="44" t="s">
        <v>335</v>
      </c>
      <c r="C1640" s="37" t="s">
        <v>217</v>
      </c>
      <c r="D1640" s="43" t="s">
        <v>218</v>
      </c>
      <c r="E1640" s="53"/>
      <c r="F1640" s="53">
        <f t="shared" ref="F1640:F1669" si="935">E1640/12*1</f>
        <v>0</v>
      </c>
      <c r="G1640" s="53"/>
      <c r="H1640" s="53"/>
      <c r="I1640" s="113"/>
      <c r="J1640" s="50"/>
      <c r="K1640" s="54"/>
      <c r="L1640" s="55"/>
      <c r="M1640" s="59"/>
      <c r="N1640" s="59"/>
      <c r="O1640" s="53"/>
      <c r="P1640" s="53"/>
      <c r="Q1640" s="57">
        <f t="shared" si="928"/>
        <v>0</v>
      </c>
      <c r="R1640" s="53"/>
      <c r="S1640" s="53">
        <f t="shared" si="929"/>
        <v>0</v>
      </c>
      <c r="T1640" s="58"/>
      <c r="U1640" s="58"/>
      <c r="V1640" s="53">
        <f t="shared" si="930"/>
        <v>0</v>
      </c>
      <c r="W1640" s="59"/>
      <c r="X1640" s="6"/>
    </row>
    <row r="1641" spans="1:24" s="35" customFormat="1" ht="31.5" x14ac:dyDescent="0.25">
      <c r="A1641" s="33" t="s">
        <v>288</v>
      </c>
      <c r="B1641" s="44" t="s">
        <v>335</v>
      </c>
      <c r="C1641" s="37" t="s">
        <v>219</v>
      </c>
      <c r="D1641" s="43" t="s">
        <v>220</v>
      </c>
      <c r="E1641" s="53"/>
      <c r="F1641" s="53">
        <f t="shared" si="935"/>
        <v>0</v>
      </c>
      <c r="G1641" s="53"/>
      <c r="H1641" s="53"/>
      <c r="I1641" s="113"/>
      <c r="J1641" s="50"/>
      <c r="K1641" s="54"/>
      <c r="L1641" s="55"/>
      <c r="M1641" s="59"/>
      <c r="N1641" s="59"/>
      <c r="O1641" s="53"/>
      <c r="P1641" s="53"/>
      <c r="Q1641" s="57">
        <f t="shared" si="928"/>
        <v>0</v>
      </c>
      <c r="R1641" s="53"/>
      <c r="S1641" s="53">
        <f t="shared" si="929"/>
        <v>0</v>
      </c>
      <c r="T1641" s="58"/>
      <c r="U1641" s="58"/>
      <c r="V1641" s="53">
        <f t="shared" si="930"/>
        <v>0</v>
      </c>
      <c r="W1641" s="59"/>
      <c r="X1641" s="6"/>
    </row>
    <row r="1642" spans="1:24" s="35" customFormat="1" ht="31.5" x14ac:dyDescent="0.25">
      <c r="A1642" s="33" t="s">
        <v>288</v>
      </c>
      <c r="B1642" s="44" t="s">
        <v>335</v>
      </c>
      <c r="C1642" s="37" t="s">
        <v>221</v>
      </c>
      <c r="D1642" s="43" t="s">
        <v>224</v>
      </c>
      <c r="E1642" s="53"/>
      <c r="F1642" s="53"/>
      <c r="G1642" s="53"/>
      <c r="H1642" s="53"/>
      <c r="I1642" s="119">
        <f t="shared" ref="I1642" si="936">G1642-F1642</f>
        <v>0</v>
      </c>
      <c r="J1642" s="55"/>
      <c r="K1642" s="54">
        <f>G1642-F1642</f>
        <v>0</v>
      </c>
      <c r="L1642" s="55"/>
      <c r="M1642" s="59"/>
      <c r="N1642" s="59"/>
      <c r="O1642" s="53"/>
      <c r="P1642" s="53"/>
      <c r="Q1642" s="57">
        <f t="shared" si="928"/>
        <v>0</v>
      </c>
      <c r="R1642" s="53"/>
      <c r="S1642" s="53">
        <f t="shared" si="929"/>
        <v>0</v>
      </c>
      <c r="T1642" s="58"/>
      <c r="U1642" s="58"/>
      <c r="V1642" s="53">
        <f t="shared" si="930"/>
        <v>0</v>
      </c>
      <c r="W1642" s="59"/>
      <c r="X1642" s="6"/>
    </row>
    <row r="1643" spans="1:24" s="35" customFormat="1" ht="31.5" x14ac:dyDescent="0.25">
      <c r="A1643" s="33" t="s">
        <v>288</v>
      </c>
      <c r="B1643" s="44" t="s">
        <v>335</v>
      </c>
      <c r="C1643" s="37" t="s">
        <v>222</v>
      </c>
      <c r="D1643" s="43" t="s">
        <v>225</v>
      </c>
      <c r="E1643" s="53"/>
      <c r="F1643" s="53">
        <f t="shared" si="935"/>
        <v>0</v>
      </c>
      <c r="G1643" s="53"/>
      <c r="H1643" s="53"/>
      <c r="I1643" s="113"/>
      <c r="J1643" s="50"/>
      <c r="K1643" s="54"/>
      <c r="L1643" s="55"/>
      <c r="M1643" s="59"/>
      <c r="N1643" s="59"/>
      <c r="O1643" s="53"/>
      <c r="P1643" s="53"/>
      <c r="Q1643" s="57">
        <f t="shared" si="928"/>
        <v>0</v>
      </c>
      <c r="R1643" s="53"/>
      <c r="S1643" s="53">
        <f t="shared" si="929"/>
        <v>0</v>
      </c>
      <c r="T1643" s="58"/>
      <c r="U1643" s="58"/>
      <c r="V1643" s="53">
        <f t="shared" si="930"/>
        <v>0</v>
      </c>
      <c r="W1643" s="59"/>
      <c r="X1643" s="6"/>
    </row>
    <row r="1644" spans="1:24" s="35" customFormat="1" ht="31.5" x14ac:dyDescent="0.25">
      <c r="A1644" s="33" t="s">
        <v>288</v>
      </c>
      <c r="B1644" s="44" t="s">
        <v>335</v>
      </c>
      <c r="C1644" s="37" t="s">
        <v>277</v>
      </c>
      <c r="D1644" s="43" t="s">
        <v>278</v>
      </c>
      <c r="E1644" s="53"/>
      <c r="F1644" s="53">
        <f t="shared" si="935"/>
        <v>0</v>
      </c>
      <c r="G1644" s="53"/>
      <c r="H1644" s="53"/>
      <c r="I1644" s="113"/>
      <c r="J1644" s="50"/>
      <c r="K1644" s="54"/>
      <c r="L1644" s="55"/>
      <c r="M1644" s="59"/>
      <c r="N1644" s="59"/>
      <c r="O1644" s="53"/>
      <c r="P1644" s="53"/>
      <c r="Q1644" s="57">
        <f t="shared" si="928"/>
        <v>0</v>
      </c>
      <c r="R1644" s="53"/>
      <c r="S1644" s="53">
        <f t="shared" si="929"/>
        <v>0</v>
      </c>
      <c r="T1644" s="58"/>
      <c r="U1644" s="58"/>
      <c r="V1644" s="53">
        <f t="shared" si="930"/>
        <v>0</v>
      </c>
      <c r="W1644" s="59"/>
      <c r="X1644" s="6"/>
    </row>
    <row r="1645" spans="1:24" s="35" customFormat="1" ht="15.75" x14ac:dyDescent="0.25">
      <c r="A1645" s="33" t="s">
        <v>288</v>
      </c>
      <c r="B1645" s="44" t="s">
        <v>335</v>
      </c>
      <c r="C1645" s="37" t="s">
        <v>226</v>
      </c>
      <c r="D1645" s="38" t="s">
        <v>408</v>
      </c>
      <c r="E1645" s="53"/>
      <c r="F1645" s="53"/>
      <c r="G1645" s="53">
        <v>10151.31</v>
      </c>
      <c r="H1645" s="53">
        <v>5403</v>
      </c>
      <c r="I1645" s="119">
        <f>G1645-F1645</f>
        <v>10151.31</v>
      </c>
      <c r="J1645" s="55"/>
      <c r="K1645" s="54"/>
      <c r="L1645" s="55"/>
      <c r="M1645" s="59"/>
      <c r="N1645" s="59"/>
      <c r="O1645" s="53"/>
      <c r="P1645" s="53"/>
      <c r="Q1645" s="57">
        <f t="shared" si="928"/>
        <v>0</v>
      </c>
      <c r="R1645" s="53"/>
      <c r="S1645" s="53">
        <f t="shared" si="929"/>
        <v>0</v>
      </c>
      <c r="T1645" s="58"/>
      <c r="U1645" s="58"/>
      <c r="V1645" s="53">
        <f t="shared" si="930"/>
        <v>0</v>
      </c>
      <c r="W1645" s="59"/>
      <c r="X1645" s="6"/>
    </row>
    <row r="1646" spans="1:24" s="35" customFormat="1" ht="31.5" x14ac:dyDescent="0.25">
      <c r="A1646" s="33" t="s">
        <v>288</v>
      </c>
      <c r="B1646" s="44" t="s">
        <v>335</v>
      </c>
      <c r="C1646" s="37" t="s">
        <v>227</v>
      </c>
      <c r="D1646" s="43" t="s">
        <v>228</v>
      </c>
      <c r="E1646" s="53"/>
      <c r="F1646" s="53">
        <f t="shared" si="935"/>
        <v>0</v>
      </c>
      <c r="G1646" s="53"/>
      <c r="H1646" s="53"/>
      <c r="I1646" s="113"/>
      <c r="J1646" s="50"/>
      <c r="K1646" s="54"/>
      <c r="L1646" s="55"/>
      <c r="M1646" s="59"/>
      <c r="N1646" s="59"/>
      <c r="O1646" s="53"/>
      <c r="P1646" s="53"/>
      <c r="Q1646" s="57">
        <f t="shared" si="928"/>
        <v>0</v>
      </c>
      <c r="R1646" s="53"/>
      <c r="S1646" s="53">
        <f t="shared" si="929"/>
        <v>0</v>
      </c>
      <c r="T1646" s="58"/>
      <c r="U1646" s="58"/>
      <c r="V1646" s="53">
        <f t="shared" si="930"/>
        <v>0</v>
      </c>
      <c r="W1646" s="59"/>
      <c r="X1646" s="6"/>
    </row>
    <row r="1647" spans="1:24" s="35" customFormat="1" ht="15.75" x14ac:dyDescent="0.25">
      <c r="A1647" s="33" t="s">
        <v>288</v>
      </c>
      <c r="B1647" s="44" t="s">
        <v>335</v>
      </c>
      <c r="C1647" s="37" t="s">
        <v>229</v>
      </c>
      <c r="D1647" s="43" t="s">
        <v>230</v>
      </c>
      <c r="E1647" s="53"/>
      <c r="F1647" s="53">
        <f t="shared" si="935"/>
        <v>0</v>
      </c>
      <c r="G1647" s="53"/>
      <c r="H1647" s="53"/>
      <c r="I1647" s="113"/>
      <c r="J1647" s="50"/>
      <c r="K1647" s="54"/>
      <c r="L1647" s="55"/>
      <c r="M1647" s="59"/>
      <c r="N1647" s="59"/>
      <c r="O1647" s="53"/>
      <c r="P1647" s="53"/>
      <c r="Q1647" s="57">
        <f t="shared" si="928"/>
        <v>0</v>
      </c>
      <c r="R1647" s="53"/>
      <c r="S1647" s="53">
        <f t="shared" si="929"/>
        <v>0</v>
      </c>
      <c r="T1647" s="58"/>
      <c r="U1647" s="58"/>
      <c r="V1647" s="53">
        <f t="shared" si="930"/>
        <v>0</v>
      </c>
      <c r="W1647" s="59"/>
      <c r="X1647" s="6"/>
    </row>
    <row r="1648" spans="1:24" s="35" customFormat="1" ht="15.75" x14ac:dyDescent="0.25">
      <c r="A1648" s="33" t="s">
        <v>288</v>
      </c>
      <c r="B1648" s="44" t="s">
        <v>335</v>
      </c>
      <c r="C1648" s="37" t="s">
        <v>377</v>
      </c>
      <c r="D1648" s="43" t="s">
        <v>359</v>
      </c>
      <c r="E1648" s="53">
        <v>7790</v>
      </c>
      <c r="F1648" s="53">
        <f>ROUND(E1648/12*2,0)</f>
        <v>1298</v>
      </c>
      <c r="G1648" s="53">
        <v>7479.32</v>
      </c>
      <c r="H1648" s="53"/>
      <c r="I1648" s="119">
        <f t="shared" ref="I1648" si="937">G1648-F1648</f>
        <v>6181.32</v>
      </c>
      <c r="J1648" s="55">
        <f t="shared" ref="J1648" si="938">ROUND(I1648/F1648*100,2)</f>
        <v>476.22</v>
      </c>
      <c r="K1648" s="54"/>
      <c r="L1648" s="55"/>
      <c r="M1648" s="59"/>
      <c r="N1648" s="59"/>
      <c r="O1648" s="53"/>
      <c r="P1648" s="53"/>
      <c r="Q1648" s="57">
        <f t="shared" si="928"/>
        <v>0</v>
      </c>
      <c r="R1648" s="53"/>
      <c r="S1648" s="53">
        <f t="shared" si="929"/>
        <v>0</v>
      </c>
      <c r="T1648" s="58"/>
      <c r="U1648" s="58"/>
      <c r="V1648" s="53">
        <f t="shared" si="930"/>
        <v>0</v>
      </c>
      <c r="W1648" s="59"/>
      <c r="X1648" s="6"/>
    </row>
    <row r="1649" spans="1:24" s="35" customFormat="1" ht="15.75" x14ac:dyDescent="0.25">
      <c r="A1649" s="33" t="s">
        <v>288</v>
      </c>
      <c r="B1649" s="44" t="s">
        <v>335</v>
      </c>
      <c r="C1649" s="37" t="s">
        <v>231</v>
      </c>
      <c r="D1649" s="43" t="s">
        <v>232</v>
      </c>
      <c r="E1649" s="53"/>
      <c r="F1649" s="53"/>
      <c r="G1649" s="53">
        <v>5203.8</v>
      </c>
      <c r="H1649" s="53"/>
      <c r="I1649" s="119">
        <f t="shared" ref="I1649" si="939">G1649-F1649</f>
        <v>5203.8</v>
      </c>
      <c r="J1649" s="55" t="e">
        <f t="shared" ref="J1649" si="940">ROUND(I1649/F1649*100,2)</f>
        <v>#DIV/0!</v>
      </c>
      <c r="K1649" s="54"/>
      <c r="L1649" s="55"/>
      <c r="M1649" s="59"/>
      <c r="N1649" s="59"/>
      <c r="O1649" s="53"/>
      <c r="P1649" s="53"/>
      <c r="Q1649" s="57">
        <f t="shared" si="928"/>
        <v>0</v>
      </c>
      <c r="R1649" s="53"/>
      <c r="S1649" s="53">
        <f t="shared" si="929"/>
        <v>0</v>
      </c>
      <c r="T1649" s="58"/>
      <c r="U1649" s="58"/>
      <c r="V1649" s="53">
        <f t="shared" si="930"/>
        <v>0</v>
      </c>
      <c r="W1649" s="59"/>
      <c r="X1649" s="6"/>
    </row>
    <row r="1650" spans="1:24" s="35" customFormat="1" ht="15.75" x14ac:dyDescent="0.25">
      <c r="A1650" s="33" t="s">
        <v>288</v>
      </c>
      <c r="B1650" s="44" t="s">
        <v>335</v>
      </c>
      <c r="C1650" s="37" t="s">
        <v>233</v>
      </c>
      <c r="D1650" s="43" t="s">
        <v>234</v>
      </c>
      <c r="E1650" s="53"/>
      <c r="F1650" s="53">
        <f t="shared" si="935"/>
        <v>0</v>
      </c>
      <c r="G1650" s="53"/>
      <c r="H1650" s="53"/>
      <c r="I1650" s="54"/>
      <c r="J1650" s="50"/>
      <c r="K1650" s="54"/>
      <c r="L1650" s="55"/>
      <c r="M1650" s="59"/>
      <c r="N1650" s="59"/>
      <c r="O1650" s="53"/>
      <c r="P1650" s="53"/>
      <c r="Q1650" s="57">
        <f t="shared" si="928"/>
        <v>0</v>
      </c>
      <c r="R1650" s="53"/>
      <c r="S1650" s="53">
        <f t="shared" si="929"/>
        <v>0</v>
      </c>
      <c r="T1650" s="58"/>
      <c r="U1650" s="58"/>
      <c r="V1650" s="53">
        <f t="shared" si="930"/>
        <v>0</v>
      </c>
      <c r="W1650" s="59"/>
      <c r="X1650" s="6"/>
    </row>
    <row r="1651" spans="1:24" s="35" customFormat="1" ht="31.5" x14ac:dyDescent="0.25">
      <c r="A1651" s="33" t="s">
        <v>288</v>
      </c>
      <c r="B1651" s="44" t="s">
        <v>335</v>
      </c>
      <c r="C1651" s="37" t="s">
        <v>235</v>
      </c>
      <c r="D1651" s="43" t="s">
        <v>236</v>
      </c>
      <c r="E1651" s="53"/>
      <c r="F1651" s="53">
        <f t="shared" si="935"/>
        <v>0</v>
      </c>
      <c r="G1651" s="53"/>
      <c r="H1651" s="53"/>
      <c r="I1651" s="54"/>
      <c r="J1651" s="50"/>
      <c r="K1651" s="54"/>
      <c r="L1651" s="55"/>
      <c r="M1651" s="59"/>
      <c r="N1651" s="59"/>
      <c r="O1651" s="53"/>
      <c r="P1651" s="53"/>
      <c r="Q1651" s="57">
        <f t="shared" si="928"/>
        <v>0</v>
      </c>
      <c r="R1651" s="53"/>
      <c r="S1651" s="53">
        <f t="shared" si="929"/>
        <v>0</v>
      </c>
      <c r="T1651" s="58"/>
      <c r="U1651" s="58"/>
      <c r="V1651" s="53">
        <f t="shared" si="930"/>
        <v>0</v>
      </c>
      <c r="W1651" s="59"/>
      <c r="X1651" s="6"/>
    </row>
    <row r="1652" spans="1:24" s="35" customFormat="1" ht="31.5" x14ac:dyDescent="0.25">
      <c r="A1652" s="33" t="s">
        <v>288</v>
      </c>
      <c r="B1652" s="44" t="s">
        <v>335</v>
      </c>
      <c r="C1652" s="37" t="s">
        <v>237</v>
      </c>
      <c r="D1652" s="43" t="s">
        <v>238</v>
      </c>
      <c r="E1652" s="53">
        <v>4608</v>
      </c>
      <c r="F1652" s="53">
        <f>ROUND(E1652/12*2,0)</f>
        <v>768</v>
      </c>
      <c r="G1652" s="53"/>
      <c r="H1652" s="53"/>
      <c r="I1652" s="119"/>
      <c r="J1652" s="55"/>
      <c r="K1652" s="54">
        <f>G1652-F1652</f>
        <v>-768</v>
      </c>
      <c r="L1652" s="55">
        <f>ROUND(K1652*100/-F1652,2)</f>
        <v>100</v>
      </c>
      <c r="M1652" s="59"/>
      <c r="N1652" s="59"/>
      <c r="O1652" s="53"/>
      <c r="P1652" s="53"/>
      <c r="Q1652" s="57">
        <f t="shared" si="928"/>
        <v>0</v>
      </c>
      <c r="R1652" s="53"/>
      <c r="S1652" s="53">
        <f t="shared" si="929"/>
        <v>0</v>
      </c>
      <c r="T1652" s="58"/>
      <c r="U1652" s="58"/>
      <c r="V1652" s="53">
        <f t="shared" si="930"/>
        <v>0</v>
      </c>
      <c r="W1652" s="59"/>
      <c r="X1652" s="6"/>
    </row>
    <row r="1653" spans="1:24" s="35" customFormat="1" ht="15.75" x14ac:dyDescent="0.25">
      <c r="A1653" s="33" t="s">
        <v>288</v>
      </c>
      <c r="B1653" s="44" t="s">
        <v>335</v>
      </c>
      <c r="C1653" s="37" t="s">
        <v>239</v>
      </c>
      <c r="D1653" s="43" t="s">
        <v>243</v>
      </c>
      <c r="E1653" s="53"/>
      <c r="F1653" s="53">
        <f t="shared" si="935"/>
        <v>0</v>
      </c>
      <c r="G1653" s="53"/>
      <c r="H1653" s="53"/>
      <c r="I1653" s="54"/>
      <c r="J1653" s="50"/>
      <c r="K1653" s="54"/>
      <c r="L1653" s="55"/>
      <c r="M1653" s="59"/>
      <c r="N1653" s="59"/>
      <c r="O1653" s="53"/>
      <c r="P1653" s="53"/>
      <c r="Q1653" s="57">
        <f t="shared" si="928"/>
        <v>0</v>
      </c>
      <c r="R1653" s="53"/>
      <c r="S1653" s="53">
        <f t="shared" si="929"/>
        <v>0</v>
      </c>
      <c r="T1653" s="58"/>
      <c r="U1653" s="58"/>
      <c r="V1653" s="53">
        <f t="shared" si="930"/>
        <v>0</v>
      </c>
      <c r="W1653" s="59"/>
      <c r="X1653" s="6"/>
    </row>
    <row r="1654" spans="1:24" s="35" customFormat="1" ht="15.75" x14ac:dyDescent="0.25">
      <c r="A1654" s="33" t="s">
        <v>288</v>
      </c>
      <c r="B1654" s="44" t="s">
        <v>335</v>
      </c>
      <c r="C1654" s="37" t="s">
        <v>240</v>
      </c>
      <c r="D1654" s="43" t="s">
        <v>244</v>
      </c>
      <c r="E1654" s="53"/>
      <c r="F1654" s="53"/>
      <c r="G1654" s="53"/>
      <c r="H1654" s="53"/>
      <c r="I1654" s="119">
        <f t="shared" ref="I1654:I1655" si="941">G1654-F1654</f>
        <v>0</v>
      </c>
      <c r="J1654" s="55" t="e">
        <f t="shared" ref="J1654:J1655" si="942">ROUND(I1654/F1654*100,2)</f>
        <v>#DIV/0!</v>
      </c>
      <c r="K1654" s="54">
        <f t="shared" ref="K1654" si="943">G1654-F1654</f>
        <v>0</v>
      </c>
      <c r="L1654" s="55" t="e">
        <f t="shared" ref="L1654" si="944">ROUND(K1654*100/-F1654,2)</f>
        <v>#DIV/0!</v>
      </c>
      <c r="M1654" s="59"/>
      <c r="N1654" s="59"/>
      <c r="O1654" s="53"/>
      <c r="P1654" s="53"/>
      <c r="Q1654" s="57">
        <f t="shared" si="928"/>
        <v>0</v>
      </c>
      <c r="R1654" s="53"/>
      <c r="S1654" s="53">
        <f t="shared" si="929"/>
        <v>0</v>
      </c>
      <c r="T1654" s="58"/>
      <c r="U1654" s="58"/>
      <c r="V1654" s="53">
        <f t="shared" si="930"/>
        <v>0</v>
      </c>
      <c r="W1654" s="59"/>
      <c r="X1654" s="6"/>
    </row>
    <row r="1655" spans="1:24" s="35" customFormat="1" ht="15.75" x14ac:dyDescent="0.25">
      <c r="A1655" s="33" t="s">
        <v>288</v>
      </c>
      <c r="B1655" s="44" t="s">
        <v>335</v>
      </c>
      <c r="C1655" s="37" t="s">
        <v>241</v>
      </c>
      <c r="D1655" s="43" t="s">
        <v>242</v>
      </c>
      <c r="E1655" s="53">
        <v>486</v>
      </c>
      <c r="F1655" s="53">
        <f>ROUND(E1655/12*2,0)</f>
        <v>81</v>
      </c>
      <c r="G1655" s="53">
        <v>128.85</v>
      </c>
      <c r="H1655" s="53"/>
      <c r="I1655" s="119">
        <f t="shared" si="941"/>
        <v>47.849999999999994</v>
      </c>
      <c r="J1655" s="55">
        <f t="shared" si="942"/>
        <v>59.07</v>
      </c>
      <c r="K1655" s="54"/>
      <c r="L1655" s="55"/>
      <c r="M1655" s="59"/>
      <c r="N1655" s="59"/>
      <c r="O1655" s="53"/>
      <c r="P1655" s="53"/>
      <c r="Q1655" s="57">
        <f t="shared" si="928"/>
        <v>0</v>
      </c>
      <c r="R1655" s="53"/>
      <c r="S1655" s="53">
        <f t="shared" si="929"/>
        <v>0</v>
      </c>
      <c r="T1655" s="58"/>
      <c r="U1655" s="58"/>
      <c r="V1655" s="53">
        <f t="shared" si="930"/>
        <v>0</v>
      </c>
      <c r="W1655" s="59"/>
      <c r="X1655" s="6"/>
    </row>
    <row r="1656" spans="1:24" s="35" customFormat="1" ht="31.5" x14ac:dyDescent="0.25">
      <c r="A1656" s="33" t="s">
        <v>288</v>
      </c>
      <c r="B1656" s="44" t="s">
        <v>335</v>
      </c>
      <c r="C1656" s="37" t="s">
        <v>245</v>
      </c>
      <c r="D1656" s="43" t="s">
        <v>246</v>
      </c>
      <c r="E1656" s="53"/>
      <c r="F1656" s="53">
        <f t="shared" si="935"/>
        <v>0</v>
      </c>
      <c r="G1656" s="53"/>
      <c r="H1656" s="53"/>
      <c r="I1656" s="54"/>
      <c r="J1656" s="50"/>
      <c r="K1656" s="54"/>
      <c r="L1656" s="55"/>
      <c r="M1656" s="59"/>
      <c r="N1656" s="59"/>
      <c r="O1656" s="53"/>
      <c r="P1656" s="53"/>
      <c r="Q1656" s="57">
        <f t="shared" si="928"/>
        <v>0</v>
      </c>
      <c r="R1656" s="53"/>
      <c r="S1656" s="53">
        <f t="shared" si="929"/>
        <v>0</v>
      </c>
      <c r="T1656" s="58"/>
      <c r="U1656" s="58"/>
      <c r="V1656" s="53">
        <f t="shared" si="930"/>
        <v>0</v>
      </c>
      <c r="W1656" s="59"/>
      <c r="X1656" s="6"/>
    </row>
    <row r="1657" spans="1:24" s="35" customFormat="1" ht="15.75" x14ac:dyDescent="0.25">
      <c r="A1657" s="33" t="s">
        <v>288</v>
      </c>
      <c r="B1657" s="44" t="s">
        <v>335</v>
      </c>
      <c r="C1657" s="37" t="s">
        <v>247</v>
      </c>
      <c r="D1657" s="43" t="s">
        <v>248</v>
      </c>
      <c r="E1657" s="53"/>
      <c r="F1657" s="53">
        <f t="shared" si="935"/>
        <v>0</v>
      </c>
      <c r="G1657" s="53"/>
      <c r="H1657" s="53"/>
      <c r="I1657" s="54"/>
      <c r="J1657" s="50"/>
      <c r="K1657" s="54"/>
      <c r="L1657" s="55"/>
      <c r="M1657" s="59"/>
      <c r="N1657" s="59"/>
      <c r="O1657" s="53"/>
      <c r="P1657" s="53"/>
      <c r="Q1657" s="57">
        <f t="shared" si="928"/>
        <v>0</v>
      </c>
      <c r="R1657" s="53"/>
      <c r="S1657" s="53">
        <f t="shared" si="929"/>
        <v>0</v>
      </c>
      <c r="T1657" s="58"/>
      <c r="U1657" s="58"/>
      <c r="V1657" s="53">
        <f t="shared" si="930"/>
        <v>0</v>
      </c>
      <c r="W1657" s="59"/>
      <c r="X1657" s="6"/>
    </row>
    <row r="1658" spans="1:24" s="35" customFormat="1" ht="31.5" x14ac:dyDescent="0.25">
      <c r="A1658" s="33" t="s">
        <v>288</v>
      </c>
      <c r="B1658" s="44" t="s">
        <v>335</v>
      </c>
      <c r="C1658" s="37" t="s">
        <v>249</v>
      </c>
      <c r="D1658" s="43" t="s">
        <v>250</v>
      </c>
      <c r="E1658" s="53"/>
      <c r="F1658" s="53">
        <f t="shared" si="935"/>
        <v>0</v>
      </c>
      <c r="G1658" s="53"/>
      <c r="H1658" s="53"/>
      <c r="I1658" s="54"/>
      <c r="J1658" s="50"/>
      <c r="K1658" s="54"/>
      <c r="L1658" s="55"/>
      <c r="M1658" s="59"/>
      <c r="N1658" s="59"/>
      <c r="O1658" s="53"/>
      <c r="P1658" s="53"/>
      <c r="Q1658" s="57">
        <f t="shared" si="928"/>
        <v>0</v>
      </c>
      <c r="R1658" s="53"/>
      <c r="S1658" s="53">
        <f t="shared" si="929"/>
        <v>0</v>
      </c>
      <c r="T1658" s="58"/>
      <c r="U1658" s="58"/>
      <c r="V1658" s="53">
        <f t="shared" si="930"/>
        <v>0</v>
      </c>
      <c r="W1658" s="59"/>
      <c r="X1658" s="6"/>
    </row>
    <row r="1659" spans="1:24" s="35" customFormat="1" ht="15.75" x14ac:dyDescent="0.25">
      <c r="A1659" s="33" t="s">
        <v>288</v>
      </c>
      <c r="B1659" s="44" t="s">
        <v>335</v>
      </c>
      <c r="C1659" s="37" t="s">
        <v>251</v>
      </c>
      <c r="D1659" s="43" t="s">
        <v>260</v>
      </c>
      <c r="E1659" s="53"/>
      <c r="F1659" s="53">
        <f t="shared" si="935"/>
        <v>0</v>
      </c>
      <c r="G1659" s="53"/>
      <c r="H1659" s="53"/>
      <c r="I1659" s="54"/>
      <c r="J1659" s="50"/>
      <c r="K1659" s="54"/>
      <c r="L1659" s="55"/>
      <c r="M1659" s="59"/>
      <c r="N1659" s="59"/>
      <c r="O1659" s="53"/>
      <c r="P1659" s="53"/>
      <c r="Q1659" s="57">
        <f t="shared" si="928"/>
        <v>0</v>
      </c>
      <c r="R1659" s="53"/>
      <c r="S1659" s="53">
        <f t="shared" si="929"/>
        <v>0</v>
      </c>
      <c r="T1659" s="58"/>
      <c r="U1659" s="58"/>
      <c r="V1659" s="53">
        <f t="shared" si="930"/>
        <v>0</v>
      </c>
      <c r="W1659" s="59"/>
      <c r="X1659" s="6"/>
    </row>
    <row r="1660" spans="1:24" s="35" customFormat="1" ht="15.75" x14ac:dyDescent="0.25">
      <c r="A1660" s="33" t="s">
        <v>288</v>
      </c>
      <c r="B1660" s="44" t="s">
        <v>335</v>
      </c>
      <c r="C1660" s="37" t="s">
        <v>252</v>
      </c>
      <c r="D1660" s="43" t="s">
        <v>253</v>
      </c>
      <c r="E1660" s="53"/>
      <c r="F1660" s="53">
        <f t="shared" si="935"/>
        <v>0</v>
      </c>
      <c r="G1660" s="53"/>
      <c r="H1660" s="53"/>
      <c r="I1660" s="54"/>
      <c r="J1660" s="50"/>
      <c r="K1660" s="54"/>
      <c r="L1660" s="55"/>
      <c r="M1660" s="59"/>
      <c r="N1660" s="59"/>
      <c r="O1660" s="53"/>
      <c r="P1660" s="53"/>
      <c r="Q1660" s="57">
        <f t="shared" si="928"/>
        <v>0</v>
      </c>
      <c r="R1660" s="53"/>
      <c r="S1660" s="53">
        <f t="shared" si="929"/>
        <v>0</v>
      </c>
      <c r="T1660" s="58"/>
      <c r="U1660" s="58"/>
      <c r="V1660" s="53">
        <f t="shared" si="930"/>
        <v>0</v>
      </c>
      <c r="W1660" s="59"/>
      <c r="X1660" s="6"/>
    </row>
    <row r="1661" spans="1:24" s="35" customFormat="1" ht="15.75" x14ac:dyDescent="0.25">
      <c r="A1661" s="33" t="s">
        <v>288</v>
      </c>
      <c r="B1661" s="44" t="s">
        <v>335</v>
      </c>
      <c r="C1661" s="37" t="s">
        <v>254</v>
      </c>
      <c r="D1661" s="43" t="s">
        <v>255</v>
      </c>
      <c r="E1661" s="53"/>
      <c r="F1661" s="53">
        <f t="shared" si="935"/>
        <v>0</v>
      </c>
      <c r="G1661" s="53"/>
      <c r="H1661" s="53"/>
      <c r="I1661" s="54"/>
      <c r="J1661" s="50"/>
      <c r="K1661" s="54"/>
      <c r="L1661" s="55"/>
      <c r="M1661" s="59"/>
      <c r="N1661" s="59"/>
      <c r="O1661" s="53"/>
      <c r="P1661" s="53"/>
      <c r="Q1661" s="57">
        <f t="shared" si="928"/>
        <v>0</v>
      </c>
      <c r="R1661" s="53"/>
      <c r="S1661" s="53">
        <f t="shared" si="929"/>
        <v>0</v>
      </c>
      <c r="T1661" s="58"/>
      <c r="U1661" s="58"/>
      <c r="V1661" s="53">
        <f t="shared" si="930"/>
        <v>0</v>
      </c>
      <c r="W1661" s="59"/>
      <c r="X1661" s="6"/>
    </row>
    <row r="1662" spans="1:24" s="35" customFormat="1" ht="15.75" x14ac:dyDescent="0.25">
      <c r="A1662" s="33" t="s">
        <v>288</v>
      </c>
      <c r="B1662" s="44" t="s">
        <v>335</v>
      </c>
      <c r="C1662" s="37" t="s">
        <v>256</v>
      </c>
      <c r="D1662" s="43" t="s">
        <v>257</v>
      </c>
      <c r="E1662" s="53"/>
      <c r="F1662" s="53">
        <f t="shared" si="935"/>
        <v>0</v>
      </c>
      <c r="G1662" s="53"/>
      <c r="H1662" s="53"/>
      <c r="I1662" s="54"/>
      <c r="J1662" s="50"/>
      <c r="K1662" s="54"/>
      <c r="L1662" s="55"/>
      <c r="M1662" s="59"/>
      <c r="N1662" s="59"/>
      <c r="O1662" s="53"/>
      <c r="P1662" s="53"/>
      <c r="Q1662" s="57">
        <f t="shared" si="928"/>
        <v>0</v>
      </c>
      <c r="R1662" s="53"/>
      <c r="S1662" s="53">
        <f t="shared" si="929"/>
        <v>0</v>
      </c>
      <c r="T1662" s="58"/>
      <c r="U1662" s="58"/>
      <c r="V1662" s="53">
        <f t="shared" si="930"/>
        <v>0</v>
      </c>
      <c r="W1662" s="59"/>
      <c r="X1662" s="6"/>
    </row>
    <row r="1663" spans="1:24" s="35" customFormat="1" ht="31.5" x14ac:dyDescent="0.25">
      <c r="A1663" s="33" t="s">
        <v>288</v>
      </c>
      <c r="B1663" s="44" t="s">
        <v>335</v>
      </c>
      <c r="C1663" s="37" t="s">
        <v>258</v>
      </c>
      <c r="D1663" s="43" t="s">
        <v>259</v>
      </c>
      <c r="E1663" s="53"/>
      <c r="F1663" s="53"/>
      <c r="G1663" s="53"/>
      <c r="H1663" s="53"/>
      <c r="I1663" s="119">
        <f t="shared" ref="I1663" si="945">G1663-F1663</f>
        <v>0</v>
      </c>
      <c r="J1663" s="55" t="e">
        <f t="shared" ref="J1663" si="946">ROUND(I1663/F1663*100,2)</f>
        <v>#DIV/0!</v>
      </c>
      <c r="K1663" s="54">
        <f t="shared" ref="K1663" si="947">G1663-F1663</f>
        <v>0</v>
      </c>
      <c r="L1663" s="55" t="e">
        <f t="shared" ref="L1663" si="948">ROUND(K1663*100/-F1663,2)</f>
        <v>#DIV/0!</v>
      </c>
      <c r="M1663" s="59"/>
      <c r="N1663" s="59"/>
      <c r="O1663" s="53"/>
      <c r="P1663" s="53"/>
      <c r="Q1663" s="57">
        <f t="shared" si="928"/>
        <v>0</v>
      </c>
      <c r="R1663" s="53"/>
      <c r="S1663" s="53">
        <f t="shared" si="929"/>
        <v>0</v>
      </c>
      <c r="T1663" s="58"/>
      <c r="U1663" s="58"/>
      <c r="V1663" s="53">
        <f t="shared" si="930"/>
        <v>0</v>
      </c>
      <c r="W1663" s="59"/>
      <c r="X1663" s="6"/>
    </row>
    <row r="1664" spans="1:24" s="35" customFormat="1" ht="15.75" x14ac:dyDescent="0.25">
      <c r="A1664" s="33" t="s">
        <v>288</v>
      </c>
      <c r="B1664" s="44" t="s">
        <v>335</v>
      </c>
      <c r="C1664" s="37" t="s">
        <v>261</v>
      </c>
      <c r="D1664" s="43" t="s">
        <v>262</v>
      </c>
      <c r="E1664" s="53">
        <v>66596</v>
      </c>
      <c r="F1664" s="53">
        <f>ROUND(E1664/12*2,0)</f>
        <v>11099</v>
      </c>
      <c r="G1664" s="53">
        <v>0</v>
      </c>
      <c r="H1664" s="53">
        <v>0</v>
      </c>
      <c r="I1664" s="119"/>
      <c r="J1664" s="55"/>
      <c r="K1664" s="54">
        <f>G1664-F1664</f>
        <v>-11099</v>
      </c>
      <c r="L1664" s="55">
        <f>ROUND(K1664*100/-F1664,2)</f>
        <v>100</v>
      </c>
      <c r="M1664" s="59"/>
      <c r="N1664" s="59"/>
      <c r="O1664" s="53"/>
      <c r="P1664" s="53"/>
      <c r="Q1664" s="57">
        <f t="shared" si="928"/>
        <v>0</v>
      </c>
      <c r="R1664" s="53"/>
      <c r="S1664" s="53">
        <f t="shared" si="929"/>
        <v>0</v>
      </c>
      <c r="T1664" s="58"/>
      <c r="U1664" s="58"/>
      <c r="V1664" s="53">
        <f t="shared" si="930"/>
        <v>0</v>
      </c>
      <c r="W1664" s="59"/>
      <c r="X1664" s="6"/>
    </row>
    <row r="1665" spans="1:24" s="35" customFormat="1" ht="47.25" x14ac:dyDescent="0.25">
      <c r="A1665" s="33" t="s">
        <v>288</v>
      </c>
      <c r="B1665" s="44" t="s">
        <v>335</v>
      </c>
      <c r="C1665" s="37" t="s">
        <v>263</v>
      </c>
      <c r="D1665" s="43" t="s">
        <v>264</v>
      </c>
      <c r="E1665" s="53"/>
      <c r="F1665" s="53">
        <f t="shared" si="935"/>
        <v>0</v>
      </c>
      <c r="G1665" s="53"/>
      <c r="H1665" s="53"/>
      <c r="I1665" s="54"/>
      <c r="J1665" s="50"/>
      <c r="K1665" s="54"/>
      <c r="L1665" s="55"/>
      <c r="M1665" s="59"/>
      <c r="N1665" s="59"/>
      <c r="O1665" s="53"/>
      <c r="P1665" s="53"/>
      <c r="Q1665" s="57">
        <f t="shared" si="928"/>
        <v>0</v>
      </c>
      <c r="R1665" s="53"/>
      <c r="S1665" s="53">
        <f t="shared" si="929"/>
        <v>0</v>
      </c>
      <c r="T1665" s="58"/>
      <c r="U1665" s="58"/>
      <c r="V1665" s="53">
        <f t="shared" si="930"/>
        <v>0</v>
      </c>
      <c r="W1665" s="59"/>
      <c r="X1665" s="6"/>
    </row>
    <row r="1666" spans="1:24" s="35" customFormat="1" ht="15.75" x14ac:dyDescent="0.25">
      <c r="A1666" s="33" t="s">
        <v>288</v>
      </c>
      <c r="B1666" s="44" t="s">
        <v>335</v>
      </c>
      <c r="C1666" s="37" t="s">
        <v>265</v>
      </c>
      <c r="D1666" s="43" t="s">
        <v>266</v>
      </c>
      <c r="E1666" s="53"/>
      <c r="F1666" s="53">
        <f t="shared" si="935"/>
        <v>0</v>
      </c>
      <c r="G1666" s="53"/>
      <c r="H1666" s="53"/>
      <c r="I1666" s="54"/>
      <c r="J1666" s="50"/>
      <c r="K1666" s="54"/>
      <c r="L1666" s="55"/>
      <c r="M1666" s="59"/>
      <c r="N1666" s="59"/>
      <c r="O1666" s="53"/>
      <c r="P1666" s="53"/>
      <c r="Q1666" s="57">
        <f t="shared" si="928"/>
        <v>0</v>
      </c>
      <c r="R1666" s="53"/>
      <c r="S1666" s="53">
        <f t="shared" si="929"/>
        <v>0</v>
      </c>
      <c r="T1666" s="58"/>
      <c r="U1666" s="58"/>
      <c r="V1666" s="53">
        <f t="shared" si="930"/>
        <v>0</v>
      </c>
      <c r="W1666" s="59"/>
      <c r="X1666" s="6"/>
    </row>
    <row r="1667" spans="1:24" s="35" customFormat="1" ht="31.5" x14ac:dyDescent="0.25">
      <c r="A1667" s="33" t="s">
        <v>288</v>
      </c>
      <c r="B1667" s="44" t="s">
        <v>335</v>
      </c>
      <c r="C1667" s="37" t="s">
        <v>267</v>
      </c>
      <c r="D1667" s="43" t="s">
        <v>268</v>
      </c>
      <c r="E1667" s="53"/>
      <c r="F1667" s="53">
        <f t="shared" si="935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928"/>
        <v>0</v>
      </c>
      <c r="R1667" s="53"/>
      <c r="S1667" s="53">
        <f t="shared" si="929"/>
        <v>0</v>
      </c>
      <c r="T1667" s="58"/>
      <c r="U1667" s="58"/>
      <c r="V1667" s="53">
        <f t="shared" si="930"/>
        <v>0</v>
      </c>
      <c r="W1667" s="59"/>
      <c r="X1667" s="6"/>
    </row>
    <row r="1668" spans="1:24" s="35" customFormat="1" ht="15.75" x14ac:dyDescent="0.25">
      <c r="A1668" s="33" t="s">
        <v>288</v>
      </c>
      <c r="B1668" s="44" t="s">
        <v>335</v>
      </c>
      <c r="C1668" s="37" t="s">
        <v>269</v>
      </c>
      <c r="D1668" s="43" t="s">
        <v>270</v>
      </c>
      <c r="E1668" s="53"/>
      <c r="F1668" s="53">
        <f t="shared" si="935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928"/>
        <v>0</v>
      </c>
      <c r="R1668" s="53"/>
      <c r="S1668" s="53">
        <f t="shared" si="929"/>
        <v>0</v>
      </c>
      <c r="T1668" s="58"/>
      <c r="U1668" s="58"/>
      <c r="V1668" s="53">
        <f t="shared" si="930"/>
        <v>0</v>
      </c>
      <c r="W1668" s="59"/>
      <c r="X1668" s="6"/>
    </row>
    <row r="1669" spans="1:24" s="35" customFormat="1" ht="31.5" x14ac:dyDescent="0.25">
      <c r="A1669" s="33" t="s">
        <v>288</v>
      </c>
      <c r="B1669" s="44" t="s">
        <v>335</v>
      </c>
      <c r="C1669" s="37" t="s">
        <v>271</v>
      </c>
      <c r="D1669" s="43" t="s">
        <v>272</v>
      </c>
      <c r="E1669" s="53"/>
      <c r="F1669" s="53">
        <f t="shared" si="935"/>
        <v>0</v>
      </c>
      <c r="G1669" s="53"/>
      <c r="H1669" s="53"/>
      <c r="I1669" s="54"/>
      <c r="J1669" s="50"/>
      <c r="K1669" s="54"/>
      <c r="L1669" s="55"/>
      <c r="M1669" s="59"/>
      <c r="N1669" s="59"/>
      <c r="O1669" s="53"/>
      <c r="P1669" s="53"/>
      <c r="Q1669" s="57">
        <f t="shared" si="928"/>
        <v>0</v>
      </c>
      <c r="R1669" s="53"/>
      <c r="S1669" s="53">
        <f t="shared" si="929"/>
        <v>0</v>
      </c>
      <c r="T1669" s="58"/>
      <c r="U1669" s="58"/>
      <c r="V1669" s="53">
        <f t="shared" si="930"/>
        <v>0</v>
      </c>
      <c r="W1669" s="59"/>
      <c r="X1669" s="6"/>
    </row>
    <row r="1670" spans="1:24" s="35" customFormat="1" ht="15.75" x14ac:dyDescent="0.25">
      <c r="A1670" s="33" t="s">
        <v>288</v>
      </c>
      <c r="B1670" s="44" t="s">
        <v>335</v>
      </c>
      <c r="C1670" s="37" t="s">
        <v>273</v>
      </c>
      <c r="D1670" s="43" t="s">
        <v>274</v>
      </c>
      <c r="E1670" s="53">
        <v>14891</v>
      </c>
      <c r="F1670" s="53">
        <f>ROUND(E1670/12*2,0)</f>
        <v>2482</v>
      </c>
      <c r="G1670" s="53"/>
      <c r="H1670" s="53"/>
      <c r="I1670" s="119"/>
      <c r="J1670" s="55"/>
      <c r="K1670" s="54">
        <f>G1670-F1670</f>
        <v>-2482</v>
      </c>
      <c r="L1670" s="55">
        <f>ROUND(K1670*100/-F1670,2)</f>
        <v>100</v>
      </c>
      <c r="M1670" s="59"/>
      <c r="N1670" s="59"/>
      <c r="O1670" s="53"/>
      <c r="P1670" s="53"/>
      <c r="Q1670" s="57">
        <f t="shared" si="928"/>
        <v>0</v>
      </c>
      <c r="R1670" s="53"/>
      <c r="S1670" s="53">
        <f t="shared" si="929"/>
        <v>0</v>
      </c>
      <c r="T1670" s="58"/>
      <c r="U1670" s="58"/>
      <c r="V1670" s="53">
        <f t="shared" si="930"/>
        <v>0</v>
      </c>
      <c r="W1670" s="59"/>
      <c r="X1670" s="6"/>
    </row>
    <row r="1671" spans="1:24" s="35" customFormat="1" ht="31.5" x14ac:dyDescent="0.25">
      <c r="A1671" s="33" t="s">
        <v>288</v>
      </c>
      <c r="B1671" s="44" t="s">
        <v>335</v>
      </c>
      <c r="C1671" s="37" t="s">
        <v>275</v>
      </c>
      <c r="D1671" s="43" t="s">
        <v>276</v>
      </c>
      <c r="E1671" s="53"/>
      <c r="F1671" s="53"/>
      <c r="G1671" s="53"/>
      <c r="H1671" s="53"/>
      <c r="I1671" s="54"/>
      <c r="J1671" s="50"/>
      <c r="K1671" s="54"/>
      <c r="L1671" s="55"/>
      <c r="M1671" s="59"/>
      <c r="N1671" s="59"/>
      <c r="O1671" s="53"/>
      <c r="P1671" s="53"/>
      <c r="Q1671" s="57">
        <f t="shared" si="928"/>
        <v>0</v>
      </c>
      <c r="R1671" s="53"/>
      <c r="S1671" s="53">
        <f t="shared" si="929"/>
        <v>0</v>
      </c>
      <c r="T1671" s="58"/>
      <c r="U1671" s="58"/>
      <c r="V1671" s="53">
        <f t="shared" si="930"/>
        <v>0</v>
      </c>
      <c r="W1671" s="59"/>
      <c r="X1671" s="6"/>
    </row>
    <row r="1672" spans="1:24" s="35" customFormat="1" ht="15.75" x14ac:dyDescent="0.25">
      <c r="A1672" s="33" t="s">
        <v>288</v>
      </c>
      <c r="B1672" s="44" t="s">
        <v>335</v>
      </c>
      <c r="C1672" s="37" t="s">
        <v>353</v>
      </c>
      <c r="D1672" s="43" t="s">
        <v>351</v>
      </c>
      <c r="E1672" s="53"/>
      <c r="F1672" s="53">
        <f>E1672/12*1</f>
        <v>0</v>
      </c>
      <c r="G1672" s="53">
        <v>1172.68</v>
      </c>
      <c r="H1672" s="53"/>
      <c r="I1672" s="119">
        <f t="shared" ref="I1672" si="949">G1672-F1672</f>
        <v>1172.68</v>
      </c>
      <c r="J1672" s="55"/>
      <c r="K1672" s="54"/>
      <c r="L1672" s="55"/>
      <c r="M1672" s="59"/>
      <c r="N1672" s="59"/>
      <c r="O1672" s="53"/>
      <c r="P1672" s="53"/>
      <c r="Q1672" s="57"/>
      <c r="R1672" s="53"/>
      <c r="S1672" s="53"/>
      <c r="T1672" s="58"/>
      <c r="U1672" s="58"/>
      <c r="V1672" s="53"/>
      <c r="W1672" s="59"/>
      <c r="X1672" s="6"/>
    </row>
    <row r="1673" spans="1:24" s="35" customFormat="1" ht="15.75" x14ac:dyDescent="0.25">
      <c r="A1673" s="33" t="s">
        <v>288</v>
      </c>
      <c r="B1673" s="44" t="s">
        <v>335</v>
      </c>
      <c r="C1673" s="37" t="s">
        <v>354</v>
      </c>
      <c r="D1673" s="38" t="s">
        <v>355</v>
      </c>
      <c r="E1673" s="53"/>
      <c r="F1673" s="99">
        <f>E1673/12*1</f>
        <v>0</v>
      </c>
      <c r="G1673" s="53"/>
      <c r="H1673" s="53"/>
      <c r="I1673" s="54"/>
      <c r="J1673" s="50"/>
      <c r="K1673" s="54"/>
      <c r="L1673" s="55"/>
      <c r="M1673" s="59"/>
      <c r="N1673" s="59"/>
      <c r="O1673" s="53"/>
      <c r="P1673" s="53"/>
      <c r="Q1673" s="57">
        <f>O1673-P1673</f>
        <v>0</v>
      </c>
      <c r="R1673" s="53"/>
      <c r="S1673" s="53">
        <f>ROUND(R1673/12*3,0)</f>
        <v>0</v>
      </c>
      <c r="T1673" s="58"/>
      <c r="U1673" s="58"/>
      <c r="V1673" s="53">
        <f>T1673-U1673</f>
        <v>0</v>
      </c>
      <c r="W1673" s="59"/>
      <c r="X1673" s="6"/>
    </row>
    <row r="1674" spans="1:24" s="35" customFormat="1" ht="15.75" x14ac:dyDescent="0.25">
      <c r="A1674" s="33" t="s">
        <v>288</v>
      </c>
      <c r="B1674" s="44" t="s">
        <v>335</v>
      </c>
      <c r="C1674" s="37" t="s">
        <v>360</v>
      </c>
      <c r="D1674" s="43" t="s">
        <v>319</v>
      </c>
      <c r="E1674" s="53"/>
      <c r="F1674" s="99">
        <f>E1674/12*1</f>
        <v>0</v>
      </c>
      <c r="G1674" s="53"/>
      <c r="H1674" s="53"/>
      <c r="I1674" s="54"/>
      <c r="J1674" s="50"/>
      <c r="K1674" s="54"/>
      <c r="L1674" s="55"/>
      <c r="M1674" s="59"/>
      <c r="N1674" s="59"/>
      <c r="O1674" s="53"/>
      <c r="P1674" s="53"/>
      <c r="Q1674" s="57"/>
      <c r="R1674" s="53"/>
      <c r="S1674" s="53"/>
      <c r="T1674" s="53"/>
      <c r="U1674" s="53"/>
      <c r="V1674" s="53"/>
      <c r="W1674" s="59"/>
      <c r="X1674" s="6"/>
    </row>
    <row r="1675" spans="1:24" s="35" customFormat="1" ht="15.75" x14ac:dyDescent="0.25">
      <c r="A1675" s="33" t="s">
        <v>288</v>
      </c>
      <c r="B1675" s="44" t="s">
        <v>335</v>
      </c>
      <c r="C1675" s="37" t="s">
        <v>380</v>
      </c>
      <c r="D1675" s="39" t="s">
        <v>361</v>
      </c>
      <c r="E1675" s="53">
        <v>16</v>
      </c>
      <c r="F1675" s="53">
        <f t="shared" ref="F1675" si="950">ROUND(E1675/12*2,0)</f>
        <v>3</v>
      </c>
      <c r="G1675" s="53"/>
      <c r="H1675" s="53"/>
      <c r="I1675" s="119"/>
      <c r="J1675" s="55"/>
      <c r="K1675" s="54">
        <f t="shared" ref="K1675" si="951">G1675-F1675</f>
        <v>-3</v>
      </c>
      <c r="L1675" s="55">
        <f t="shared" ref="L1675" si="952">ROUND(K1675*100/-F1675,2)</f>
        <v>100</v>
      </c>
      <c r="M1675" s="59"/>
      <c r="N1675" s="59"/>
      <c r="O1675" s="53"/>
      <c r="P1675" s="53"/>
      <c r="Q1675" s="57"/>
      <c r="R1675" s="53"/>
      <c r="S1675" s="53"/>
      <c r="T1675" s="53"/>
      <c r="U1675" s="53"/>
      <c r="V1675" s="53"/>
      <c r="W1675" s="59"/>
      <c r="X1675" s="6"/>
    </row>
    <row r="1676" spans="1:24" s="35" customFormat="1" ht="15.75" x14ac:dyDescent="0.25">
      <c r="A1676" s="33" t="s">
        <v>288</v>
      </c>
      <c r="B1676" s="44" t="s">
        <v>335</v>
      </c>
      <c r="C1676" s="98" t="s">
        <v>387</v>
      </c>
      <c r="D1676" s="117" t="s">
        <v>388</v>
      </c>
      <c r="E1676" s="53">
        <v>88206</v>
      </c>
      <c r="F1676" s="53">
        <f>E1676</f>
        <v>88206</v>
      </c>
      <c r="G1676" s="53">
        <f t="shared" ref="G1676:H1676" si="953">F1676</f>
        <v>88206</v>
      </c>
      <c r="H1676" s="53">
        <f t="shared" si="953"/>
        <v>88206</v>
      </c>
      <c r="I1676" s="119"/>
      <c r="J1676" s="55"/>
      <c r="K1676" s="54"/>
      <c r="L1676" s="55"/>
      <c r="M1676" s="59"/>
      <c r="N1676" s="59"/>
      <c r="O1676" s="53"/>
      <c r="P1676" s="53"/>
      <c r="Q1676" s="57"/>
      <c r="R1676" s="53"/>
      <c r="S1676" s="53"/>
      <c r="T1676" s="53"/>
      <c r="U1676" s="53"/>
      <c r="V1676" s="53"/>
      <c r="W1676" s="59"/>
      <c r="X1676" s="6"/>
    </row>
    <row r="1677" spans="1:24" s="77" customFormat="1" ht="15.75" x14ac:dyDescent="0.25">
      <c r="A1677" s="100" t="s">
        <v>289</v>
      </c>
      <c r="B1677" s="100" t="s">
        <v>336</v>
      </c>
      <c r="C1677" s="101" t="s">
        <v>102</v>
      </c>
      <c r="D1677" s="102" t="s">
        <v>21</v>
      </c>
      <c r="E1677" s="103">
        <f>E1678+E1718</f>
        <v>15316818</v>
      </c>
      <c r="F1677" s="103">
        <f>F1678+F1718</f>
        <v>2574263.5</v>
      </c>
      <c r="G1677" s="103">
        <f>G1678+G1718</f>
        <v>2502596.0700000008</v>
      </c>
      <c r="H1677" s="103">
        <f>H1678+H1718</f>
        <v>2388578</v>
      </c>
      <c r="I1677" s="127">
        <f>I1678+I1718</f>
        <v>67132.610000000743</v>
      </c>
      <c r="J1677" s="104">
        <f>ROUND(I1677/F1677*100,2)</f>
        <v>2.61</v>
      </c>
      <c r="K1677" s="127">
        <f>K1678+K1718</f>
        <v>-140942.04</v>
      </c>
      <c r="L1677" s="106">
        <f>ROUND(K1677*100/-F1677,2)</f>
        <v>5.48</v>
      </c>
      <c r="M1677" s="103">
        <f t="shared" ref="M1677:V1677" si="954">M1678+M1718</f>
        <v>442915</v>
      </c>
      <c r="N1677" s="103">
        <f t="shared" si="954"/>
        <v>73819.17</v>
      </c>
      <c r="O1677" s="103">
        <f t="shared" si="954"/>
        <v>68361</v>
      </c>
      <c r="P1677" s="103">
        <f t="shared" si="954"/>
        <v>67488</v>
      </c>
      <c r="Q1677" s="127">
        <f t="shared" si="954"/>
        <v>873</v>
      </c>
      <c r="R1677" s="103">
        <f t="shared" si="954"/>
        <v>9483</v>
      </c>
      <c r="S1677" s="103">
        <f t="shared" si="954"/>
        <v>1582</v>
      </c>
      <c r="T1677" s="103">
        <f t="shared" si="954"/>
        <v>1493</v>
      </c>
      <c r="U1677" s="103">
        <f t="shared" si="954"/>
        <v>1480</v>
      </c>
      <c r="V1677" s="103">
        <f t="shared" si="954"/>
        <v>13</v>
      </c>
      <c r="W1677" s="107">
        <v>46225</v>
      </c>
      <c r="X1677" s="47"/>
    </row>
    <row r="1678" spans="1:24" s="77" customFormat="1" ht="15.75" x14ac:dyDescent="0.25">
      <c r="A1678" s="33" t="s">
        <v>289</v>
      </c>
      <c r="B1678" s="21">
        <v>1</v>
      </c>
      <c r="C1678" s="23" t="s">
        <v>102</v>
      </c>
      <c r="D1678" s="27" t="s">
        <v>22</v>
      </c>
      <c r="E1678" s="52">
        <f>E1679+E1685+E1699</f>
        <v>13616415</v>
      </c>
      <c r="F1678" s="52">
        <f>F1679+F1685+F1699</f>
        <v>2255248.67</v>
      </c>
      <c r="G1678" s="52">
        <f>G1679+G1685+G1699</f>
        <v>2177239.4700000007</v>
      </c>
      <c r="H1678" s="52">
        <f>H1679+H1685+H1699</f>
        <v>2111360</v>
      </c>
      <c r="I1678" s="124">
        <f>I1679+I1685+I1699</f>
        <v>26039.490000000736</v>
      </c>
      <c r="J1678" s="50">
        <f>ROUND(I1678/F1678*100,2)</f>
        <v>1.1499999999999999</v>
      </c>
      <c r="K1678" s="124">
        <f>K1679+K1685+K1699</f>
        <v>-106190.69000000002</v>
      </c>
      <c r="L1678" s="55">
        <f>ROUND(K1678*100/-F1678,2)</f>
        <v>4.71</v>
      </c>
      <c r="M1678" s="49">
        <v>372679</v>
      </c>
      <c r="N1678" s="49">
        <f>ROUND(M1678/12*2,2)</f>
        <v>62113.17</v>
      </c>
      <c r="O1678" s="52">
        <f t="shared" ref="O1678:V1678" si="955">O1679+O1685+O1699</f>
        <v>61382</v>
      </c>
      <c r="P1678" s="52">
        <f t="shared" si="955"/>
        <v>61079</v>
      </c>
      <c r="Q1678" s="124">
        <f t="shared" si="955"/>
        <v>303</v>
      </c>
      <c r="R1678" s="52">
        <f t="shared" si="955"/>
        <v>8491</v>
      </c>
      <c r="S1678" s="52">
        <f t="shared" si="955"/>
        <v>1416</v>
      </c>
      <c r="T1678" s="59">
        <f t="shared" si="955"/>
        <v>1337</v>
      </c>
      <c r="U1678" s="59">
        <f t="shared" si="955"/>
        <v>1336</v>
      </c>
      <c r="V1678" s="59">
        <f t="shared" si="955"/>
        <v>1</v>
      </c>
      <c r="W1678" s="59"/>
      <c r="X1678" s="25"/>
    </row>
    <row r="1679" spans="1:24" s="77" customFormat="1" ht="15.75" x14ac:dyDescent="0.25">
      <c r="A1679" s="33" t="s">
        <v>289</v>
      </c>
      <c r="B1679" s="33" t="s">
        <v>330</v>
      </c>
      <c r="C1679" s="23" t="s">
        <v>102</v>
      </c>
      <c r="D1679" s="32" t="s">
        <v>23</v>
      </c>
      <c r="E1679" s="49">
        <f t="shared" ref="E1679:L1679" si="956">SUM(E1680:E1684)</f>
        <v>11268033</v>
      </c>
      <c r="F1679" s="49">
        <f t="shared" si="956"/>
        <v>1863852</v>
      </c>
      <c r="G1679" s="49">
        <f t="shared" si="956"/>
        <v>1814545</v>
      </c>
      <c r="H1679" s="49">
        <f t="shared" si="956"/>
        <v>1863852</v>
      </c>
      <c r="I1679" s="128">
        <f t="shared" si="956"/>
        <v>0</v>
      </c>
      <c r="J1679" s="128">
        <f t="shared" si="956"/>
        <v>0</v>
      </c>
      <c r="K1679" s="128">
        <f t="shared" si="956"/>
        <v>-49307</v>
      </c>
      <c r="L1679" s="49">
        <f t="shared" si="956"/>
        <v>3.93</v>
      </c>
      <c r="M1679" s="49"/>
      <c r="N1679" s="49"/>
      <c r="O1679" s="52">
        <f t="shared" ref="O1679:V1679" si="957">SUM(O1680:O1684)</f>
        <v>56686</v>
      </c>
      <c r="P1679" s="52">
        <f t="shared" si="957"/>
        <v>56531</v>
      </c>
      <c r="Q1679" s="124">
        <f t="shared" si="957"/>
        <v>155</v>
      </c>
      <c r="R1679" s="52">
        <f t="shared" si="957"/>
        <v>7930</v>
      </c>
      <c r="S1679" s="52">
        <f t="shared" si="957"/>
        <v>1322</v>
      </c>
      <c r="T1679" s="52">
        <f t="shared" si="957"/>
        <v>1270</v>
      </c>
      <c r="U1679" s="49">
        <f t="shared" si="957"/>
        <v>1270</v>
      </c>
      <c r="V1679" s="49">
        <f t="shared" si="957"/>
        <v>0</v>
      </c>
      <c r="W1679" s="49"/>
      <c r="X1679" s="25"/>
    </row>
    <row r="1680" spans="1:24" s="77" customFormat="1" ht="15.75" x14ac:dyDescent="0.25">
      <c r="A1680" s="162" t="s">
        <v>289</v>
      </c>
      <c r="B1680" s="33" t="s">
        <v>330</v>
      </c>
      <c r="C1680" s="23" t="s">
        <v>73</v>
      </c>
      <c r="D1680" s="34" t="s">
        <v>106</v>
      </c>
      <c r="E1680" s="53">
        <v>7519521</v>
      </c>
      <c r="F1680" s="99">
        <f>626784*2</f>
        <v>1253568</v>
      </c>
      <c r="G1680" s="99">
        <v>1204261</v>
      </c>
      <c r="H1680" s="99">
        <v>1253568</v>
      </c>
      <c r="I1680" s="54"/>
      <c r="J1680" s="50"/>
      <c r="K1680" s="54">
        <f>G1680-F1680</f>
        <v>-49307</v>
      </c>
      <c r="L1680" s="55">
        <f>ROUND(K1680*100/-F1680,2)</f>
        <v>3.93</v>
      </c>
      <c r="M1680" s="53"/>
      <c r="N1680" s="53"/>
      <c r="O1680" s="53">
        <v>56686</v>
      </c>
      <c r="P1680" s="53">
        <v>56531</v>
      </c>
      <c r="Q1680" s="57">
        <f>O1680-P1680</f>
        <v>155</v>
      </c>
      <c r="R1680" s="74">
        <v>7930</v>
      </c>
      <c r="S1680" s="53">
        <f>ROUND(R1680/12*2,0)</f>
        <v>1322</v>
      </c>
      <c r="T1680" s="58">
        <v>1270</v>
      </c>
      <c r="U1680" s="58">
        <v>1270</v>
      </c>
      <c r="V1680" s="53">
        <f>T1680-U1680</f>
        <v>0</v>
      </c>
      <c r="W1680" s="53"/>
      <c r="X1680" s="6"/>
    </row>
    <row r="1681" spans="1:24" s="81" customFormat="1" ht="29.25" customHeight="1" x14ac:dyDescent="0.25">
      <c r="A1681" s="33" t="s">
        <v>289</v>
      </c>
      <c r="B1681" s="33" t="s">
        <v>330</v>
      </c>
      <c r="C1681" s="23" t="s">
        <v>74</v>
      </c>
      <c r="D1681" s="116" t="s">
        <v>104</v>
      </c>
      <c r="E1681" s="53">
        <v>3574911</v>
      </c>
      <c r="F1681" s="99">
        <f>297909*2</f>
        <v>595818</v>
      </c>
      <c r="G1681" s="53">
        <v>595818</v>
      </c>
      <c r="H1681" s="53">
        <v>595818</v>
      </c>
      <c r="I1681" s="119"/>
      <c r="J1681" s="50"/>
      <c r="K1681" s="119"/>
      <c r="L1681" s="55"/>
      <c r="M1681" s="59"/>
      <c r="N1681" s="59"/>
      <c r="O1681" s="53"/>
      <c r="P1681" s="53"/>
      <c r="Q1681" s="59">
        <f>O1681-P1681</f>
        <v>0</v>
      </c>
      <c r="R1681" s="53"/>
      <c r="S1681" s="53">
        <f>ROUND(R1681/12*3,0)</f>
        <v>0</v>
      </c>
      <c r="T1681" s="53"/>
      <c r="U1681" s="53"/>
      <c r="V1681" s="53">
        <f>T1681-U1681</f>
        <v>0</v>
      </c>
      <c r="W1681" s="59"/>
      <c r="X1681" s="6"/>
    </row>
    <row r="1682" spans="1:24" s="81" customFormat="1" ht="26.25" customHeight="1" x14ac:dyDescent="0.25">
      <c r="A1682" s="33" t="s">
        <v>289</v>
      </c>
      <c r="B1682" s="33" t="s">
        <v>330</v>
      </c>
      <c r="C1682" s="23" t="s">
        <v>74</v>
      </c>
      <c r="D1682" s="116" t="s">
        <v>105</v>
      </c>
      <c r="E1682" s="53">
        <v>173601</v>
      </c>
      <c r="F1682" s="99">
        <f>14466</f>
        <v>14466</v>
      </c>
      <c r="G1682" s="53">
        <v>14466</v>
      </c>
      <c r="H1682" s="53">
        <v>14466</v>
      </c>
      <c r="I1682" s="119"/>
      <c r="J1682" s="50"/>
      <c r="K1682" s="119"/>
      <c r="L1682" s="55"/>
      <c r="M1682" s="59"/>
      <c r="N1682" s="59"/>
      <c r="O1682" s="53"/>
      <c r="P1682" s="53"/>
      <c r="Q1682" s="59">
        <f>O1682-P1682</f>
        <v>0</v>
      </c>
      <c r="R1682" s="53"/>
      <c r="S1682" s="53">
        <f>ROUND(R1682/12*3,0)</f>
        <v>0</v>
      </c>
      <c r="T1682" s="53"/>
      <c r="U1682" s="53"/>
      <c r="V1682" s="53">
        <f>T1682-U1682</f>
        <v>0</v>
      </c>
      <c r="W1682" s="59"/>
      <c r="X1682" s="6"/>
    </row>
    <row r="1683" spans="1:24" s="81" customFormat="1" ht="22.5" customHeight="1" x14ac:dyDescent="0.25">
      <c r="A1683" s="33" t="s">
        <v>289</v>
      </c>
      <c r="B1683" s="33" t="s">
        <v>330</v>
      </c>
      <c r="C1683" s="23" t="s">
        <v>75</v>
      </c>
      <c r="D1683" s="34" t="s">
        <v>321</v>
      </c>
      <c r="E1683" s="53"/>
      <c r="F1683" s="53"/>
      <c r="G1683" s="53"/>
      <c r="H1683" s="53"/>
      <c r="I1683" s="119"/>
      <c r="J1683" s="55"/>
      <c r="K1683" s="119"/>
      <c r="L1683" s="55"/>
      <c r="M1683" s="59"/>
      <c r="N1683" s="59"/>
      <c r="O1683" s="53"/>
      <c r="P1683" s="53"/>
      <c r="Q1683" s="59">
        <f>O1683-P1683</f>
        <v>0</v>
      </c>
      <c r="R1683" s="53"/>
      <c r="S1683" s="53">
        <f>ROUND(R1683/12*3,0)</f>
        <v>0</v>
      </c>
      <c r="T1683" s="53"/>
      <c r="U1683" s="53"/>
      <c r="V1683" s="53">
        <f>T1683-U1683</f>
        <v>0</v>
      </c>
      <c r="W1683" s="59"/>
      <c r="X1683" s="6"/>
    </row>
    <row r="1684" spans="1:24" s="77" customFormat="1" ht="31.5" x14ac:dyDescent="0.25">
      <c r="A1684" s="33" t="s">
        <v>289</v>
      </c>
      <c r="B1684" s="33" t="s">
        <v>330</v>
      </c>
      <c r="C1684" s="23" t="s">
        <v>76</v>
      </c>
      <c r="D1684" s="34" t="s">
        <v>108</v>
      </c>
      <c r="E1684" s="53"/>
      <c r="F1684" s="53"/>
      <c r="G1684" s="53"/>
      <c r="H1684" s="53"/>
      <c r="I1684" s="54"/>
      <c r="J1684" s="50"/>
      <c r="K1684" s="54"/>
      <c r="L1684" s="55"/>
      <c r="M1684" s="59"/>
      <c r="N1684" s="59"/>
      <c r="O1684" s="53"/>
      <c r="P1684" s="53"/>
      <c r="Q1684" s="57">
        <f>O1684-P1684</f>
        <v>0</v>
      </c>
      <c r="R1684" s="53"/>
      <c r="S1684" s="53">
        <f>ROUND(R1684/12*3,0)</f>
        <v>0</v>
      </c>
      <c r="T1684" s="58"/>
      <c r="U1684" s="58"/>
      <c r="V1684" s="53">
        <f>T1684-U1684</f>
        <v>0</v>
      </c>
      <c r="W1684" s="59"/>
      <c r="X1684" s="6"/>
    </row>
    <row r="1685" spans="1:24" s="77" customFormat="1" ht="15.75" x14ac:dyDescent="0.25">
      <c r="A1685" s="33" t="s">
        <v>289</v>
      </c>
      <c r="B1685" s="22" t="s">
        <v>331</v>
      </c>
      <c r="C1685" s="36"/>
      <c r="D1685" s="32" t="s">
        <v>24</v>
      </c>
      <c r="E1685" s="61">
        <f t="shared" ref="E1685:K1685" si="958">SUM(E1686:E1698)</f>
        <v>1116160</v>
      </c>
      <c r="F1685" s="61">
        <f t="shared" si="958"/>
        <v>186026.67</v>
      </c>
      <c r="G1685" s="61">
        <f t="shared" si="958"/>
        <v>129323</v>
      </c>
      <c r="H1685" s="61">
        <f t="shared" si="958"/>
        <v>127334</v>
      </c>
      <c r="I1685" s="120">
        <f t="shared" si="958"/>
        <v>0</v>
      </c>
      <c r="J1685" s="120">
        <f t="shared" si="958"/>
        <v>0</v>
      </c>
      <c r="K1685" s="120">
        <f t="shared" si="958"/>
        <v>-56703.670000000013</v>
      </c>
      <c r="L1685" s="55">
        <f>ROUND(K1685*100/-F1685,2)</f>
        <v>30.48</v>
      </c>
      <c r="M1685" s="61"/>
      <c r="N1685" s="61"/>
      <c r="O1685" s="61">
        <f t="shared" ref="O1685:V1685" si="959">SUM(O1686:O1698)</f>
        <v>4546</v>
      </c>
      <c r="P1685" s="61">
        <f t="shared" si="959"/>
        <v>4398</v>
      </c>
      <c r="Q1685" s="120">
        <f t="shared" si="959"/>
        <v>148</v>
      </c>
      <c r="R1685" s="61">
        <f t="shared" si="959"/>
        <v>561</v>
      </c>
      <c r="S1685" s="61">
        <f t="shared" si="959"/>
        <v>94</v>
      </c>
      <c r="T1685" s="137">
        <f t="shared" si="959"/>
        <v>65</v>
      </c>
      <c r="U1685" s="137">
        <f t="shared" si="959"/>
        <v>64</v>
      </c>
      <c r="V1685" s="61">
        <f t="shared" si="959"/>
        <v>1</v>
      </c>
      <c r="W1685" s="68"/>
      <c r="X1685" s="6"/>
    </row>
    <row r="1686" spans="1:24" s="77" customFormat="1" ht="15.75" x14ac:dyDescent="0.25">
      <c r="A1686" s="33" t="s">
        <v>289</v>
      </c>
      <c r="B1686" s="33" t="s">
        <v>331</v>
      </c>
      <c r="C1686" s="37" t="s">
        <v>25</v>
      </c>
      <c r="D1686" s="34" t="s">
        <v>54</v>
      </c>
      <c r="E1686" s="53">
        <v>1116160</v>
      </c>
      <c r="F1686" s="53">
        <f>ROUND(E1686/12*2,2)</f>
        <v>186026.67</v>
      </c>
      <c r="G1686" s="53">
        <v>129323</v>
      </c>
      <c r="H1686" s="53">
        <v>127334</v>
      </c>
      <c r="I1686" s="119"/>
      <c r="J1686" s="55"/>
      <c r="K1686" s="54">
        <f>G1686-F1686</f>
        <v>-56703.670000000013</v>
      </c>
      <c r="L1686" s="55">
        <f>ROUND(K1686*100/-F1686,2)</f>
        <v>30.48</v>
      </c>
      <c r="M1686" s="59"/>
      <c r="N1686" s="59"/>
      <c r="O1686" s="53">
        <v>4546</v>
      </c>
      <c r="P1686" s="53">
        <v>4398</v>
      </c>
      <c r="Q1686" s="57">
        <f t="shared" ref="Q1686:Q1698" si="960">O1686-P1686</f>
        <v>148</v>
      </c>
      <c r="R1686" s="74">
        <v>561</v>
      </c>
      <c r="S1686" s="53">
        <f>ROUND(R1686/12*2,0)</f>
        <v>94</v>
      </c>
      <c r="T1686" s="58">
        <v>65</v>
      </c>
      <c r="U1686" s="58">
        <v>64</v>
      </c>
      <c r="V1686" s="53">
        <f t="shared" ref="V1686:V1698" si="961">T1686-U1686</f>
        <v>1</v>
      </c>
      <c r="W1686" s="59"/>
      <c r="X1686" s="6"/>
    </row>
    <row r="1687" spans="1:24" s="77" customFormat="1" ht="15.75" x14ac:dyDescent="0.25">
      <c r="A1687" s="33" t="s">
        <v>289</v>
      </c>
      <c r="B1687" s="33" t="s">
        <v>331</v>
      </c>
      <c r="C1687" s="37" t="s">
        <v>26</v>
      </c>
      <c r="D1687" s="34" t="s">
        <v>27</v>
      </c>
      <c r="E1687" s="53"/>
      <c r="F1687" s="53"/>
      <c r="G1687" s="53"/>
      <c r="H1687" s="53"/>
      <c r="I1687" s="54"/>
      <c r="J1687" s="50"/>
      <c r="K1687" s="54"/>
      <c r="L1687" s="55"/>
      <c r="M1687" s="59"/>
      <c r="N1687" s="59"/>
      <c r="O1687" s="53"/>
      <c r="P1687" s="53"/>
      <c r="Q1687" s="57">
        <f t="shared" si="960"/>
        <v>0</v>
      </c>
      <c r="R1687" s="53"/>
      <c r="S1687" s="53">
        <f t="shared" ref="S1687:S1698" si="962">ROUND(R1687/12*3,0)</f>
        <v>0</v>
      </c>
      <c r="T1687" s="58"/>
      <c r="U1687" s="58"/>
      <c r="V1687" s="53">
        <f t="shared" si="961"/>
        <v>0</v>
      </c>
      <c r="W1687" s="59"/>
      <c r="X1687" s="6"/>
    </row>
    <row r="1688" spans="1:24" s="77" customFormat="1" ht="31.5" x14ac:dyDescent="0.25">
      <c r="A1688" s="33" t="s">
        <v>289</v>
      </c>
      <c r="B1688" s="33" t="s">
        <v>331</v>
      </c>
      <c r="C1688" s="37" t="s">
        <v>28</v>
      </c>
      <c r="D1688" s="34" t="s">
        <v>29</v>
      </c>
      <c r="E1688" s="53"/>
      <c r="F1688" s="53"/>
      <c r="G1688" s="53"/>
      <c r="H1688" s="53"/>
      <c r="I1688" s="54"/>
      <c r="J1688" s="50"/>
      <c r="K1688" s="54"/>
      <c r="L1688" s="55"/>
      <c r="M1688" s="59"/>
      <c r="N1688" s="59"/>
      <c r="O1688" s="53"/>
      <c r="P1688" s="53"/>
      <c r="Q1688" s="57">
        <f t="shared" si="960"/>
        <v>0</v>
      </c>
      <c r="R1688" s="53"/>
      <c r="S1688" s="53">
        <f t="shared" si="962"/>
        <v>0</v>
      </c>
      <c r="T1688" s="58"/>
      <c r="U1688" s="58"/>
      <c r="V1688" s="53">
        <f t="shared" si="961"/>
        <v>0</v>
      </c>
      <c r="W1688" s="59"/>
      <c r="X1688" s="6"/>
    </row>
    <row r="1689" spans="1:24" s="77" customFormat="1" ht="15.75" x14ac:dyDescent="0.25">
      <c r="A1689" s="33" t="s">
        <v>289</v>
      </c>
      <c r="B1689" s="33" t="s">
        <v>331</v>
      </c>
      <c r="C1689" s="37" t="s">
        <v>56</v>
      </c>
      <c r="D1689" s="34" t="s">
        <v>53</v>
      </c>
      <c r="E1689" s="53"/>
      <c r="F1689" s="53"/>
      <c r="G1689" s="53"/>
      <c r="H1689" s="53"/>
      <c r="I1689" s="119"/>
      <c r="J1689" s="50"/>
      <c r="K1689" s="119"/>
      <c r="L1689" s="55"/>
      <c r="M1689" s="59"/>
      <c r="N1689" s="59"/>
      <c r="O1689" s="53"/>
      <c r="P1689" s="53"/>
      <c r="Q1689" s="59">
        <f t="shared" si="960"/>
        <v>0</v>
      </c>
      <c r="R1689" s="53"/>
      <c r="S1689" s="53">
        <f t="shared" si="962"/>
        <v>0</v>
      </c>
      <c r="T1689" s="53"/>
      <c r="U1689" s="53"/>
      <c r="V1689" s="53">
        <f t="shared" si="961"/>
        <v>0</v>
      </c>
      <c r="W1689" s="59"/>
      <c r="X1689" s="6"/>
    </row>
    <row r="1690" spans="1:24" s="77" customFormat="1" ht="15.75" x14ac:dyDescent="0.25">
      <c r="A1690" s="33" t="s">
        <v>289</v>
      </c>
      <c r="B1690" s="33" t="s">
        <v>331</v>
      </c>
      <c r="C1690" s="37" t="s">
        <v>57</v>
      </c>
      <c r="D1690" s="34" t="s">
        <v>68</v>
      </c>
      <c r="E1690" s="53"/>
      <c r="F1690" s="53"/>
      <c r="G1690" s="53"/>
      <c r="H1690" s="53"/>
      <c r="I1690" s="54"/>
      <c r="J1690" s="50"/>
      <c r="K1690" s="54"/>
      <c r="L1690" s="55"/>
      <c r="M1690" s="59"/>
      <c r="N1690" s="59"/>
      <c r="O1690" s="53"/>
      <c r="P1690" s="53"/>
      <c r="Q1690" s="57">
        <f t="shared" si="960"/>
        <v>0</v>
      </c>
      <c r="R1690" s="53"/>
      <c r="S1690" s="53">
        <f t="shared" si="962"/>
        <v>0</v>
      </c>
      <c r="T1690" s="58"/>
      <c r="U1690" s="58"/>
      <c r="V1690" s="53">
        <f t="shared" si="961"/>
        <v>0</v>
      </c>
      <c r="W1690" s="59"/>
      <c r="X1690" s="6"/>
    </row>
    <row r="1691" spans="1:24" s="77" customFormat="1" ht="15.75" x14ac:dyDescent="0.25">
      <c r="A1691" s="33" t="s">
        <v>289</v>
      </c>
      <c r="B1691" s="33" t="s">
        <v>331</v>
      </c>
      <c r="C1691" s="37" t="s">
        <v>58</v>
      </c>
      <c r="D1691" s="34" t="s">
        <v>70</v>
      </c>
      <c r="E1691" s="53"/>
      <c r="F1691" s="53"/>
      <c r="G1691" s="53"/>
      <c r="H1691" s="53"/>
      <c r="I1691" s="54"/>
      <c r="J1691" s="50"/>
      <c r="K1691" s="54"/>
      <c r="L1691" s="55"/>
      <c r="M1691" s="59"/>
      <c r="N1691" s="59"/>
      <c r="O1691" s="53"/>
      <c r="P1691" s="53"/>
      <c r="Q1691" s="57">
        <f t="shared" si="960"/>
        <v>0</v>
      </c>
      <c r="R1691" s="53"/>
      <c r="S1691" s="53">
        <f t="shared" si="962"/>
        <v>0</v>
      </c>
      <c r="T1691" s="58"/>
      <c r="U1691" s="58"/>
      <c r="V1691" s="53">
        <f t="shared" si="961"/>
        <v>0</v>
      </c>
      <c r="W1691" s="59"/>
      <c r="X1691" s="6"/>
    </row>
    <row r="1692" spans="1:24" s="77" customFormat="1" ht="31.5" x14ac:dyDescent="0.25">
      <c r="A1692" s="33" t="s">
        <v>289</v>
      </c>
      <c r="B1692" s="33" t="s">
        <v>331</v>
      </c>
      <c r="C1692" s="37" t="s">
        <v>59</v>
      </c>
      <c r="D1692" s="34" t="s">
        <v>69</v>
      </c>
      <c r="E1692" s="53"/>
      <c r="F1692" s="53"/>
      <c r="G1692" s="53"/>
      <c r="H1692" s="53"/>
      <c r="I1692" s="54"/>
      <c r="J1692" s="50"/>
      <c r="K1692" s="54"/>
      <c r="L1692" s="55"/>
      <c r="M1692" s="59"/>
      <c r="N1692" s="59"/>
      <c r="O1692" s="53"/>
      <c r="P1692" s="53"/>
      <c r="Q1692" s="57">
        <f t="shared" si="960"/>
        <v>0</v>
      </c>
      <c r="R1692" s="53"/>
      <c r="S1692" s="53">
        <f t="shared" si="962"/>
        <v>0</v>
      </c>
      <c r="T1692" s="58"/>
      <c r="U1692" s="58"/>
      <c r="V1692" s="53">
        <f t="shared" si="961"/>
        <v>0</v>
      </c>
      <c r="W1692" s="59"/>
      <c r="X1692" s="6"/>
    </row>
    <row r="1693" spans="1:24" s="77" customFormat="1" ht="15.75" x14ac:dyDescent="0.25">
      <c r="A1693" s="33" t="s">
        <v>289</v>
      </c>
      <c r="B1693" s="33" t="s">
        <v>331</v>
      </c>
      <c r="C1693" s="37" t="s">
        <v>60</v>
      </c>
      <c r="D1693" s="34" t="s">
        <v>72</v>
      </c>
      <c r="E1693" s="53"/>
      <c r="F1693" s="53"/>
      <c r="G1693" s="53"/>
      <c r="H1693" s="53"/>
      <c r="I1693" s="54"/>
      <c r="J1693" s="50"/>
      <c r="K1693" s="54"/>
      <c r="L1693" s="55"/>
      <c r="M1693" s="59"/>
      <c r="N1693" s="59"/>
      <c r="O1693" s="53"/>
      <c r="P1693" s="53"/>
      <c r="Q1693" s="57">
        <f t="shared" si="960"/>
        <v>0</v>
      </c>
      <c r="R1693" s="53"/>
      <c r="S1693" s="53">
        <f t="shared" si="962"/>
        <v>0</v>
      </c>
      <c r="T1693" s="58"/>
      <c r="U1693" s="58"/>
      <c r="V1693" s="53">
        <f t="shared" si="961"/>
        <v>0</v>
      </c>
      <c r="W1693" s="59"/>
      <c r="X1693" s="6"/>
    </row>
    <row r="1694" spans="1:24" s="77" customFormat="1" ht="15.75" x14ac:dyDescent="0.25">
      <c r="A1694" s="33" t="s">
        <v>289</v>
      </c>
      <c r="B1694" s="33" t="s">
        <v>331</v>
      </c>
      <c r="C1694" s="37" t="s">
        <v>61</v>
      </c>
      <c r="D1694" s="34" t="s">
        <v>67</v>
      </c>
      <c r="E1694" s="53"/>
      <c r="F1694" s="53"/>
      <c r="G1694" s="53"/>
      <c r="H1694" s="53"/>
      <c r="I1694" s="54"/>
      <c r="J1694" s="50"/>
      <c r="K1694" s="54"/>
      <c r="L1694" s="55"/>
      <c r="M1694" s="59"/>
      <c r="N1694" s="59"/>
      <c r="O1694" s="53"/>
      <c r="P1694" s="53"/>
      <c r="Q1694" s="57">
        <f t="shared" si="960"/>
        <v>0</v>
      </c>
      <c r="R1694" s="53"/>
      <c r="S1694" s="53">
        <f t="shared" si="962"/>
        <v>0</v>
      </c>
      <c r="T1694" s="58"/>
      <c r="U1694" s="58"/>
      <c r="V1694" s="53">
        <f t="shared" si="961"/>
        <v>0</v>
      </c>
      <c r="W1694" s="59"/>
      <c r="X1694" s="6"/>
    </row>
    <row r="1695" spans="1:24" s="77" customFormat="1" ht="15.75" x14ac:dyDescent="0.25">
      <c r="A1695" s="33" t="s">
        <v>289</v>
      </c>
      <c r="B1695" s="33" t="s">
        <v>331</v>
      </c>
      <c r="C1695" s="37" t="s">
        <v>62</v>
      </c>
      <c r="D1695" s="34" t="s">
        <v>66</v>
      </c>
      <c r="E1695" s="53"/>
      <c r="F1695" s="53"/>
      <c r="G1695" s="53"/>
      <c r="H1695" s="53"/>
      <c r="I1695" s="54"/>
      <c r="J1695" s="50"/>
      <c r="K1695" s="54"/>
      <c r="L1695" s="55"/>
      <c r="M1695" s="59"/>
      <c r="N1695" s="59"/>
      <c r="O1695" s="53"/>
      <c r="P1695" s="53"/>
      <c r="Q1695" s="57">
        <f t="shared" si="960"/>
        <v>0</v>
      </c>
      <c r="R1695" s="53"/>
      <c r="S1695" s="53">
        <f t="shared" si="962"/>
        <v>0</v>
      </c>
      <c r="T1695" s="58"/>
      <c r="U1695" s="58"/>
      <c r="V1695" s="53">
        <f t="shared" si="961"/>
        <v>0</v>
      </c>
      <c r="W1695" s="59"/>
      <c r="X1695" s="6"/>
    </row>
    <row r="1696" spans="1:24" s="77" customFormat="1" ht="15.75" x14ac:dyDescent="0.25">
      <c r="A1696" s="33" t="s">
        <v>289</v>
      </c>
      <c r="B1696" s="33" t="s">
        <v>331</v>
      </c>
      <c r="C1696" s="37" t="s">
        <v>63</v>
      </c>
      <c r="D1696" s="34" t="s">
        <v>52</v>
      </c>
      <c r="E1696" s="53"/>
      <c r="F1696" s="53"/>
      <c r="G1696" s="53"/>
      <c r="H1696" s="53"/>
      <c r="I1696" s="54"/>
      <c r="J1696" s="50"/>
      <c r="K1696" s="54"/>
      <c r="L1696" s="55"/>
      <c r="M1696" s="59"/>
      <c r="N1696" s="59"/>
      <c r="O1696" s="53"/>
      <c r="P1696" s="53"/>
      <c r="Q1696" s="57">
        <f t="shared" si="960"/>
        <v>0</v>
      </c>
      <c r="R1696" s="53"/>
      <c r="S1696" s="53">
        <f t="shared" si="962"/>
        <v>0</v>
      </c>
      <c r="T1696" s="58"/>
      <c r="U1696" s="58"/>
      <c r="V1696" s="53">
        <f t="shared" si="961"/>
        <v>0</v>
      </c>
      <c r="W1696" s="59"/>
      <c r="X1696" s="6"/>
    </row>
    <row r="1697" spans="1:24" s="77" customFormat="1" ht="15.75" x14ac:dyDescent="0.25">
      <c r="A1697" s="33" t="s">
        <v>289</v>
      </c>
      <c r="B1697" s="33" t="s">
        <v>331</v>
      </c>
      <c r="C1697" s="37" t="s">
        <v>64</v>
      </c>
      <c r="D1697" s="34" t="s">
        <v>55</v>
      </c>
      <c r="E1697" s="53"/>
      <c r="F1697" s="53"/>
      <c r="G1697" s="53"/>
      <c r="H1697" s="53"/>
      <c r="I1697" s="54"/>
      <c r="J1697" s="50"/>
      <c r="K1697" s="54"/>
      <c r="L1697" s="55"/>
      <c r="M1697" s="59"/>
      <c r="N1697" s="59"/>
      <c r="O1697" s="53"/>
      <c r="P1697" s="53"/>
      <c r="Q1697" s="57">
        <f t="shared" si="960"/>
        <v>0</v>
      </c>
      <c r="R1697" s="53"/>
      <c r="S1697" s="53">
        <f t="shared" si="962"/>
        <v>0</v>
      </c>
      <c r="T1697" s="58"/>
      <c r="U1697" s="58"/>
      <c r="V1697" s="53">
        <f t="shared" si="961"/>
        <v>0</v>
      </c>
      <c r="W1697" s="59"/>
      <c r="X1697" s="6"/>
    </row>
    <row r="1698" spans="1:24" s="77" customFormat="1" ht="15.75" x14ac:dyDescent="0.25">
      <c r="A1698" s="33" t="s">
        <v>289</v>
      </c>
      <c r="B1698" s="33" t="s">
        <v>331</v>
      </c>
      <c r="C1698" s="37" t="s">
        <v>65</v>
      </c>
      <c r="D1698" s="34" t="s">
        <v>71</v>
      </c>
      <c r="E1698" s="53"/>
      <c r="F1698" s="53"/>
      <c r="G1698" s="53"/>
      <c r="H1698" s="53"/>
      <c r="I1698" s="54"/>
      <c r="J1698" s="50"/>
      <c r="K1698" s="54"/>
      <c r="L1698" s="55"/>
      <c r="M1698" s="59"/>
      <c r="N1698" s="59"/>
      <c r="O1698" s="53"/>
      <c r="P1698" s="53"/>
      <c r="Q1698" s="57">
        <f t="shared" si="960"/>
        <v>0</v>
      </c>
      <c r="R1698" s="53"/>
      <c r="S1698" s="53">
        <f t="shared" si="962"/>
        <v>0</v>
      </c>
      <c r="T1698" s="58"/>
      <c r="U1698" s="58"/>
      <c r="V1698" s="53">
        <f t="shared" si="961"/>
        <v>0</v>
      </c>
      <c r="W1698" s="59"/>
      <c r="X1698" s="6"/>
    </row>
    <row r="1699" spans="1:24" s="77" customFormat="1" ht="31.5" x14ac:dyDescent="0.25">
      <c r="A1699" s="33" t="s">
        <v>289</v>
      </c>
      <c r="B1699" s="22" t="s">
        <v>332</v>
      </c>
      <c r="C1699" s="23" t="s">
        <v>102</v>
      </c>
      <c r="D1699" s="32" t="s">
        <v>30</v>
      </c>
      <c r="E1699" s="61">
        <f t="shared" ref="E1699:L1699" si="963">SUM(E1700:E1717)</f>
        <v>1232222</v>
      </c>
      <c r="F1699" s="61">
        <f t="shared" si="963"/>
        <v>205370</v>
      </c>
      <c r="G1699" s="61">
        <f t="shared" si="963"/>
        <v>233371.47000000076</v>
      </c>
      <c r="H1699" s="61">
        <f t="shared" si="963"/>
        <v>120174</v>
      </c>
      <c r="I1699" s="120">
        <f t="shared" si="963"/>
        <v>26039.490000000736</v>
      </c>
      <c r="J1699" s="50">
        <f>ROUND(I1699/F1699*100,2)</f>
        <v>12.68</v>
      </c>
      <c r="K1699" s="120">
        <f t="shared" si="963"/>
        <v>-180.02000000000044</v>
      </c>
      <c r="L1699" s="61" t="e">
        <f t="shared" si="963"/>
        <v>#DIV/0!</v>
      </c>
      <c r="M1699" s="61"/>
      <c r="N1699" s="61"/>
      <c r="O1699" s="61">
        <f t="shared" ref="O1699:V1699" si="964">SUM(O1700:O1715)</f>
        <v>150</v>
      </c>
      <c r="P1699" s="61">
        <f t="shared" si="964"/>
        <v>150</v>
      </c>
      <c r="Q1699" s="120">
        <f t="shared" si="964"/>
        <v>0</v>
      </c>
      <c r="R1699" s="61">
        <f t="shared" si="964"/>
        <v>0</v>
      </c>
      <c r="S1699" s="61">
        <f t="shared" si="964"/>
        <v>0</v>
      </c>
      <c r="T1699" s="137">
        <f t="shared" si="964"/>
        <v>2</v>
      </c>
      <c r="U1699" s="137">
        <f t="shared" si="964"/>
        <v>2</v>
      </c>
      <c r="V1699" s="61">
        <f t="shared" si="964"/>
        <v>0</v>
      </c>
      <c r="W1699" s="61"/>
      <c r="X1699" s="6"/>
    </row>
    <row r="1700" spans="1:24" s="77" customFormat="1" ht="15.75" x14ac:dyDescent="0.25">
      <c r="A1700" s="33" t="s">
        <v>289</v>
      </c>
      <c r="B1700" s="33" t="s">
        <v>332</v>
      </c>
      <c r="C1700" s="23" t="s">
        <v>79</v>
      </c>
      <c r="D1700" s="43" t="s">
        <v>77</v>
      </c>
      <c r="E1700" s="53">
        <v>137172</v>
      </c>
      <c r="F1700" s="53">
        <f t="shared" ref="F1700:F1701" si="965">ROUND(E1700/12*2,0)</f>
        <v>22862</v>
      </c>
      <c r="G1700" s="53">
        <v>40562.089999999997</v>
      </c>
      <c r="H1700" s="53">
        <v>21955</v>
      </c>
      <c r="I1700" s="119">
        <f t="shared" ref="I1700" si="966">G1700-F1700</f>
        <v>17700.089999999997</v>
      </c>
      <c r="J1700" s="55">
        <f t="shared" ref="J1700" si="967">ROUND(I1700/F1700*100,2)</f>
        <v>77.42</v>
      </c>
      <c r="K1700" s="54"/>
      <c r="L1700" s="55"/>
      <c r="M1700" s="59"/>
      <c r="N1700" s="59"/>
      <c r="O1700" s="53"/>
      <c r="P1700" s="53"/>
      <c r="Q1700" s="57">
        <f t="shared" ref="Q1700:Q1715" si="968">O1700-P1700</f>
        <v>0</v>
      </c>
      <c r="R1700" s="53"/>
      <c r="S1700" s="53">
        <f>ROUND(R1700/12*3,0)</f>
        <v>0</v>
      </c>
      <c r="T1700" s="58"/>
      <c r="U1700" s="58"/>
      <c r="V1700" s="53">
        <f t="shared" ref="V1700:V1715" si="969">T1700-U1700</f>
        <v>0</v>
      </c>
      <c r="W1700" s="59"/>
      <c r="X1700" s="6"/>
    </row>
    <row r="1701" spans="1:24" s="77" customFormat="1" ht="15.75" x14ac:dyDescent="0.25">
      <c r="A1701" s="33" t="s">
        <v>289</v>
      </c>
      <c r="B1701" s="33" t="s">
        <v>332</v>
      </c>
      <c r="C1701" s="23" t="s">
        <v>80</v>
      </c>
      <c r="D1701" s="43" t="s">
        <v>78</v>
      </c>
      <c r="E1701" s="53">
        <v>55148</v>
      </c>
      <c r="F1701" s="53">
        <f t="shared" si="965"/>
        <v>9191</v>
      </c>
      <c r="G1701" s="53">
        <v>9010.98</v>
      </c>
      <c r="H1701" s="53"/>
      <c r="I1701" s="55"/>
      <c r="J1701" s="55"/>
      <c r="K1701" s="54">
        <f t="shared" ref="K1701" si="970">G1701-F1701</f>
        <v>-180.02000000000044</v>
      </c>
      <c r="L1701" s="55">
        <f t="shared" ref="L1701" si="971">ROUND(K1701*100/-F1701,2)</f>
        <v>1.96</v>
      </c>
      <c r="M1701" s="59"/>
      <c r="N1701" s="59"/>
      <c r="O1701" s="53"/>
      <c r="P1701" s="53"/>
      <c r="Q1701" s="57">
        <f t="shared" si="968"/>
        <v>0</v>
      </c>
      <c r="R1701" s="53"/>
      <c r="S1701" s="53">
        <f>ROUND(R1701/12*3,0)</f>
        <v>0</v>
      </c>
      <c r="T1701" s="58"/>
      <c r="U1701" s="58"/>
      <c r="V1701" s="53">
        <f t="shared" si="969"/>
        <v>0</v>
      </c>
      <c r="W1701" s="59"/>
      <c r="X1701" s="6"/>
    </row>
    <row r="1702" spans="1:24" s="77" customFormat="1" ht="15.75" x14ac:dyDescent="0.25">
      <c r="A1702" s="33" t="s">
        <v>289</v>
      </c>
      <c r="B1702" s="33" t="s">
        <v>332</v>
      </c>
      <c r="C1702" s="23" t="s">
        <v>82</v>
      </c>
      <c r="D1702" s="34" t="s">
        <v>81</v>
      </c>
      <c r="E1702" s="53"/>
      <c r="F1702" s="53"/>
      <c r="G1702" s="53"/>
      <c r="H1702" s="53"/>
      <c r="I1702" s="54"/>
      <c r="J1702" s="50"/>
      <c r="K1702" s="54"/>
      <c r="L1702" s="55"/>
      <c r="M1702" s="59"/>
      <c r="N1702" s="59"/>
      <c r="O1702" s="53"/>
      <c r="P1702" s="53"/>
      <c r="Q1702" s="57">
        <f t="shared" si="968"/>
        <v>0</v>
      </c>
      <c r="R1702" s="53"/>
      <c r="S1702" s="53">
        <f>ROUND(R1702/12*4,0)</f>
        <v>0</v>
      </c>
      <c r="T1702" s="58"/>
      <c r="U1702" s="58"/>
      <c r="V1702" s="53">
        <f t="shared" si="969"/>
        <v>0</v>
      </c>
      <c r="W1702" s="59"/>
      <c r="X1702" s="6"/>
    </row>
    <row r="1703" spans="1:24" s="77" customFormat="1" ht="31.5" x14ac:dyDescent="0.25">
      <c r="A1703" s="33" t="s">
        <v>289</v>
      </c>
      <c r="B1703" s="33" t="s">
        <v>332</v>
      </c>
      <c r="C1703" s="23" t="s">
        <v>84</v>
      </c>
      <c r="D1703" s="43" t="s">
        <v>83</v>
      </c>
      <c r="E1703" s="53"/>
      <c r="F1703" s="53"/>
      <c r="G1703" s="53"/>
      <c r="H1703" s="53"/>
      <c r="I1703" s="119"/>
      <c r="J1703" s="55"/>
      <c r="K1703" s="119"/>
      <c r="L1703" s="55"/>
      <c r="M1703" s="59"/>
      <c r="N1703" s="59"/>
      <c r="O1703" s="53"/>
      <c r="P1703" s="53"/>
      <c r="Q1703" s="59">
        <f t="shared" si="968"/>
        <v>0</v>
      </c>
      <c r="R1703" s="53"/>
      <c r="S1703" s="53">
        <f>ROUND(R1703/12*3,0)</f>
        <v>0</v>
      </c>
      <c r="T1703" s="53"/>
      <c r="U1703" s="53"/>
      <c r="V1703" s="53">
        <f t="shared" si="969"/>
        <v>0</v>
      </c>
      <c r="W1703" s="59"/>
      <c r="X1703" s="6"/>
    </row>
    <row r="1704" spans="1:24" s="77" customFormat="1" ht="15.75" x14ac:dyDescent="0.25">
      <c r="A1704" s="33" t="s">
        <v>289</v>
      </c>
      <c r="B1704" s="33" t="s">
        <v>332</v>
      </c>
      <c r="C1704" s="23" t="s">
        <v>95</v>
      </c>
      <c r="D1704" s="43" t="s">
        <v>96</v>
      </c>
      <c r="E1704" s="53"/>
      <c r="F1704" s="53"/>
      <c r="G1704" s="53"/>
      <c r="H1704" s="53"/>
      <c r="I1704" s="54"/>
      <c r="J1704" s="50"/>
      <c r="K1704" s="54"/>
      <c r="L1704" s="55"/>
      <c r="M1704" s="59"/>
      <c r="N1704" s="59"/>
      <c r="O1704" s="53"/>
      <c r="P1704" s="53"/>
      <c r="Q1704" s="57">
        <f t="shared" si="968"/>
        <v>0</v>
      </c>
      <c r="R1704" s="53"/>
      <c r="S1704" s="53">
        <f>ROUND(R1704/12*3,0)</f>
        <v>0</v>
      </c>
      <c r="T1704" s="58"/>
      <c r="U1704" s="58"/>
      <c r="V1704" s="53">
        <f t="shared" si="969"/>
        <v>0</v>
      </c>
      <c r="W1704" s="59"/>
      <c r="X1704" s="6"/>
    </row>
    <row r="1705" spans="1:24" s="77" customFormat="1" ht="31.5" x14ac:dyDescent="0.25">
      <c r="A1705" s="33" t="s">
        <v>289</v>
      </c>
      <c r="B1705" s="33" t="s">
        <v>332</v>
      </c>
      <c r="C1705" s="23" t="s">
        <v>86</v>
      </c>
      <c r="D1705" s="43" t="s">
        <v>85</v>
      </c>
      <c r="E1705" s="53"/>
      <c r="F1705" s="53"/>
      <c r="G1705" s="53">
        <v>2142</v>
      </c>
      <c r="H1705" s="53">
        <v>2142</v>
      </c>
      <c r="I1705" s="55"/>
      <c r="J1705" s="55"/>
      <c r="K1705" s="54"/>
      <c r="L1705" s="55"/>
      <c r="M1705" s="59"/>
      <c r="N1705" s="59"/>
      <c r="O1705" s="53">
        <v>150</v>
      </c>
      <c r="P1705" s="53">
        <v>150</v>
      </c>
      <c r="Q1705" s="57">
        <f t="shared" si="968"/>
        <v>0</v>
      </c>
      <c r="R1705" s="74"/>
      <c r="S1705" s="53">
        <f>ROUND(R1705/12*2,0)</f>
        <v>0</v>
      </c>
      <c r="T1705" s="58">
        <v>2</v>
      </c>
      <c r="U1705" s="58">
        <v>2</v>
      </c>
      <c r="V1705" s="53">
        <f t="shared" si="969"/>
        <v>0</v>
      </c>
      <c r="W1705" s="59"/>
      <c r="X1705" s="6"/>
    </row>
    <row r="1706" spans="1:24" s="77" customFormat="1" ht="31.5" x14ac:dyDescent="0.25">
      <c r="A1706" s="33" t="s">
        <v>289</v>
      </c>
      <c r="B1706" s="33" t="s">
        <v>332</v>
      </c>
      <c r="C1706" s="23" t="s">
        <v>102</v>
      </c>
      <c r="D1706" s="39" t="s">
        <v>352</v>
      </c>
      <c r="E1706" s="53"/>
      <c r="F1706" s="53">
        <f>E1706/12*9</f>
        <v>0</v>
      </c>
      <c r="G1706" s="53"/>
      <c r="H1706" s="53"/>
      <c r="I1706" s="54"/>
      <c r="J1706" s="50"/>
      <c r="K1706" s="54"/>
      <c r="L1706" s="55"/>
      <c r="M1706" s="59"/>
      <c r="N1706" s="59"/>
      <c r="O1706" s="53"/>
      <c r="P1706" s="53"/>
      <c r="Q1706" s="57">
        <f t="shared" si="968"/>
        <v>0</v>
      </c>
      <c r="R1706" s="74"/>
      <c r="S1706" s="53">
        <f t="shared" ref="S1706" si="972">R1706</f>
        <v>0</v>
      </c>
      <c r="T1706" s="58"/>
      <c r="U1706" s="58"/>
      <c r="V1706" s="53">
        <f t="shared" si="969"/>
        <v>0</v>
      </c>
      <c r="W1706" s="59"/>
      <c r="X1706" s="6"/>
    </row>
    <row r="1707" spans="1:24" s="77" customFormat="1" ht="15.75" x14ac:dyDescent="0.25">
      <c r="A1707" s="33" t="s">
        <v>289</v>
      </c>
      <c r="B1707" s="33" t="s">
        <v>332</v>
      </c>
      <c r="C1707" s="23" t="s">
        <v>89</v>
      </c>
      <c r="D1707" s="43" t="s">
        <v>88</v>
      </c>
      <c r="E1707" s="53"/>
      <c r="F1707" s="53"/>
      <c r="G1707" s="53"/>
      <c r="H1707" s="53"/>
      <c r="I1707" s="55">
        <f t="shared" ref="I1707:I1709" si="973">G1707-F1707</f>
        <v>0</v>
      </c>
      <c r="J1707" s="55" t="e">
        <f t="shared" ref="J1707:J1709" si="974">ROUND(I1707/F1707*100,2)</f>
        <v>#DIV/0!</v>
      </c>
      <c r="K1707" s="54">
        <f t="shared" ref="K1707:K1708" si="975">G1707-F1707</f>
        <v>0</v>
      </c>
      <c r="L1707" s="55" t="e">
        <f t="shared" ref="L1707:L1708" si="976">ROUND(K1707*100/-F1707,2)</f>
        <v>#DIV/0!</v>
      </c>
      <c r="M1707" s="59"/>
      <c r="N1707" s="59"/>
      <c r="O1707" s="53"/>
      <c r="P1707" s="53"/>
      <c r="Q1707" s="57">
        <f t="shared" si="968"/>
        <v>0</v>
      </c>
      <c r="R1707" s="53"/>
      <c r="S1707" s="53">
        <f t="shared" ref="S1707:S1715" si="977">ROUND(R1707/12*3,0)</f>
        <v>0</v>
      </c>
      <c r="T1707" s="58"/>
      <c r="U1707" s="58"/>
      <c r="V1707" s="53">
        <f t="shared" si="969"/>
        <v>0</v>
      </c>
      <c r="W1707" s="59"/>
      <c r="X1707" s="6"/>
    </row>
    <row r="1708" spans="1:24" s="77" customFormat="1" ht="15.75" x14ac:dyDescent="0.25">
      <c r="A1708" s="33" t="s">
        <v>289</v>
      </c>
      <c r="B1708" s="33" t="s">
        <v>332</v>
      </c>
      <c r="C1708" s="23" t="s">
        <v>357</v>
      </c>
      <c r="D1708" s="38" t="s">
        <v>358</v>
      </c>
      <c r="E1708" s="53"/>
      <c r="F1708" s="53"/>
      <c r="G1708" s="53"/>
      <c r="H1708" s="53"/>
      <c r="I1708" s="55">
        <f t="shared" si="973"/>
        <v>0</v>
      </c>
      <c r="J1708" s="55" t="e">
        <f t="shared" si="974"/>
        <v>#DIV/0!</v>
      </c>
      <c r="K1708" s="54">
        <f t="shared" si="975"/>
        <v>0</v>
      </c>
      <c r="L1708" s="55" t="e">
        <f t="shared" si="976"/>
        <v>#DIV/0!</v>
      </c>
      <c r="M1708" s="59"/>
      <c r="N1708" s="59"/>
      <c r="O1708" s="53"/>
      <c r="P1708" s="53"/>
      <c r="Q1708" s="57"/>
      <c r="R1708" s="53"/>
      <c r="S1708" s="53"/>
      <c r="T1708" s="58"/>
      <c r="U1708" s="58"/>
      <c r="V1708" s="53"/>
      <c r="W1708" s="59"/>
      <c r="X1708" s="6"/>
    </row>
    <row r="1709" spans="1:24" s="77" customFormat="1" ht="15.75" x14ac:dyDescent="0.25">
      <c r="A1709" s="33" t="s">
        <v>289</v>
      </c>
      <c r="B1709" s="33" t="s">
        <v>332</v>
      </c>
      <c r="C1709" s="23" t="s">
        <v>91</v>
      </c>
      <c r="D1709" s="43" t="s">
        <v>90</v>
      </c>
      <c r="E1709" s="53">
        <v>1038606</v>
      </c>
      <c r="F1709" s="53">
        <f>ROUND(E1709/12*2,0)</f>
        <v>173101</v>
      </c>
      <c r="G1709" s="53">
        <v>181118.42000000074</v>
      </c>
      <c r="H1709" s="53">
        <v>95830</v>
      </c>
      <c r="I1709" s="119">
        <f t="shared" si="973"/>
        <v>8017.4200000007404</v>
      </c>
      <c r="J1709" s="119">
        <f t="shared" si="974"/>
        <v>4.63</v>
      </c>
      <c r="K1709" s="54"/>
      <c r="L1709" s="55"/>
      <c r="M1709" s="59"/>
      <c r="N1709" s="59"/>
      <c r="O1709" s="53"/>
      <c r="P1709" s="53"/>
      <c r="Q1709" s="57">
        <f t="shared" si="968"/>
        <v>0</v>
      </c>
      <c r="R1709" s="53"/>
      <c r="S1709" s="53">
        <f t="shared" si="977"/>
        <v>0</v>
      </c>
      <c r="T1709" s="58"/>
      <c r="U1709" s="58"/>
      <c r="V1709" s="53">
        <f t="shared" si="969"/>
        <v>0</v>
      </c>
      <c r="W1709" s="59"/>
      <c r="X1709" s="6"/>
    </row>
    <row r="1710" spans="1:24" s="77" customFormat="1" ht="15.75" x14ac:dyDescent="0.25">
      <c r="A1710" s="33" t="s">
        <v>289</v>
      </c>
      <c r="B1710" s="33" t="s">
        <v>332</v>
      </c>
      <c r="C1710" s="23" t="s">
        <v>94</v>
      </c>
      <c r="D1710" s="43" t="s">
        <v>97</v>
      </c>
      <c r="E1710" s="53"/>
      <c r="F1710" s="53">
        <f t="shared" ref="F1710" si="978">E1710/12*10</f>
        <v>0</v>
      </c>
      <c r="G1710" s="53"/>
      <c r="H1710" s="53"/>
      <c r="I1710" s="119">
        <f t="shared" ref="I1710" si="979">G1710-F1710</f>
        <v>0</v>
      </c>
      <c r="J1710" s="55"/>
      <c r="K1710" s="54"/>
      <c r="L1710" s="55"/>
      <c r="M1710" s="59"/>
      <c r="N1710" s="59"/>
      <c r="O1710" s="53"/>
      <c r="P1710" s="53"/>
      <c r="Q1710" s="57">
        <f t="shared" si="968"/>
        <v>0</v>
      </c>
      <c r="R1710" s="53"/>
      <c r="S1710" s="53">
        <f t="shared" si="977"/>
        <v>0</v>
      </c>
      <c r="T1710" s="58"/>
      <c r="U1710" s="58"/>
      <c r="V1710" s="53">
        <f t="shared" si="969"/>
        <v>0</v>
      </c>
      <c r="W1710" s="59"/>
      <c r="X1710" s="6"/>
    </row>
    <row r="1711" spans="1:24" s="77" customFormat="1" ht="15.75" x14ac:dyDescent="0.25">
      <c r="A1711" s="33" t="s">
        <v>289</v>
      </c>
      <c r="B1711" s="33" t="s">
        <v>332</v>
      </c>
      <c r="C1711" s="23" t="s">
        <v>93</v>
      </c>
      <c r="D1711" s="43" t="s">
        <v>92</v>
      </c>
      <c r="E1711" s="53"/>
      <c r="F1711" s="53"/>
      <c r="G1711" s="53"/>
      <c r="H1711" s="53"/>
      <c r="I1711" s="54"/>
      <c r="J1711" s="50"/>
      <c r="K1711" s="54"/>
      <c r="L1711" s="55"/>
      <c r="M1711" s="59"/>
      <c r="N1711" s="59"/>
      <c r="O1711" s="53"/>
      <c r="P1711" s="53"/>
      <c r="Q1711" s="57">
        <f t="shared" si="968"/>
        <v>0</v>
      </c>
      <c r="R1711" s="53"/>
      <c r="S1711" s="53">
        <f t="shared" si="977"/>
        <v>0</v>
      </c>
      <c r="T1711" s="58"/>
      <c r="U1711" s="58"/>
      <c r="V1711" s="53">
        <f t="shared" si="969"/>
        <v>0</v>
      </c>
      <c r="W1711" s="59"/>
      <c r="X1711" s="6"/>
    </row>
    <row r="1712" spans="1:24" s="77" customFormat="1" ht="31.5" x14ac:dyDescent="0.25">
      <c r="A1712" s="33" t="s">
        <v>289</v>
      </c>
      <c r="B1712" s="33" t="s">
        <v>332</v>
      </c>
      <c r="C1712" s="23" t="s">
        <v>98</v>
      </c>
      <c r="D1712" s="34" t="s">
        <v>99</v>
      </c>
      <c r="E1712" s="53"/>
      <c r="F1712" s="53"/>
      <c r="G1712" s="53"/>
      <c r="H1712" s="53"/>
      <c r="I1712" s="54"/>
      <c r="J1712" s="50"/>
      <c r="K1712" s="54"/>
      <c r="L1712" s="55"/>
      <c r="M1712" s="59"/>
      <c r="N1712" s="59"/>
      <c r="O1712" s="53"/>
      <c r="P1712" s="53"/>
      <c r="Q1712" s="57">
        <f t="shared" si="968"/>
        <v>0</v>
      </c>
      <c r="R1712" s="53"/>
      <c r="S1712" s="53">
        <f t="shared" si="977"/>
        <v>0</v>
      </c>
      <c r="T1712" s="58"/>
      <c r="U1712" s="58"/>
      <c r="V1712" s="53">
        <f t="shared" si="969"/>
        <v>0</v>
      </c>
      <c r="W1712" s="59"/>
      <c r="X1712" s="6"/>
    </row>
    <row r="1713" spans="1:24" s="77" customFormat="1" ht="15.75" x14ac:dyDescent="0.25">
      <c r="A1713" s="33" t="s">
        <v>289</v>
      </c>
      <c r="B1713" s="33" t="s">
        <v>332</v>
      </c>
      <c r="C1713" s="23" t="s">
        <v>100</v>
      </c>
      <c r="D1713" s="34" t="s">
        <v>101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968"/>
        <v>0</v>
      </c>
      <c r="R1713" s="53"/>
      <c r="S1713" s="53">
        <f t="shared" si="977"/>
        <v>0</v>
      </c>
      <c r="T1713" s="58"/>
      <c r="U1713" s="58"/>
      <c r="V1713" s="53">
        <f t="shared" si="969"/>
        <v>0</v>
      </c>
      <c r="W1713" s="59"/>
      <c r="X1713" s="6"/>
    </row>
    <row r="1714" spans="1:24" s="77" customFormat="1" ht="37.5" customHeight="1" x14ac:dyDescent="0.25">
      <c r="A1714" s="33" t="s">
        <v>289</v>
      </c>
      <c r="B1714" s="33" t="s">
        <v>332</v>
      </c>
      <c r="C1714" s="23" t="s">
        <v>102</v>
      </c>
      <c r="D1714" s="39" t="s">
        <v>87</v>
      </c>
      <c r="E1714" s="53"/>
      <c r="F1714" s="53"/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968"/>
        <v>0</v>
      </c>
      <c r="R1714" s="53"/>
      <c r="S1714" s="53">
        <f t="shared" si="977"/>
        <v>0</v>
      </c>
      <c r="T1714" s="58"/>
      <c r="U1714" s="58"/>
      <c r="V1714" s="53">
        <f t="shared" si="969"/>
        <v>0</v>
      </c>
      <c r="W1714" s="59"/>
      <c r="X1714" s="6"/>
    </row>
    <row r="1715" spans="1:24" s="77" customFormat="1" ht="63" x14ac:dyDescent="0.25">
      <c r="A1715" s="33" t="s">
        <v>289</v>
      </c>
      <c r="B1715" s="33" t="s">
        <v>332</v>
      </c>
      <c r="C1715" s="23" t="s">
        <v>102</v>
      </c>
      <c r="D1715" s="39" t="s">
        <v>103</v>
      </c>
      <c r="E1715" s="53"/>
      <c r="F1715" s="53"/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968"/>
        <v>0</v>
      </c>
      <c r="R1715" s="53"/>
      <c r="S1715" s="53">
        <f t="shared" si="977"/>
        <v>0</v>
      </c>
      <c r="T1715" s="58"/>
      <c r="U1715" s="58"/>
      <c r="V1715" s="53">
        <f t="shared" si="969"/>
        <v>0</v>
      </c>
      <c r="W1715" s="59"/>
      <c r="X1715" s="6"/>
    </row>
    <row r="1716" spans="1:24" s="77" customFormat="1" ht="31.5" x14ac:dyDescent="0.25">
      <c r="A1716" s="33" t="s">
        <v>289</v>
      </c>
      <c r="B1716" s="33" t="s">
        <v>332</v>
      </c>
      <c r="C1716" s="23" t="s">
        <v>362</v>
      </c>
      <c r="D1716" s="39" t="s">
        <v>363</v>
      </c>
      <c r="E1716" s="53">
        <v>1296</v>
      </c>
      <c r="F1716" s="53">
        <f>ROUND(E1716/12*2,0)</f>
        <v>216</v>
      </c>
      <c r="G1716" s="53">
        <v>537.98</v>
      </c>
      <c r="H1716" s="53">
        <v>247</v>
      </c>
      <c r="I1716" s="119">
        <f>G1716-F1716</f>
        <v>321.98</v>
      </c>
      <c r="J1716" s="55">
        <f>ROUND(I1716/F1716*100,2)</f>
        <v>149.06</v>
      </c>
      <c r="K1716" s="54"/>
      <c r="L1716" s="55"/>
      <c r="M1716" s="59"/>
      <c r="N1716" s="59"/>
      <c r="O1716" s="53"/>
      <c r="P1716" s="53"/>
      <c r="Q1716" s="57"/>
      <c r="R1716" s="53"/>
      <c r="S1716" s="53"/>
      <c r="T1716" s="58"/>
      <c r="U1716" s="58"/>
      <c r="V1716" s="53"/>
      <c r="W1716" s="59"/>
      <c r="X1716" s="6"/>
    </row>
    <row r="1717" spans="1:24" s="77" customFormat="1" ht="15.75" x14ac:dyDescent="0.25">
      <c r="A1717" s="33" t="s">
        <v>289</v>
      </c>
      <c r="B1717" s="33" t="s">
        <v>332</v>
      </c>
      <c r="C1717" s="23" t="s">
        <v>365</v>
      </c>
      <c r="D1717" s="39" t="s">
        <v>364</v>
      </c>
      <c r="E1717" s="53"/>
      <c r="F1717" s="53"/>
      <c r="G1717" s="53"/>
      <c r="H1717" s="53"/>
      <c r="I1717" s="54"/>
      <c r="J1717" s="50"/>
      <c r="K1717" s="54"/>
      <c r="L1717" s="55"/>
      <c r="M1717" s="59"/>
      <c r="N1717" s="59"/>
      <c r="O1717" s="53"/>
      <c r="P1717" s="53"/>
      <c r="Q1717" s="57"/>
      <c r="R1717" s="53"/>
      <c r="S1717" s="53"/>
      <c r="T1717" s="58"/>
      <c r="U1717" s="58"/>
      <c r="V1717" s="53"/>
      <c r="W1717" s="59"/>
      <c r="X1717" s="6"/>
    </row>
    <row r="1718" spans="1:24" s="77" customFormat="1" ht="15.75" x14ac:dyDescent="0.25">
      <c r="A1718" s="33" t="s">
        <v>289</v>
      </c>
      <c r="B1718" s="21">
        <v>2</v>
      </c>
      <c r="C1718" s="23" t="s">
        <v>102</v>
      </c>
      <c r="D1718" s="40" t="s">
        <v>31</v>
      </c>
      <c r="E1718" s="64">
        <f>E1719+E1725+E1780</f>
        <v>1700403</v>
      </c>
      <c r="F1718" s="64">
        <f>F1719+F1725+F1780</f>
        <v>319014.83</v>
      </c>
      <c r="G1718" s="64">
        <f>G1719+G1725+G1780</f>
        <v>325356.59999999998</v>
      </c>
      <c r="H1718" s="64">
        <f>H1719+H1725+H1780</f>
        <v>277218</v>
      </c>
      <c r="I1718" s="126">
        <f>I1719+I1725+I1780</f>
        <v>41093.120000000003</v>
      </c>
      <c r="J1718" s="50">
        <f>ROUND(I1718/F1718*100,2)</f>
        <v>12.88</v>
      </c>
      <c r="K1718" s="126">
        <f>K1719+K1725+K1780</f>
        <v>-34751.35</v>
      </c>
      <c r="L1718" s="55">
        <f>ROUND(K1718*100/-F1718,2)</f>
        <v>10.89</v>
      </c>
      <c r="M1718" s="64">
        <v>70236</v>
      </c>
      <c r="N1718" s="49">
        <f>ROUND(M1718/12*2,2)</f>
        <v>11706</v>
      </c>
      <c r="O1718" s="64">
        <f t="shared" ref="O1718:V1718" si="980">O1719+O1725+O1780</f>
        <v>6979</v>
      </c>
      <c r="P1718" s="64">
        <f t="shared" si="980"/>
        <v>6409</v>
      </c>
      <c r="Q1718" s="126">
        <f t="shared" si="980"/>
        <v>570</v>
      </c>
      <c r="R1718" s="64">
        <f t="shared" si="980"/>
        <v>992</v>
      </c>
      <c r="S1718" s="64">
        <f t="shared" si="980"/>
        <v>166</v>
      </c>
      <c r="T1718" s="136">
        <f t="shared" si="980"/>
        <v>156</v>
      </c>
      <c r="U1718" s="136">
        <f t="shared" si="980"/>
        <v>144</v>
      </c>
      <c r="V1718" s="53">
        <f t="shared" si="980"/>
        <v>12</v>
      </c>
      <c r="W1718" s="53"/>
      <c r="X1718" s="6"/>
    </row>
    <row r="1719" spans="1:24" s="77" customFormat="1" ht="15.75" x14ac:dyDescent="0.25">
      <c r="A1719" s="33" t="s">
        <v>289</v>
      </c>
      <c r="B1719" s="22" t="s">
        <v>333</v>
      </c>
      <c r="C1719" s="23" t="s">
        <v>102</v>
      </c>
      <c r="D1719" s="32" t="s">
        <v>32</v>
      </c>
      <c r="E1719" s="64">
        <f t="shared" ref="E1719:L1719" si="981">SUM(E1720:E1724)</f>
        <v>430500</v>
      </c>
      <c r="F1719" s="64">
        <f t="shared" si="981"/>
        <v>72066</v>
      </c>
      <c r="G1719" s="64">
        <f t="shared" si="981"/>
        <v>59739</v>
      </c>
      <c r="H1719" s="64">
        <f t="shared" si="981"/>
        <v>72066</v>
      </c>
      <c r="I1719" s="126">
        <f t="shared" si="981"/>
        <v>0</v>
      </c>
      <c r="J1719" s="50">
        <f>ROUND(I1719/F1719*100,2)</f>
        <v>0</v>
      </c>
      <c r="K1719" s="126">
        <f t="shared" si="981"/>
        <v>-12327</v>
      </c>
      <c r="L1719" s="64">
        <f t="shared" si="981"/>
        <v>17.11</v>
      </c>
      <c r="M1719" s="64"/>
      <c r="N1719" s="64"/>
      <c r="O1719" s="64">
        <f t="shared" ref="O1719:V1719" si="982">SUM(O1720:O1724)</f>
        <v>1478</v>
      </c>
      <c r="P1719" s="64">
        <f t="shared" si="982"/>
        <v>1478</v>
      </c>
      <c r="Q1719" s="126">
        <f t="shared" si="982"/>
        <v>0</v>
      </c>
      <c r="R1719" s="64">
        <f t="shared" si="982"/>
        <v>454</v>
      </c>
      <c r="S1719" s="64">
        <f t="shared" si="982"/>
        <v>76</v>
      </c>
      <c r="T1719" s="136">
        <f t="shared" si="982"/>
        <v>63</v>
      </c>
      <c r="U1719" s="136">
        <f t="shared" si="982"/>
        <v>63</v>
      </c>
      <c r="V1719" s="64">
        <f t="shared" si="982"/>
        <v>0</v>
      </c>
      <c r="W1719" s="64"/>
      <c r="X1719" s="6"/>
    </row>
    <row r="1720" spans="1:24" s="77" customFormat="1" ht="15.75" x14ac:dyDescent="0.25">
      <c r="A1720" s="162" t="s">
        <v>289</v>
      </c>
      <c r="B1720" s="33" t="s">
        <v>333</v>
      </c>
      <c r="C1720" s="23" t="s">
        <v>109</v>
      </c>
      <c r="D1720" s="34" t="s">
        <v>106</v>
      </c>
      <c r="E1720" s="53">
        <v>430500</v>
      </c>
      <c r="F1720" s="53">
        <f>36033*2</f>
        <v>72066</v>
      </c>
      <c r="G1720" s="53">
        <v>59739</v>
      </c>
      <c r="H1720" s="53">
        <v>72066</v>
      </c>
      <c r="I1720" s="119"/>
      <c r="J1720" s="55"/>
      <c r="K1720" s="54">
        <f>G1720-F1720</f>
        <v>-12327</v>
      </c>
      <c r="L1720" s="55">
        <f>ROUND(K1720*100/-F1720,2)</f>
        <v>17.11</v>
      </c>
      <c r="M1720" s="59"/>
      <c r="N1720" s="59"/>
      <c r="O1720" s="53">
        <v>1478</v>
      </c>
      <c r="P1720" s="53">
        <v>1478</v>
      </c>
      <c r="Q1720" s="57">
        <f>O1720-P1720</f>
        <v>0</v>
      </c>
      <c r="R1720" s="74">
        <v>454</v>
      </c>
      <c r="S1720" s="53">
        <f>ROUND(R1720/12*2,0)</f>
        <v>76</v>
      </c>
      <c r="T1720" s="58">
        <v>63</v>
      </c>
      <c r="U1720" s="58">
        <v>63</v>
      </c>
      <c r="V1720" s="53">
        <f>T1720-U1720</f>
        <v>0</v>
      </c>
      <c r="W1720" s="59"/>
      <c r="X1720" s="6"/>
    </row>
    <row r="1721" spans="1:24" s="77" customFormat="1" ht="24.75" customHeight="1" x14ac:dyDescent="0.25">
      <c r="A1721" s="33" t="s">
        <v>289</v>
      </c>
      <c r="B1721" s="33" t="s">
        <v>333</v>
      </c>
      <c r="C1721" s="23" t="s">
        <v>110</v>
      </c>
      <c r="D1721" s="34" t="s">
        <v>114</v>
      </c>
      <c r="E1721" s="53"/>
      <c r="F1721" s="53"/>
      <c r="G1721" s="53"/>
      <c r="H1721" s="53"/>
      <c r="I1721" s="54"/>
      <c r="J1721" s="50"/>
      <c r="K1721" s="54"/>
      <c r="L1721" s="55"/>
      <c r="M1721" s="59"/>
      <c r="N1721" s="59"/>
      <c r="O1721" s="53"/>
      <c r="P1721" s="53"/>
      <c r="Q1721" s="57">
        <f>O1721-P1721</f>
        <v>0</v>
      </c>
      <c r="R1721" s="53"/>
      <c r="S1721" s="53">
        <f>ROUND(R1721/12*3,0)</f>
        <v>0</v>
      </c>
      <c r="T1721" s="58"/>
      <c r="U1721" s="58"/>
      <c r="V1721" s="53">
        <f>T1721-U1721</f>
        <v>0</v>
      </c>
      <c r="W1721" s="59"/>
      <c r="X1721" s="6"/>
    </row>
    <row r="1722" spans="1:24" s="77" customFormat="1" ht="24.75" customHeight="1" x14ac:dyDescent="0.25">
      <c r="A1722" s="33" t="s">
        <v>289</v>
      </c>
      <c r="B1722" s="33" t="s">
        <v>333</v>
      </c>
      <c r="C1722" s="23" t="s">
        <v>111</v>
      </c>
      <c r="D1722" s="34" t="s">
        <v>115</v>
      </c>
      <c r="E1722" s="53"/>
      <c r="F1722" s="53"/>
      <c r="G1722" s="53"/>
      <c r="H1722" s="53"/>
      <c r="I1722" s="119"/>
      <c r="J1722" s="50"/>
      <c r="K1722" s="119"/>
      <c r="L1722" s="55"/>
      <c r="M1722" s="59"/>
      <c r="N1722" s="59"/>
      <c r="O1722" s="53"/>
      <c r="P1722" s="53"/>
      <c r="Q1722" s="59">
        <f>O1722-P1722</f>
        <v>0</v>
      </c>
      <c r="R1722" s="53"/>
      <c r="S1722" s="53">
        <f>ROUND(R1722/12*3,0)</f>
        <v>0</v>
      </c>
      <c r="T1722" s="53"/>
      <c r="U1722" s="53"/>
      <c r="V1722" s="53">
        <f>T1722-U1722</f>
        <v>0</v>
      </c>
      <c r="W1722" s="59"/>
      <c r="X1722" s="6"/>
    </row>
    <row r="1723" spans="1:24" s="77" customFormat="1" ht="32.25" customHeight="1" x14ac:dyDescent="0.25">
      <c r="A1723" s="33" t="s">
        <v>289</v>
      </c>
      <c r="B1723" s="33" t="s">
        <v>333</v>
      </c>
      <c r="C1723" s="23" t="s">
        <v>113</v>
      </c>
      <c r="D1723" s="34" t="s">
        <v>116</v>
      </c>
      <c r="E1723" s="53"/>
      <c r="F1723" s="53"/>
      <c r="G1723" s="53"/>
      <c r="H1723" s="53"/>
      <c r="I1723" s="119"/>
      <c r="J1723" s="55"/>
      <c r="K1723" s="119"/>
      <c r="L1723" s="55"/>
      <c r="M1723" s="59"/>
      <c r="N1723" s="59"/>
      <c r="O1723" s="53"/>
      <c r="P1723" s="53"/>
      <c r="Q1723" s="59">
        <f>O1723-P1723</f>
        <v>0</v>
      </c>
      <c r="R1723" s="53"/>
      <c r="S1723" s="53">
        <f>ROUND(R1723/12*3,0)</f>
        <v>0</v>
      </c>
      <c r="T1723" s="53"/>
      <c r="U1723" s="53"/>
      <c r="V1723" s="53">
        <f>T1723-U1723</f>
        <v>0</v>
      </c>
      <c r="W1723" s="59"/>
      <c r="X1723" s="6"/>
    </row>
    <row r="1724" spans="1:24" s="77" customFormat="1" ht="15.75" x14ac:dyDescent="0.25">
      <c r="A1724" s="33" t="s">
        <v>289</v>
      </c>
      <c r="B1724" s="33" t="s">
        <v>333</v>
      </c>
      <c r="C1724" s="23" t="s">
        <v>112</v>
      </c>
      <c r="D1724" s="34" t="s">
        <v>117</v>
      </c>
      <c r="E1724" s="53"/>
      <c r="F1724" s="53"/>
      <c r="G1724" s="53"/>
      <c r="H1724" s="53"/>
      <c r="I1724" s="54"/>
      <c r="J1724" s="50"/>
      <c r="K1724" s="54"/>
      <c r="L1724" s="55"/>
      <c r="M1724" s="59"/>
      <c r="N1724" s="59"/>
      <c r="O1724" s="53"/>
      <c r="P1724" s="53"/>
      <c r="Q1724" s="57">
        <f>O1724-P1724</f>
        <v>0</v>
      </c>
      <c r="R1724" s="53"/>
      <c r="S1724" s="53">
        <f>ROUND(R1724/12*3,0)</f>
        <v>0</v>
      </c>
      <c r="T1724" s="58"/>
      <c r="U1724" s="58"/>
      <c r="V1724" s="53">
        <f>T1724-U1724</f>
        <v>0</v>
      </c>
      <c r="W1724" s="59"/>
      <c r="X1724" s="6"/>
    </row>
    <row r="1725" spans="1:24" s="77" customFormat="1" ht="15.75" x14ac:dyDescent="0.25">
      <c r="A1725" s="33" t="s">
        <v>289</v>
      </c>
      <c r="B1725" s="22" t="s">
        <v>334</v>
      </c>
      <c r="C1725" s="23" t="s">
        <v>102</v>
      </c>
      <c r="D1725" s="41" t="s">
        <v>33</v>
      </c>
      <c r="E1725" s="64">
        <f>SUM(E1726:E1779)</f>
        <v>1028213</v>
      </c>
      <c r="F1725" s="64">
        <f>SUM(F1726:F1779)</f>
        <v>171368.83000000002</v>
      </c>
      <c r="G1725" s="64">
        <f>SUM(G1726:G1779)</f>
        <v>185241</v>
      </c>
      <c r="H1725" s="64">
        <f>SUM(H1726:H1779)</f>
        <v>146768</v>
      </c>
      <c r="I1725" s="64">
        <f>SUM(I1726:I1779)</f>
        <v>30230.160000000003</v>
      </c>
      <c r="J1725" s="50">
        <f>ROUND(I1725/F1725*100,2)</f>
        <v>17.64</v>
      </c>
      <c r="K1725" s="64">
        <f>SUM(K1726:K1779)</f>
        <v>-16357.990000000002</v>
      </c>
      <c r="L1725" s="55">
        <f>ROUND(K1725*100/-F1725,2)</f>
        <v>9.5500000000000007</v>
      </c>
      <c r="M1725" s="64"/>
      <c r="N1725" s="64"/>
      <c r="O1725" s="64">
        <f t="shared" ref="O1725:V1725" si="983">SUM(O1726:O1779)</f>
        <v>5501</v>
      </c>
      <c r="P1725" s="64">
        <f t="shared" si="983"/>
        <v>4931</v>
      </c>
      <c r="Q1725" s="64">
        <f t="shared" si="983"/>
        <v>570</v>
      </c>
      <c r="R1725" s="64">
        <f t="shared" si="983"/>
        <v>538</v>
      </c>
      <c r="S1725" s="64">
        <f t="shared" si="983"/>
        <v>90</v>
      </c>
      <c r="T1725" s="64">
        <f t="shared" si="983"/>
        <v>93</v>
      </c>
      <c r="U1725" s="64">
        <f t="shared" si="983"/>
        <v>81</v>
      </c>
      <c r="V1725" s="64">
        <f t="shared" si="983"/>
        <v>12</v>
      </c>
      <c r="W1725" s="64"/>
      <c r="X1725" s="6"/>
    </row>
    <row r="1726" spans="1:24" s="77" customFormat="1" ht="31.5" x14ac:dyDescent="0.25">
      <c r="A1726" s="33" t="s">
        <v>289</v>
      </c>
      <c r="B1726" s="33" t="s">
        <v>334</v>
      </c>
      <c r="C1726" s="42" t="s">
        <v>139</v>
      </c>
      <c r="D1726" s="43" t="s">
        <v>119</v>
      </c>
      <c r="E1726" s="53">
        <v>43457</v>
      </c>
      <c r="F1726" s="53">
        <f t="shared" ref="F1726:F1727" si="984">ROUND(E1726/12*2,2)</f>
        <v>7242.83</v>
      </c>
      <c r="G1726" s="53">
        <v>4496</v>
      </c>
      <c r="H1726" s="53">
        <v>4496</v>
      </c>
      <c r="I1726" s="119"/>
      <c r="J1726" s="55"/>
      <c r="K1726" s="54">
        <f t="shared" ref="K1726" si="985">G1726-F1726</f>
        <v>-2746.83</v>
      </c>
      <c r="L1726" s="55">
        <f t="shared" ref="L1726" si="986">ROUND(K1726*100/-F1726,2)</f>
        <v>37.92</v>
      </c>
      <c r="M1726" s="59"/>
      <c r="N1726" s="59"/>
      <c r="O1726" s="53">
        <v>308</v>
      </c>
      <c r="P1726" s="53">
        <v>308</v>
      </c>
      <c r="Q1726" s="57">
        <f t="shared" ref="Q1726:Q1778" si="987">O1726-P1726</f>
        <v>0</v>
      </c>
      <c r="R1726" s="59">
        <v>58</v>
      </c>
      <c r="S1726" s="53">
        <f t="shared" ref="S1726:S1727" si="988">ROUND(R1726/12*2,0)</f>
        <v>10</v>
      </c>
      <c r="T1726" s="58">
        <v>6</v>
      </c>
      <c r="U1726" s="58">
        <v>6</v>
      </c>
      <c r="V1726" s="53">
        <f t="shared" ref="V1726:V1779" si="989">T1726-U1726</f>
        <v>0</v>
      </c>
      <c r="W1726" s="59"/>
      <c r="X1726" s="6"/>
    </row>
    <row r="1727" spans="1:24" s="77" customFormat="1" ht="47.25" x14ac:dyDescent="0.25">
      <c r="A1727" s="33" t="s">
        <v>289</v>
      </c>
      <c r="B1727" s="33" t="s">
        <v>334</v>
      </c>
      <c r="C1727" s="42" t="s">
        <v>140</v>
      </c>
      <c r="D1727" s="43" t="s">
        <v>120</v>
      </c>
      <c r="E1727" s="53">
        <v>56756</v>
      </c>
      <c r="F1727" s="53">
        <f t="shared" si="984"/>
        <v>9459.33</v>
      </c>
      <c r="G1727" s="53">
        <v>9541</v>
      </c>
      <c r="H1727" s="53">
        <v>9541</v>
      </c>
      <c r="I1727" s="119">
        <f t="shared" ref="I1727" si="990">G1727-F1727</f>
        <v>81.670000000000073</v>
      </c>
      <c r="J1727" s="55">
        <f t="shared" ref="J1727" si="991">ROUND(I1727/F1727*100,2)</f>
        <v>0.86</v>
      </c>
      <c r="K1727" s="54"/>
      <c r="L1727" s="55"/>
      <c r="M1727" s="59"/>
      <c r="N1727" s="59"/>
      <c r="O1727" s="53">
        <v>455</v>
      </c>
      <c r="P1727" s="53">
        <v>455</v>
      </c>
      <c r="Q1727" s="57">
        <f t="shared" si="987"/>
        <v>0</v>
      </c>
      <c r="R1727" s="59">
        <v>103</v>
      </c>
      <c r="S1727" s="53">
        <f t="shared" si="988"/>
        <v>17</v>
      </c>
      <c r="T1727" s="58">
        <v>16</v>
      </c>
      <c r="U1727" s="58">
        <v>16</v>
      </c>
      <c r="V1727" s="53">
        <f t="shared" si="989"/>
        <v>0</v>
      </c>
      <c r="W1727" s="59"/>
      <c r="X1727" s="6"/>
    </row>
    <row r="1728" spans="1:24" s="77" customFormat="1" ht="31.5" x14ac:dyDescent="0.25">
      <c r="A1728" s="33" t="s">
        <v>289</v>
      </c>
      <c r="B1728" s="33" t="s">
        <v>334</v>
      </c>
      <c r="C1728" s="42" t="s">
        <v>141</v>
      </c>
      <c r="D1728" s="43" t="s">
        <v>142</v>
      </c>
      <c r="E1728" s="53"/>
      <c r="F1728" s="53"/>
      <c r="G1728" s="53"/>
      <c r="H1728" s="53"/>
      <c r="I1728" s="54"/>
      <c r="J1728" s="50"/>
      <c r="K1728" s="54"/>
      <c r="L1728" s="55"/>
      <c r="M1728" s="59"/>
      <c r="N1728" s="59"/>
      <c r="O1728" s="53"/>
      <c r="P1728" s="53"/>
      <c r="Q1728" s="57">
        <f t="shared" si="987"/>
        <v>0</v>
      </c>
      <c r="R1728" s="53"/>
      <c r="S1728" s="53">
        <f t="shared" ref="S1728:S1734" si="992">ROUND(R1728/12*3,0)</f>
        <v>0</v>
      </c>
      <c r="T1728" s="58"/>
      <c r="U1728" s="58"/>
      <c r="V1728" s="53">
        <f t="shared" si="989"/>
        <v>0</v>
      </c>
      <c r="W1728" s="59"/>
      <c r="X1728" s="6"/>
    </row>
    <row r="1729" spans="1:24" s="77" customFormat="1" ht="31.5" x14ac:dyDescent="0.25">
      <c r="A1729" s="33" t="s">
        <v>289</v>
      </c>
      <c r="B1729" s="33" t="s">
        <v>334</v>
      </c>
      <c r="C1729" s="42" t="s">
        <v>143</v>
      </c>
      <c r="D1729" s="43" t="s">
        <v>144</v>
      </c>
      <c r="E1729" s="53"/>
      <c r="F1729" s="53"/>
      <c r="G1729" s="53"/>
      <c r="H1729" s="53"/>
      <c r="I1729" s="119"/>
      <c r="J1729" s="55"/>
      <c r="K1729" s="119"/>
      <c r="L1729" s="55"/>
      <c r="M1729" s="59"/>
      <c r="N1729" s="59"/>
      <c r="O1729" s="53"/>
      <c r="P1729" s="53"/>
      <c r="Q1729" s="59">
        <f t="shared" si="987"/>
        <v>0</v>
      </c>
      <c r="R1729" s="53"/>
      <c r="S1729" s="53">
        <f t="shared" si="992"/>
        <v>0</v>
      </c>
      <c r="T1729" s="53"/>
      <c r="U1729" s="53"/>
      <c r="V1729" s="53">
        <f t="shared" si="989"/>
        <v>0</v>
      </c>
      <c r="W1729" s="59"/>
      <c r="X1729" s="6"/>
    </row>
    <row r="1730" spans="1:24" s="77" customFormat="1" ht="15.75" x14ac:dyDescent="0.25">
      <c r="A1730" s="33" t="s">
        <v>289</v>
      </c>
      <c r="B1730" s="33" t="s">
        <v>334</v>
      </c>
      <c r="C1730" s="42" t="s">
        <v>145</v>
      </c>
      <c r="D1730" s="43" t="s">
        <v>146</v>
      </c>
      <c r="E1730" s="53"/>
      <c r="F1730" s="53"/>
      <c r="G1730" s="53"/>
      <c r="H1730" s="53"/>
      <c r="I1730" s="54"/>
      <c r="J1730" s="50"/>
      <c r="K1730" s="54"/>
      <c r="L1730" s="55"/>
      <c r="M1730" s="59"/>
      <c r="N1730" s="59"/>
      <c r="O1730" s="53"/>
      <c r="P1730" s="53"/>
      <c r="Q1730" s="57">
        <f t="shared" si="987"/>
        <v>0</v>
      </c>
      <c r="R1730" s="53"/>
      <c r="S1730" s="53">
        <f t="shared" si="992"/>
        <v>0</v>
      </c>
      <c r="T1730" s="58"/>
      <c r="U1730" s="58"/>
      <c r="V1730" s="53">
        <f t="shared" si="989"/>
        <v>0</v>
      </c>
      <c r="W1730" s="59"/>
      <c r="X1730" s="6"/>
    </row>
    <row r="1731" spans="1:24" s="77" customFormat="1" ht="15.75" x14ac:dyDescent="0.25">
      <c r="A1731" s="33" t="s">
        <v>289</v>
      </c>
      <c r="B1731" s="33" t="s">
        <v>334</v>
      </c>
      <c r="C1731" s="42" t="s">
        <v>147</v>
      </c>
      <c r="D1731" s="43" t="s">
        <v>148</v>
      </c>
      <c r="E1731" s="53"/>
      <c r="F1731" s="53"/>
      <c r="G1731" s="53"/>
      <c r="H1731" s="53"/>
      <c r="I1731" s="54"/>
      <c r="J1731" s="50"/>
      <c r="K1731" s="54"/>
      <c r="L1731" s="55"/>
      <c r="M1731" s="59"/>
      <c r="N1731" s="59"/>
      <c r="O1731" s="53"/>
      <c r="P1731" s="53"/>
      <c r="Q1731" s="57">
        <f t="shared" si="987"/>
        <v>0</v>
      </c>
      <c r="R1731" s="53"/>
      <c r="S1731" s="53">
        <f t="shared" si="992"/>
        <v>0</v>
      </c>
      <c r="T1731" s="58"/>
      <c r="U1731" s="58"/>
      <c r="V1731" s="53">
        <f t="shared" si="989"/>
        <v>0</v>
      </c>
      <c r="W1731" s="59"/>
      <c r="X1731" s="6"/>
    </row>
    <row r="1732" spans="1:24" s="77" customFormat="1" ht="78.75" x14ac:dyDescent="0.25">
      <c r="A1732" s="33" t="s">
        <v>289</v>
      </c>
      <c r="B1732" s="33" t="s">
        <v>334</v>
      </c>
      <c r="C1732" s="42" t="s">
        <v>149</v>
      </c>
      <c r="D1732" s="43" t="s">
        <v>150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 t="shared" si="987"/>
        <v>0</v>
      </c>
      <c r="R1732" s="53"/>
      <c r="S1732" s="53">
        <f t="shared" si="992"/>
        <v>0</v>
      </c>
      <c r="T1732" s="58"/>
      <c r="U1732" s="58"/>
      <c r="V1732" s="53">
        <f t="shared" si="989"/>
        <v>0</v>
      </c>
      <c r="W1732" s="59"/>
      <c r="X1732" s="6"/>
    </row>
    <row r="1733" spans="1:24" s="77" customFormat="1" ht="31.5" x14ac:dyDescent="0.25">
      <c r="A1733" s="33" t="s">
        <v>289</v>
      </c>
      <c r="B1733" s="33" t="s">
        <v>334</v>
      </c>
      <c r="C1733" s="42" t="s">
        <v>130</v>
      </c>
      <c r="D1733" s="43" t="s">
        <v>151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 t="shared" si="987"/>
        <v>0</v>
      </c>
      <c r="R1733" s="53"/>
      <c r="S1733" s="53">
        <f t="shared" si="992"/>
        <v>0</v>
      </c>
      <c r="T1733" s="58"/>
      <c r="U1733" s="58"/>
      <c r="V1733" s="53">
        <f t="shared" si="989"/>
        <v>0</v>
      </c>
      <c r="W1733" s="59"/>
      <c r="X1733" s="6"/>
    </row>
    <row r="1734" spans="1:24" s="77" customFormat="1" ht="47.25" x14ac:dyDescent="0.25">
      <c r="A1734" s="33" t="s">
        <v>289</v>
      </c>
      <c r="B1734" s="33" t="s">
        <v>334</v>
      </c>
      <c r="C1734" s="42" t="s">
        <v>174</v>
      </c>
      <c r="D1734" s="43" t="s">
        <v>175</v>
      </c>
      <c r="E1734" s="53"/>
      <c r="F1734" s="53"/>
      <c r="G1734" s="53"/>
      <c r="H1734" s="53"/>
      <c r="I1734" s="54"/>
      <c r="J1734" s="50"/>
      <c r="K1734" s="54"/>
      <c r="L1734" s="55"/>
      <c r="M1734" s="59"/>
      <c r="N1734" s="59"/>
      <c r="O1734" s="53"/>
      <c r="P1734" s="53"/>
      <c r="Q1734" s="57">
        <f t="shared" si="987"/>
        <v>0</v>
      </c>
      <c r="R1734" s="53"/>
      <c r="S1734" s="53">
        <f t="shared" si="992"/>
        <v>0</v>
      </c>
      <c r="T1734" s="58"/>
      <c r="U1734" s="58"/>
      <c r="V1734" s="53">
        <f t="shared" si="989"/>
        <v>0</v>
      </c>
      <c r="W1734" s="59"/>
      <c r="X1734" s="6"/>
    </row>
    <row r="1735" spans="1:24" s="77" customFormat="1" ht="31.5" x14ac:dyDescent="0.25">
      <c r="A1735" s="33" t="s">
        <v>289</v>
      </c>
      <c r="B1735" s="33" t="s">
        <v>334</v>
      </c>
      <c r="C1735" s="42" t="s">
        <v>129</v>
      </c>
      <c r="D1735" s="43" t="s">
        <v>152</v>
      </c>
      <c r="E1735" s="53">
        <v>110725</v>
      </c>
      <c r="F1735" s="53">
        <f>ROUND(E1735/12*2,2)</f>
        <v>18454.169999999998</v>
      </c>
      <c r="G1735" s="53">
        <v>20397</v>
      </c>
      <c r="H1735" s="53">
        <v>17483</v>
      </c>
      <c r="I1735" s="119">
        <f t="shared" ref="I1735" si="993">G1735-F1735</f>
        <v>1942.8300000000017</v>
      </c>
      <c r="J1735" s="55">
        <f t="shared" ref="J1735" si="994">ROUND(I1735/F1735*100,2)</f>
        <v>10.53</v>
      </c>
      <c r="K1735" s="54"/>
      <c r="L1735" s="55"/>
      <c r="M1735" s="59"/>
      <c r="N1735" s="59"/>
      <c r="O1735" s="53">
        <v>110</v>
      </c>
      <c r="P1735" s="53">
        <v>110</v>
      </c>
      <c r="Q1735" s="57">
        <f t="shared" si="987"/>
        <v>0</v>
      </c>
      <c r="R1735" s="59">
        <v>38</v>
      </c>
      <c r="S1735" s="53">
        <f>ROUND(R1735/12*2,0)</f>
        <v>6</v>
      </c>
      <c r="T1735" s="58">
        <v>7</v>
      </c>
      <c r="U1735" s="58">
        <v>6</v>
      </c>
      <c r="V1735" s="53">
        <f t="shared" si="989"/>
        <v>1</v>
      </c>
      <c r="W1735" s="59"/>
      <c r="X1735" s="6"/>
    </row>
    <row r="1736" spans="1:24" s="77" customFormat="1" ht="31.5" x14ac:dyDescent="0.25">
      <c r="A1736" s="33" t="s">
        <v>289</v>
      </c>
      <c r="B1736" s="33" t="s">
        <v>334</v>
      </c>
      <c r="C1736" s="42" t="s">
        <v>176</v>
      </c>
      <c r="D1736" s="43" t="s">
        <v>177</v>
      </c>
      <c r="E1736" s="53"/>
      <c r="F1736" s="53"/>
      <c r="G1736" s="53"/>
      <c r="H1736" s="53"/>
      <c r="I1736" s="54"/>
      <c r="J1736" s="50"/>
      <c r="K1736" s="54"/>
      <c r="L1736" s="55"/>
      <c r="M1736" s="59"/>
      <c r="N1736" s="59"/>
      <c r="O1736" s="53"/>
      <c r="P1736" s="53"/>
      <c r="Q1736" s="57">
        <f t="shared" si="987"/>
        <v>0</v>
      </c>
      <c r="R1736" s="53"/>
      <c r="S1736" s="53">
        <f t="shared" ref="S1736:S1748" si="995">ROUND(R1736/12*3,0)</f>
        <v>0</v>
      </c>
      <c r="T1736" s="58"/>
      <c r="U1736" s="58"/>
      <c r="V1736" s="53">
        <f t="shared" si="989"/>
        <v>0</v>
      </c>
      <c r="W1736" s="59"/>
      <c r="X1736" s="6"/>
    </row>
    <row r="1737" spans="1:24" s="77" customFormat="1" ht="15.75" x14ac:dyDescent="0.25">
      <c r="A1737" s="33" t="s">
        <v>289</v>
      </c>
      <c r="B1737" s="33" t="s">
        <v>334</v>
      </c>
      <c r="C1737" s="42" t="s">
        <v>131</v>
      </c>
      <c r="D1737" s="43" t="s">
        <v>153</v>
      </c>
      <c r="E1737" s="53"/>
      <c r="F1737" s="53"/>
      <c r="G1737" s="53"/>
      <c r="H1737" s="53"/>
      <c r="I1737" s="54"/>
      <c r="J1737" s="50"/>
      <c r="K1737" s="54"/>
      <c r="L1737" s="55"/>
      <c r="M1737" s="59"/>
      <c r="N1737" s="59"/>
      <c r="O1737" s="53"/>
      <c r="P1737" s="53"/>
      <c r="Q1737" s="57">
        <f t="shared" si="987"/>
        <v>0</v>
      </c>
      <c r="R1737" s="53"/>
      <c r="S1737" s="53">
        <f t="shared" si="995"/>
        <v>0</v>
      </c>
      <c r="T1737" s="58"/>
      <c r="U1737" s="58"/>
      <c r="V1737" s="53">
        <f t="shared" si="989"/>
        <v>0</v>
      </c>
      <c r="W1737" s="59"/>
      <c r="X1737" s="6"/>
    </row>
    <row r="1738" spans="1:24" s="77" customFormat="1" ht="31.5" x14ac:dyDescent="0.25">
      <c r="A1738" s="33" t="s">
        <v>289</v>
      </c>
      <c r="B1738" s="33" t="s">
        <v>334</v>
      </c>
      <c r="C1738" s="42" t="s">
        <v>178</v>
      </c>
      <c r="D1738" s="43" t="s">
        <v>179</v>
      </c>
      <c r="E1738" s="53"/>
      <c r="F1738" s="53"/>
      <c r="G1738" s="53"/>
      <c r="H1738" s="53"/>
      <c r="I1738" s="54"/>
      <c r="J1738" s="50"/>
      <c r="K1738" s="54"/>
      <c r="L1738" s="55"/>
      <c r="M1738" s="59"/>
      <c r="N1738" s="59"/>
      <c r="O1738" s="53"/>
      <c r="P1738" s="53"/>
      <c r="Q1738" s="57">
        <f t="shared" si="987"/>
        <v>0</v>
      </c>
      <c r="R1738" s="53"/>
      <c r="S1738" s="53">
        <f t="shared" si="995"/>
        <v>0</v>
      </c>
      <c r="T1738" s="58"/>
      <c r="U1738" s="58"/>
      <c r="V1738" s="53">
        <f t="shared" si="989"/>
        <v>0</v>
      </c>
      <c r="W1738" s="59"/>
      <c r="X1738" s="6"/>
    </row>
    <row r="1739" spans="1:24" s="77" customFormat="1" ht="31.5" x14ac:dyDescent="0.25">
      <c r="A1739" s="33" t="s">
        <v>289</v>
      </c>
      <c r="B1739" s="33" t="s">
        <v>334</v>
      </c>
      <c r="C1739" s="42" t="s">
        <v>132</v>
      </c>
      <c r="D1739" s="43" t="s">
        <v>154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 t="shared" si="987"/>
        <v>0</v>
      </c>
      <c r="R1739" s="53"/>
      <c r="S1739" s="53">
        <f t="shared" si="995"/>
        <v>0</v>
      </c>
      <c r="T1739" s="58"/>
      <c r="U1739" s="58"/>
      <c r="V1739" s="53">
        <f t="shared" si="989"/>
        <v>0</v>
      </c>
      <c r="W1739" s="59"/>
      <c r="X1739" s="6"/>
    </row>
    <row r="1740" spans="1:24" s="77" customFormat="1" ht="15.75" x14ac:dyDescent="0.25">
      <c r="A1740" s="33" t="s">
        <v>289</v>
      </c>
      <c r="B1740" s="33" t="s">
        <v>334</v>
      </c>
      <c r="C1740" s="42" t="s">
        <v>133</v>
      </c>
      <c r="D1740" s="43" t="s">
        <v>155</v>
      </c>
      <c r="E1740" s="53"/>
      <c r="F1740" s="53"/>
      <c r="G1740" s="53"/>
      <c r="H1740" s="53"/>
      <c r="I1740" s="54"/>
      <c r="J1740" s="50"/>
      <c r="K1740" s="54"/>
      <c r="L1740" s="55"/>
      <c r="M1740" s="59"/>
      <c r="N1740" s="59"/>
      <c r="O1740" s="53"/>
      <c r="P1740" s="53"/>
      <c r="Q1740" s="57">
        <f t="shared" si="987"/>
        <v>0</v>
      </c>
      <c r="R1740" s="53"/>
      <c r="S1740" s="53">
        <f t="shared" si="995"/>
        <v>0</v>
      </c>
      <c r="T1740" s="58"/>
      <c r="U1740" s="58"/>
      <c r="V1740" s="53">
        <f t="shared" si="989"/>
        <v>0</v>
      </c>
      <c r="W1740" s="59"/>
      <c r="X1740" s="6"/>
    </row>
    <row r="1741" spans="1:24" s="77" customFormat="1" ht="15.75" x14ac:dyDescent="0.25">
      <c r="A1741" s="33" t="s">
        <v>289</v>
      </c>
      <c r="B1741" s="33" t="s">
        <v>334</v>
      </c>
      <c r="C1741" s="42" t="s">
        <v>135</v>
      </c>
      <c r="D1741" s="43" t="s">
        <v>156</v>
      </c>
      <c r="E1741" s="53"/>
      <c r="F1741" s="53"/>
      <c r="G1741" s="53"/>
      <c r="H1741" s="53"/>
      <c r="I1741" s="54"/>
      <c r="J1741" s="50"/>
      <c r="K1741" s="54"/>
      <c r="L1741" s="55"/>
      <c r="M1741" s="59"/>
      <c r="N1741" s="59"/>
      <c r="O1741" s="53"/>
      <c r="P1741" s="53"/>
      <c r="Q1741" s="57">
        <f t="shared" si="987"/>
        <v>0</v>
      </c>
      <c r="R1741" s="53"/>
      <c r="S1741" s="53">
        <f t="shared" si="995"/>
        <v>0</v>
      </c>
      <c r="T1741" s="58"/>
      <c r="U1741" s="58"/>
      <c r="V1741" s="53">
        <f t="shared" si="989"/>
        <v>0</v>
      </c>
      <c r="W1741" s="59"/>
      <c r="X1741" s="6"/>
    </row>
    <row r="1742" spans="1:24" s="77" customFormat="1" ht="31.5" x14ac:dyDescent="0.25">
      <c r="A1742" s="33" t="s">
        <v>289</v>
      </c>
      <c r="B1742" s="33" t="s">
        <v>334</v>
      </c>
      <c r="C1742" s="42" t="s">
        <v>136</v>
      </c>
      <c r="D1742" s="43" t="s">
        <v>157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 t="shared" si="987"/>
        <v>0</v>
      </c>
      <c r="R1742" s="53"/>
      <c r="S1742" s="53">
        <f t="shared" si="995"/>
        <v>0</v>
      </c>
      <c r="T1742" s="58"/>
      <c r="U1742" s="58"/>
      <c r="V1742" s="53">
        <f t="shared" si="989"/>
        <v>0</v>
      </c>
      <c r="W1742" s="59"/>
      <c r="X1742" s="6"/>
    </row>
    <row r="1743" spans="1:24" s="77" customFormat="1" ht="47.25" x14ac:dyDescent="0.25">
      <c r="A1743" s="33" t="s">
        <v>289</v>
      </c>
      <c r="B1743" s="33" t="s">
        <v>334</v>
      </c>
      <c r="C1743" s="42" t="s">
        <v>134</v>
      </c>
      <c r="D1743" s="43" t="s">
        <v>158</v>
      </c>
      <c r="E1743" s="53"/>
      <c r="F1743" s="53"/>
      <c r="G1743" s="53"/>
      <c r="H1743" s="53"/>
      <c r="I1743" s="54"/>
      <c r="J1743" s="50"/>
      <c r="K1743" s="54"/>
      <c r="L1743" s="55"/>
      <c r="M1743" s="59"/>
      <c r="N1743" s="59"/>
      <c r="O1743" s="53"/>
      <c r="P1743" s="53"/>
      <c r="Q1743" s="57">
        <f t="shared" si="987"/>
        <v>0</v>
      </c>
      <c r="R1743" s="53"/>
      <c r="S1743" s="53">
        <f t="shared" si="995"/>
        <v>0</v>
      </c>
      <c r="T1743" s="58"/>
      <c r="U1743" s="58"/>
      <c r="V1743" s="53">
        <f t="shared" si="989"/>
        <v>0</v>
      </c>
      <c r="W1743" s="59"/>
      <c r="X1743" s="6"/>
    </row>
    <row r="1744" spans="1:24" s="77" customFormat="1" ht="15.75" x14ac:dyDescent="0.25">
      <c r="A1744" s="33" t="s">
        <v>289</v>
      </c>
      <c r="B1744" s="33" t="s">
        <v>334</v>
      </c>
      <c r="C1744" s="42" t="s">
        <v>138</v>
      </c>
      <c r="D1744" s="43" t="s">
        <v>159</v>
      </c>
      <c r="E1744" s="53"/>
      <c r="F1744" s="53"/>
      <c r="G1744" s="53"/>
      <c r="H1744" s="53"/>
      <c r="I1744" s="54"/>
      <c r="J1744" s="50"/>
      <c r="K1744" s="54"/>
      <c r="L1744" s="55"/>
      <c r="M1744" s="59"/>
      <c r="N1744" s="59"/>
      <c r="O1744" s="53"/>
      <c r="P1744" s="53"/>
      <c r="Q1744" s="57">
        <f t="shared" si="987"/>
        <v>0</v>
      </c>
      <c r="R1744" s="53"/>
      <c r="S1744" s="53">
        <f t="shared" si="995"/>
        <v>0</v>
      </c>
      <c r="T1744" s="58"/>
      <c r="U1744" s="58"/>
      <c r="V1744" s="53">
        <f t="shared" si="989"/>
        <v>0</v>
      </c>
      <c r="W1744" s="59"/>
      <c r="X1744" s="6"/>
    </row>
    <row r="1745" spans="1:24" s="77" customFormat="1" ht="15.75" x14ac:dyDescent="0.25">
      <c r="A1745" s="33" t="s">
        <v>289</v>
      </c>
      <c r="B1745" s="33" t="s">
        <v>334</v>
      </c>
      <c r="C1745" s="42" t="s">
        <v>180</v>
      </c>
      <c r="D1745" s="43" t="s">
        <v>181</v>
      </c>
      <c r="E1745" s="53"/>
      <c r="F1745" s="53"/>
      <c r="G1745" s="53"/>
      <c r="H1745" s="53"/>
      <c r="I1745" s="54"/>
      <c r="J1745" s="50"/>
      <c r="K1745" s="54"/>
      <c r="L1745" s="55"/>
      <c r="M1745" s="59"/>
      <c r="N1745" s="59"/>
      <c r="O1745" s="53"/>
      <c r="P1745" s="53"/>
      <c r="Q1745" s="57">
        <f t="shared" si="987"/>
        <v>0</v>
      </c>
      <c r="R1745" s="53"/>
      <c r="S1745" s="53">
        <f t="shared" si="995"/>
        <v>0</v>
      </c>
      <c r="T1745" s="58"/>
      <c r="U1745" s="58"/>
      <c r="V1745" s="53">
        <f t="shared" si="989"/>
        <v>0</v>
      </c>
      <c r="W1745" s="59"/>
      <c r="X1745" s="6"/>
    </row>
    <row r="1746" spans="1:24" s="77" customFormat="1" ht="31.5" x14ac:dyDescent="0.25">
      <c r="A1746" s="33" t="s">
        <v>289</v>
      </c>
      <c r="B1746" s="33" t="s">
        <v>334</v>
      </c>
      <c r="C1746" s="42" t="s">
        <v>137</v>
      </c>
      <c r="D1746" s="43" t="s">
        <v>160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987"/>
        <v>0</v>
      </c>
      <c r="R1746" s="53"/>
      <c r="S1746" s="53">
        <f t="shared" si="995"/>
        <v>0</v>
      </c>
      <c r="T1746" s="58"/>
      <c r="U1746" s="58"/>
      <c r="V1746" s="53">
        <f t="shared" si="989"/>
        <v>0</v>
      </c>
      <c r="W1746" s="59"/>
      <c r="X1746" s="6"/>
    </row>
    <row r="1747" spans="1:24" s="77" customFormat="1" ht="15.75" x14ac:dyDescent="0.25">
      <c r="A1747" s="33" t="s">
        <v>289</v>
      </c>
      <c r="B1747" s="33" t="s">
        <v>334</v>
      </c>
      <c r="C1747" s="42" t="s">
        <v>127</v>
      </c>
      <c r="D1747" s="43" t="s">
        <v>161</v>
      </c>
      <c r="E1747" s="53"/>
      <c r="F1747" s="53"/>
      <c r="G1747" s="53"/>
      <c r="H1747" s="53"/>
      <c r="I1747" s="54"/>
      <c r="J1747" s="50"/>
      <c r="K1747" s="54"/>
      <c r="L1747" s="55"/>
      <c r="M1747" s="59"/>
      <c r="N1747" s="59"/>
      <c r="O1747" s="53"/>
      <c r="P1747" s="53"/>
      <c r="Q1747" s="57">
        <f t="shared" si="987"/>
        <v>0</v>
      </c>
      <c r="R1747" s="53"/>
      <c r="S1747" s="53">
        <f t="shared" si="995"/>
        <v>0</v>
      </c>
      <c r="T1747" s="58"/>
      <c r="U1747" s="58"/>
      <c r="V1747" s="53">
        <f t="shared" si="989"/>
        <v>0</v>
      </c>
      <c r="W1747" s="59"/>
      <c r="X1747" s="6"/>
    </row>
    <row r="1748" spans="1:24" s="77" customFormat="1" ht="31.5" x14ac:dyDescent="0.25">
      <c r="A1748" s="33" t="s">
        <v>289</v>
      </c>
      <c r="B1748" s="33" t="s">
        <v>334</v>
      </c>
      <c r="C1748" s="42" t="s">
        <v>126</v>
      </c>
      <c r="D1748" s="43" t="s">
        <v>162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987"/>
        <v>0</v>
      </c>
      <c r="R1748" s="53"/>
      <c r="S1748" s="53">
        <f t="shared" si="995"/>
        <v>0</v>
      </c>
      <c r="T1748" s="58"/>
      <c r="U1748" s="58"/>
      <c r="V1748" s="53">
        <f t="shared" si="989"/>
        <v>0</v>
      </c>
      <c r="W1748" s="59"/>
      <c r="X1748" s="6"/>
    </row>
    <row r="1749" spans="1:24" s="77" customFormat="1" ht="15.75" x14ac:dyDescent="0.25">
      <c r="A1749" s="33" t="s">
        <v>289</v>
      </c>
      <c r="B1749" s="33" t="s">
        <v>334</v>
      </c>
      <c r="C1749" s="42" t="s">
        <v>122</v>
      </c>
      <c r="D1749" s="43" t="s">
        <v>163</v>
      </c>
      <c r="E1749" s="53">
        <v>230521</v>
      </c>
      <c r="F1749" s="53">
        <f t="shared" ref="F1749:F1750" si="996">ROUND(E1749/12*2,2)</f>
        <v>38420.17</v>
      </c>
      <c r="G1749" s="53">
        <v>49397</v>
      </c>
      <c r="H1749" s="53">
        <v>32932</v>
      </c>
      <c r="I1749" s="119">
        <f t="shared" ref="I1749" si="997">G1749-F1749</f>
        <v>10976.830000000002</v>
      </c>
      <c r="J1749" s="55">
        <f t="shared" ref="J1749" si="998">ROUND(I1749/F1749*100,2)</f>
        <v>28.57</v>
      </c>
      <c r="K1749" s="54"/>
      <c r="L1749" s="55"/>
      <c r="M1749" s="59"/>
      <c r="N1749" s="59"/>
      <c r="O1749" s="53">
        <v>1444</v>
      </c>
      <c r="P1749" s="53">
        <v>894</v>
      </c>
      <c r="Q1749" s="57">
        <f t="shared" si="987"/>
        <v>550</v>
      </c>
      <c r="R1749" s="59">
        <v>28</v>
      </c>
      <c r="S1749" s="53">
        <f t="shared" ref="S1749:S1750" si="999">ROUND(R1749/12*2,0)</f>
        <v>5</v>
      </c>
      <c r="T1749" s="58">
        <v>6</v>
      </c>
      <c r="U1749" s="58">
        <v>4</v>
      </c>
      <c r="V1749" s="53">
        <f t="shared" si="989"/>
        <v>2</v>
      </c>
      <c r="W1749" s="59"/>
      <c r="X1749" s="6"/>
    </row>
    <row r="1750" spans="1:24" s="77" customFormat="1" ht="15.75" x14ac:dyDescent="0.25">
      <c r="A1750" s="33" t="s">
        <v>289</v>
      </c>
      <c r="B1750" s="33" t="s">
        <v>334</v>
      </c>
      <c r="C1750" s="42" t="s">
        <v>123</v>
      </c>
      <c r="D1750" s="43" t="s">
        <v>164</v>
      </c>
      <c r="E1750" s="53">
        <v>38825</v>
      </c>
      <c r="F1750" s="53">
        <f t="shared" si="996"/>
        <v>6470.83</v>
      </c>
      <c r="G1750" s="53">
        <v>2987</v>
      </c>
      <c r="H1750" s="53">
        <v>2987</v>
      </c>
      <c r="I1750" s="119"/>
      <c r="J1750" s="55"/>
      <c r="K1750" s="54">
        <f t="shared" ref="K1750" si="1000">G1750-F1750</f>
        <v>-3483.83</v>
      </c>
      <c r="L1750" s="55">
        <f t="shared" ref="L1750" si="1001">ROUND(K1750*100/-F1750,2)</f>
        <v>53.84</v>
      </c>
      <c r="M1750" s="59"/>
      <c r="N1750" s="59"/>
      <c r="O1750" s="53">
        <v>94</v>
      </c>
      <c r="P1750" s="53">
        <v>94</v>
      </c>
      <c r="Q1750" s="57">
        <f t="shared" si="987"/>
        <v>0</v>
      </c>
      <c r="R1750" s="59">
        <v>13</v>
      </c>
      <c r="S1750" s="53">
        <f t="shared" si="999"/>
        <v>2</v>
      </c>
      <c r="T1750" s="58">
        <v>1</v>
      </c>
      <c r="U1750" s="58">
        <v>1</v>
      </c>
      <c r="V1750" s="53">
        <f t="shared" si="989"/>
        <v>0</v>
      </c>
      <c r="W1750" s="59"/>
      <c r="X1750" s="6"/>
    </row>
    <row r="1751" spans="1:24" s="77" customFormat="1" ht="15.75" x14ac:dyDescent="0.25">
      <c r="A1751" s="33" t="s">
        <v>289</v>
      </c>
      <c r="B1751" s="33" t="s">
        <v>334</v>
      </c>
      <c r="C1751" s="42" t="s">
        <v>182</v>
      </c>
      <c r="D1751" s="43" t="s">
        <v>183</v>
      </c>
      <c r="E1751" s="53"/>
      <c r="F1751" s="53"/>
      <c r="G1751" s="53"/>
      <c r="H1751" s="53"/>
      <c r="I1751" s="54"/>
      <c r="J1751" s="50"/>
      <c r="K1751" s="54"/>
      <c r="L1751" s="55"/>
      <c r="M1751" s="59"/>
      <c r="N1751" s="59"/>
      <c r="O1751" s="53"/>
      <c r="P1751" s="53"/>
      <c r="Q1751" s="57">
        <f t="shared" si="987"/>
        <v>0</v>
      </c>
      <c r="R1751" s="53"/>
      <c r="S1751" s="53">
        <f t="shared" ref="S1751:S1761" si="1002">ROUND(R1751/12*3,0)</f>
        <v>0</v>
      </c>
      <c r="T1751" s="58"/>
      <c r="U1751" s="58"/>
      <c r="V1751" s="53">
        <f t="shared" si="989"/>
        <v>0</v>
      </c>
      <c r="W1751" s="59"/>
      <c r="X1751" s="6"/>
    </row>
    <row r="1752" spans="1:24" s="77" customFormat="1" ht="15.75" x14ac:dyDescent="0.25">
      <c r="A1752" s="33" t="s">
        <v>289</v>
      </c>
      <c r="B1752" s="33" t="s">
        <v>334</v>
      </c>
      <c r="C1752" s="42" t="s">
        <v>184</v>
      </c>
      <c r="D1752" s="43" t="s">
        <v>185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987"/>
        <v>0</v>
      </c>
      <c r="R1752" s="53"/>
      <c r="S1752" s="53">
        <f t="shared" si="1002"/>
        <v>0</v>
      </c>
      <c r="T1752" s="58"/>
      <c r="U1752" s="58"/>
      <c r="V1752" s="53">
        <f t="shared" si="989"/>
        <v>0</v>
      </c>
      <c r="W1752" s="59"/>
      <c r="X1752" s="6"/>
    </row>
    <row r="1753" spans="1:24" s="77" customFormat="1" ht="15.75" x14ac:dyDescent="0.25">
      <c r="A1753" s="33" t="s">
        <v>289</v>
      </c>
      <c r="B1753" s="33" t="s">
        <v>334</v>
      </c>
      <c r="C1753" s="42" t="s">
        <v>186</v>
      </c>
      <c r="D1753" s="43" t="s">
        <v>187</v>
      </c>
      <c r="E1753" s="53"/>
      <c r="F1753" s="53"/>
      <c r="G1753" s="53"/>
      <c r="H1753" s="53"/>
      <c r="I1753" s="54"/>
      <c r="J1753" s="50"/>
      <c r="K1753" s="54"/>
      <c r="L1753" s="55"/>
      <c r="M1753" s="59"/>
      <c r="N1753" s="59"/>
      <c r="O1753" s="53"/>
      <c r="P1753" s="53"/>
      <c r="Q1753" s="57">
        <f t="shared" si="987"/>
        <v>0</v>
      </c>
      <c r="R1753" s="53"/>
      <c r="S1753" s="53">
        <f t="shared" si="1002"/>
        <v>0</v>
      </c>
      <c r="T1753" s="58"/>
      <c r="U1753" s="58"/>
      <c r="V1753" s="53">
        <f t="shared" si="989"/>
        <v>0</v>
      </c>
      <c r="W1753" s="59"/>
      <c r="X1753" s="6"/>
    </row>
    <row r="1754" spans="1:24" s="77" customFormat="1" ht="31.5" x14ac:dyDescent="0.25">
      <c r="A1754" s="33" t="s">
        <v>289</v>
      </c>
      <c r="B1754" s="33" t="s">
        <v>334</v>
      </c>
      <c r="C1754" s="42" t="s">
        <v>188</v>
      </c>
      <c r="D1754" s="43" t="s">
        <v>189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987"/>
        <v>0</v>
      </c>
      <c r="R1754" s="53"/>
      <c r="S1754" s="53">
        <f t="shared" si="1002"/>
        <v>0</v>
      </c>
      <c r="T1754" s="58"/>
      <c r="U1754" s="58"/>
      <c r="V1754" s="53">
        <f t="shared" si="989"/>
        <v>0</v>
      </c>
      <c r="W1754" s="59"/>
      <c r="X1754" s="6"/>
    </row>
    <row r="1755" spans="1:24" s="77" customFormat="1" ht="15.75" x14ac:dyDescent="0.25">
      <c r="A1755" s="33" t="s">
        <v>289</v>
      </c>
      <c r="B1755" s="33" t="s">
        <v>334</v>
      </c>
      <c r="C1755" s="42" t="s">
        <v>124</v>
      </c>
      <c r="D1755" s="43" t="s">
        <v>165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987"/>
        <v>0</v>
      </c>
      <c r="R1755" s="53"/>
      <c r="S1755" s="53">
        <f t="shared" si="1002"/>
        <v>0</v>
      </c>
      <c r="T1755" s="58"/>
      <c r="U1755" s="58"/>
      <c r="V1755" s="53">
        <f t="shared" si="989"/>
        <v>0</v>
      </c>
      <c r="W1755" s="59"/>
      <c r="X1755" s="6"/>
    </row>
    <row r="1756" spans="1:24" s="77" customFormat="1" ht="15.75" x14ac:dyDescent="0.25">
      <c r="A1756" s="33" t="s">
        <v>289</v>
      </c>
      <c r="B1756" s="33" t="s">
        <v>334</v>
      </c>
      <c r="C1756" s="42" t="s">
        <v>125</v>
      </c>
      <c r="D1756" s="43" t="s">
        <v>166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987"/>
        <v>0</v>
      </c>
      <c r="R1756" s="53"/>
      <c r="S1756" s="53">
        <f t="shared" si="1002"/>
        <v>0</v>
      </c>
      <c r="T1756" s="58"/>
      <c r="U1756" s="58"/>
      <c r="V1756" s="53">
        <f t="shared" si="989"/>
        <v>0</v>
      </c>
      <c r="W1756" s="59"/>
      <c r="X1756" s="6"/>
    </row>
    <row r="1757" spans="1:24" s="77" customFormat="1" ht="47.25" x14ac:dyDescent="0.25">
      <c r="A1757" s="33" t="s">
        <v>289</v>
      </c>
      <c r="B1757" s="33" t="s">
        <v>334</v>
      </c>
      <c r="C1757" s="42" t="s">
        <v>34</v>
      </c>
      <c r="D1757" s="43" t="s">
        <v>167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987"/>
        <v>0</v>
      </c>
      <c r="R1757" s="53"/>
      <c r="S1757" s="53">
        <f t="shared" si="1002"/>
        <v>0</v>
      </c>
      <c r="T1757" s="58"/>
      <c r="U1757" s="58"/>
      <c r="V1757" s="53">
        <f t="shared" si="989"/>
        <v>0</v>
      </c>
      <c r="W1757" s="59"/>
      <c r="X1757" s="6"/>
    </row>
    <row r="1758" spans="1:24" s="77" customFormat="1" ht="15.75" x14ac:dyDescent="0.25">
      <c r="A1758" s="33" t="s">
        <v>289</v>
      </c>
      <c r="B1758" s="33" t="s">
        <v>334</v>
      </c>
      <c r="C1758" s="42" t="s">
        <v>35</v>
      </c>
      <c r="D1758" s="43" t="s">
        <v>168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987"/>
        <v>0</v>
      </c>
      <c r="R1758" s="53"/>
      <c r="S1758" s="53">
        <f t="shared" si="1002"/>
        <v>0</v>
      </c>
      <c r="T1758" s="58"/>
      <c r="U1758" s="58"/>
      <c r="V1758" s="53">
        <f t="shared" si="989"/>
        <v>0</v>
      </c>
      <c r="W1758" s="59"/>
      <c r="X1758" s="6"/>
    </row>
    <row r="1759" spans="1:24" s="77" customFormat="1" ht="31.5" x14ac:dyDescent="0.25">
      <c r="A1759" s="33" t="s">
        <v>289</v>
      </c>
      <c r="B1759" s="33" t="s">
        <v>334</v>
      </c>
      <c r="C1759" s="42" t="s">
        <v>36</v>
      </c>
      <c r="D1759" s="43" t="s">
        <v>190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987"/>
        <v>0</v>
      </c>
      <c r="R1759" s="53"/>
      <c r="S1759" s="53">
        <f t="shared" si="1002"/>
        <v>0</v>
      </c>
      <c r="T1759" s="58"/>
      <c r="U1759" s="58"/>
      <c r="V1759" s="53">
        <f t="shared" si="989"/>
        <v>0</v>
      </c>
      <c r="W1759" s="59"/>
      <c r="X1759" s="6"/>
    </row>
    <row r="1760" spans="1:24" s="77" customFormat="1" ht="31.5" x14ac:dyDescent="0.25">
      <c r="A1760" s="33" t="s">
        <v>289</v>
      </c>
      <c r="B1760" s="33" t="s">
        <v>334</v>
      </c>
      <c r="C1760" s="42" t="s">
        <v>37</v>
      </c>
      <c r="D1760" s="43" t="s">
        <v>191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987"/>
        <v>0</v>
      </c>
      <c r="R1760" s="53"/>
      <c r="S1760" s="53">
        <f t="shared" si="1002"/>
        <v>0</v>
      </c>
      <c r="T1760" s="58"/>
      <c r="U1760" s="58"/>
      <c r="V1760" s="53">
        <f t="shared" si="989"/>
        <v>0</v>
      </c>
      <c r="W1760" s="59"/>
      <c r="X1760" s="6"/>
    </row>
    <row r="1761" spans="1:24" s="77" customFormat="1" ht="31.5" x14ac:dyDescent="0.25">
      <c r="A1761" s="33" t="s">
        <v>289</v>
      </c>
      <c r="B1761" s="33" t="s">
        <v>334</v>
      </c>
      <c r="C1761" s="42" t="s">
        <v>38</v>
      </c>
      <c r="D1761" s="43" t="s">
        <v>169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987"/>
        <v>0</v>
      </c>
      <c r="R1761" s="53"/>
      <c r="S1761" s="53">
        <f t="shared" si="1002"/>
        <v>0</v>
      </c>
      <c r="T1761" s="58"/>
      <c r="U1761" s="58"/>
      <c r="V1761" s="53">
        <f t="shared" si="989"/>
        <v>0</v>
      </c>
      <c r="W1761" s="59"/>
      <c r="X1761" s="6"/>
    </row>
    <row r="1762" spans="1:24" s="77" customFormat="1" ht="15.75" x14ac:dyDescent="0.25">
      <c r="A1762" s="33" t="s">
        <v>289</v>
      </c>
      <c r="B1762" s="33" t="s">
        <v>334</v>
      </c>
      <c r="C1762" s="42" t="s">
        <v>39</v>
      </c>
      <c r="D1762" s="43" t="s">
        <v>170</v>
      </c>
      <c r="E1762" s="53">
        <v>167197</v>
      </c>
      <c r="F1762" s="53">
        <f>ROUND(E1762/12*2,2)</f>
        <v>27866.17</v>
      </c>
      <c r="G1762" s="53">
        <v>28364</v>
      </c>
      <c r="H1762" s="53">
        <v>26871</v>
      </c>
      <c r="I1762" s="119">
        <f t="shared" ref="I1762" si="1003">G1762-F1762</f>
        <v>497.83000000000175</v>
      </c>
      <c r="J1762" s="55">
        <f t="shared" ref="J1762" si="1004">ROUND(I1762/F1762*100,2)</f>
        <v>1.79</v>
      </c>
      <c r="K1762" s="54"/>
      <c r="L1762" s="55"/>
      <c r="M1762" s="59"/>
      <c r="N1762" s="59"/>
      <c r="O1762" s="53">
        <v>1000</v>
      </c>
      <c r="P1762" s="53">
        <v>980</v>
      </c>
      <c r="Q1762" s="57">
        <f t="shared" si="987"/>
        <v>20</v>
      </c>
      <c r="R1762" s="59">
        <v>112</v>
      </c>
      <c r="S1762" s="53">
        <f>ROUND(R1762/12*2,0)</f>
        <v>19</v>
      </c>
      <c r="T1762" s="58">
        <v>19</v>
      </c>
      <c r="U1762" s="58">
        <v>18</v>
      </c>
      <c r="V1762" s="53">
        <f t="shared" si="989"/>
        <v>1</v>
      </c>
      <c r="W1762" s="59"/>
      <c r="X1762" s="6"/>
    </row>
    <row r="1763" spans="1:24" s="77" customFormat="1" ht="47.25" x14ac:dyDescent="0.25">
      <c r="A1763" s="33" t="s">
        <v>289</v>
      </c>
      <c r="B1763" s="33" t="s">
        <v>334</v>
      </c>
      <c r="C1763" s="42" t="s">
        <v>40</v>
      </c>
      <c r="D1763" s="43" t="s">
        <v>172</v>
      </c>
      <c r="E1763" s="53"/>
      <c r="F1763" s="53"/>
      <c r="G1763" s="53"/>
      <c r="H1763" s="53"/>
      <c r="I1763" s="54"/>
      <c r="J1763" s="50"/>
      <c r="K1763" s="54"/>
      <c r="L1763" s="55"/>
      <c r="M1763" s="59"/>
      <c r="N1763" s="59"/>
      <c r="O1763" s="53"/>
      <c r="P1763" s="53"/>
      <c r="Q1763" s="57">
        <f t="shared" si="987"/>
        <v>0</v>
      </c>
      <c r="R1763" s="53"/>
      <c r="S1763" s="53">
        <f t="shared" ref="S1763:S1769" si="1005">ROUND(R1763/12*3,0)</f>
        <v>0</v>
      </c>
      <c r="T1763" s="58"/>
      <c r="U1763" s="58"/>
      <c r="V1763" s="53">
        <f t="shared" si="989"/>
        <v>0</v>
      </c>
      <c r="W1763" s="59"/>
      <c r="X1763" s="6"/>
    </row>
    <row r="1764" spans="1:24" s="77" customFormat="1" ht="15.75" x14ac:dyDescent="0.25">
      <c r="A1764" s="33" t="s">
        <v>289</v>
      </c>
      <c r="B1764" s="33" t="s">
        <v>334</v>
      </c>
      <c r="C1764" s="42" t="s">
        <v>41</v>
      </c>
      <c r="D1764" s="43" t="s">
        <v>171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987"/>
        <v>0</v>
      </c>
      <c r="R1764" s="53"/>
      <c r="S1764" s="53">
        <f t="shared" si="1005"/>
        <v>0</v>
      </c>
      <c r="T1764" s="58"/>
      <c r="U1764" s="58"/>
      <c r="V1764" s="53">
        <f t="shared" si="989"/>
        <v>0</v>
      </c>
      <c r="W1764" s="59"/>
      <c r="X1764" s="6"/>
    </row>
    <row r="1765" spans="1:24" s="77" customFormat="1" ht="15.75" x14ac:dyDescent="0.25">
      <c r="A1765" s="33" t="s">
        <v>289</v>
      </c>
      <c r="B1765" s="33" t="s">
        <v>334</v>
      </c>
      <c r="C1765" s="42" t="s">
        <v>42</v>
      </c>
      <c r="D1765" s="43" t="s">
        <v>192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987"/>
        <v>0</v>
      </c>
      <c r="R1765" s="53"/>
      <c r="S1765" s="53">
        <f t="shared" si="1005"/>
        <v>0</v>
      </c>
      <c r="T1765" s="58"/>
      <c r="U1765" s="58"/>
      <c r="V1765" s="53">
        <f t="shared" si="989"/>
        <v>0</v>
      </c>
      <c r="W1765" s="59"/>
      <c r="X1765" s="6"/>
    </row>
    <row r="1766" spans="1:24" s="77" customFormat="1" ht="15.75" x14ac:dyDescent="0.25">
      <c r="A1766" s="33" t="s">
        <v>289</v>
      </c>
      <c r="B1766" s="33" t="s">
        <v>334</v>
      </c>
      <c r="C1766" s="42" t="s">
        <v>43</v>
      </c>
      <c r="D1766" s="43" t="s">
        <v>193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987"/>
        <v>0</v>
      </c>
      <c r="R1766" s="53"/>
      <c r="S1766" s="53">
        <f t="shared" si="1005"/>
        <v>0</v>
      </c>
      <c r="T1766" s="58"/>
      <c r="U1766" s="58"/>
      <c r="V1766" s="53">
        <f t="shared" si="989"/>
        <v>0</v>
      </c>
      <c r="W1766" s="59"/>
      <c r="X1766" s="6"/>
    </row>
    <row r="1767" spans="1:24" s="77" customFormat="1" ht="15.75" x14ac:dyDescent="0.25">
      <c r="A1767" s="33" t="s">
        <v>289</v>
      </c>
      <c r="B1767" s="33" t="s">
        <v>334</v>
      </c>
      <c r="C1767" s="42" t="s">
        <v>44</v>
      </c>
      <c r="D1767" s="43" t="s">
        <v>173</v>
      </c>
      <c r="E1767" s="53"/>
      <c r="F1767" s="53"/>
      <c r="G1767" s="53"/>
      <c r="H1767" s="53"/>
      <c r="I1767" s="54"/>
      <c r="J1767" s="50"/>
      <c r="K1767" s="54"/>
      <c r="L1767" s="55"/>
      <c r="M1767" s="59"/>
      <c r="N1767" s="59"/>
      <c r="O1767" s="53"/>
      <c r="P1767" s="53"/>
      <c r="Q1767" s="57">
        <f t="shared" si="987"/>
        <v>0</v>
      </c>
      <c r="R1767" s="53"/>
      <c r="S1767" s="53">
        <f t="shared" si="1005"/>
        <v>0</v>
      </c>
      <c r="T1767" s="58"/>
      <c r="U1767" s="58"/>
      <c r="V1767" s="53">
        <f t="shared" si="989"/>
        <v>0</v>
      </c>
      <c r="W1767" s="59"/>
      <c r="X1767" s="6"/>
    </row>
    <row r="1768" spans="1:24" s="77" customFormat="1" ht="15.75" x14ac:dyDescent="0.25">
      <c r="A1768" s="33" t="s">
        <v>289</v>
      </c>
      <c r="B1768" s="33" t="s">
        <v>334</v>
      </c>
      <c r="C1768" s="42" t="s">
        <v>45</v>
      </c>
      <c r="D1768" s="43" t="s">
        <v>187</v>
      </c>
      <c r="E1768" s="53"/>
      <c r="F1768" s="53"/>
      <c r="G1768" s="53"/>
      <c r="H1768" s="53"/>
      <c r="I1768" s="54"/>
      <c r="J1768" s="50"/>
      <c r="K1768" s="54"/>
      <c r="L1768" s="55"/>
      <c r="M1768" s="59"/>
      <c r="N1768" s="59"/>
      <c r="O1768" s="53"/>
      <c r="P1768" s="53"/>
      <c r="Q1768" s="57">
        <f t="shared" si="987"/>
        <v>0</v>
      </c>
      <c r="R1768" s="53"/>
      <c r="S1768" s="53">
        <f t="shared" si="1005"/>
        <v>0</v>
      </c>
      <c r="T1768" s="58"/>
      <c r="U1768" s="58"/>
      <c r="V1768" s="53">
        <f t="shared" si="989"/>
        <v>0</v>
      </c>
      <c r="W1768" s="59"/>
      <c r="X1768" s="6"/>
    </row>
    <row r="1769" spans="1:24" s="77" customFormat="1" ht="15.75" x14ac:dyDescent="0.25">
      <c r="A1769" s="33" t="s">
        <v>289</v>
      </c>
      <c r="B1769" s="33" t="s">
        <v>334</v>
      </c>
      <c r="C1769" s="42" t="s">
        <v>46</v>
      </c>
      <c r="D1769" s="43" t="s">
        <v>194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987"/>
        <v>0</v>
      </c>
      <c r="R1769" s="53"/>
      <c r="S1769" s="53">
        <f t="shared" si="1005"/>
        <v>0</v>
      </c>
      <c r="T1769" s="58"/>
      <c r="U1769" s="58"/>
      <c r="V1769" s="53">
        <f t="shared" si="989"/>
        <v>0</v>
      </c>
      <c r="W1769" s="59"/>
      <c r="X1769" s="6"/>
    </row>
    <row r="1770" spans="1:24" s="77" customFormat="1" ht="15.75" x14ac:dyDescent="0.25">
      <c r="A1770" s="33" t="s">
        <v>289</v>
      </c>
      <c r="B1770" s="33" t="s">
        <v>334</v>
      </c>
      <c r="C1770" s="42" t="s">
        <v>47</v>
      </c>
      <c r="D1770" s="43" t="s">
        <v>121</v>
      </c>
      <c r="E1770" s="53">
        <v>29778</v>
      </c>
      <c r="F1770" s="53">
        <f>ROUND(E1770/12*2,2)</f>
        <v>4963</v>
      </c>
      <c r="G1770" s="53">
        <v>13661</v>
      </c>
      <c r="H1770" s="53">
        <v>4528</v>
      </c>
      <c r="I1770" s="119">
        <f t="shared" ref="I1770" si="1006">G1770-F1770</f>
        <v>8698</v>
      </c>
      <c r="J1770" s="55">
        <f t="shared" ref="J1770" si="1007">ROUND(I1770/F1770*100,2)</f>
        <v>175.26</v>
      </c>
      <c r="K1770" s="54"/>
      <c r="L1770" s="55"/>
      <c r="M1770" s="59"/>
      <c r="N1770" s="59"/>
      <c r="O1770" s="59"/>
      <c r="P1770" s="53"/>
      <c r="Q1770" s="57">
        <f t="shared" si="987"/>
        <v>0</v>
      </c>
      <c r="R1770" s="59">
        <v>17</v>
      </c>
      <c r="S1770" s="53">
        <f>ROUND(R1770/12*2,0)</f>
        <v>3</v>
      </c>
      <c r="T1770" s="58">
        <v>9</v>
      </c>
      <c r="U1770" s="58">
        <v>3</v>
      </c>
      <c r="V1770" s="53">
        <f t="shared" si="989"/>
        <v>6</v>
      </c>
      <c r="W1770" s="59"/>
      <c r="X1770" s="6"/>
    </row>
    <row r="1771" spans="1:24" s="77" customFormat="1" ht="15.75" x14ac:dyDescent="0.25">
      <c r="A1771" s="33" t="s">
        <v>289</v>
      </c>
      <c r="B1771" s="33" t="s">
        <v>334</v>
      </c>
      <c r="C1771" s="42" t="s">
        <v>48</v>
      </c>
      <c r="D1771" s="43" t="s">
        <v>195</v>
      </c>
      <c r="E1771" s="53"/>
      <c r="F1771" s="53"/>
      <c r="G1771" s="53"/>
      <c r="H1771" s="53"/>
      <c r="I1771" s="54"/>
      <c r="J1771" s="50"/>
      <c r="K1771" s="54"/>
      <c r="L1771" s="55"/>
      <c r="M1771" s="59"/>
      <c r="N1771" s="59"/>
      <c r="O1771" s="59"/>
      <c r="P1771" s="53"/>
      <c r="Q1771" s="57">
        <f t="shared" si="987"/>
        <v>0</v>
      </c>
      <c r="R1771" s="53"/>
      <c r="S1771" s="53">
        <f t="shared" ref="S1771:S1778" si="1008">ROUND(R1771/12*3,0)</f>
        <v>0</v>
      </c>
      <c r="T1771" s="58"/>
      <c r="U1771" s="58"/>
      <c r="V1771" s="53">
        <f t="shared" si="989"/>
        <v>0</v>
      </c>
      <c r="W1771" s="59"/>
      <c r="X1771" s="6"/>
    </row>
    <row r="1772" spans="1:24" s="77" customFormat="1" ht="31.5" x14ac:dyDescent="0.25">
      <c r="A1772" s="33" t="s">
        <v>289</v>
      </c>
      <c r="B1772" s="33" t="s">
        <v>334</v>
      </c>
      <c r="C1772" s="42" t="s">
        <v>128</v>
      </c>
      <c r="D1772" s="43" t="s">
        <v>118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9"/>
      <c r="P1772" s="53"/>
      <c r="Q1772" s="57">
        <f t="shared" si="987"/>
        <v>0</v>
      </c>
      <c r="R1772" s="53"/>
      <c r="S1772" s="53">
        <f t="shared" si="1008"/>
        <v>0</v>
      </c>
      <c r="T1772" s="58"/>
      <c r="U1772" s="58"/>
      <c r="V1772" s="53">
        <f t="shared" si="989"/>
        <v>0</v>
      </c>
      <c r="W1772" s="59"/>
      <c r="X1772" s="6"/>
    </row>
    <row r="1773" spans="1:24" s="77" customFormat="1" ht="15.75" x14ac:dyDescent="0.25">
      <c r="A1773" s="33" t="s">
        <v>289</v>
      </c>
      <c r="B1773" s="33" t="s">
        <v>334</v>
      </c>
      <c r="C1773" s="42" t="s">
        <v>47</v>
      </c>
      <c r="D1773" s="43" t="s">
        <v>121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9"/>
      <c r="P1773" s="53"/>
      <c r="Q1773" s="57">
        <f t="shared" si="987"/>
        <v>0</v>
      </c>
      <c r="R1773" s="53"/>
      <c r="S1773" s="53">
        <f t="shared" si="1008"/>
        <v>0</v>
      </c>
      <c r="T1773" s="58"/>
      <c r="U1773" s="58"/>
      <c r="V1773" s="53">
        <f t="shared" si="989"/>
        <v>0</v>
      </c>
      <c r="W1773" s="59"/>
      <c r="X1773" s="6"/>
    </row>
    <row r="1774" spans="1:24" s="77" customFormat="1" ht="31.5" x14ac:dyDescent="0.25">
      <c r="A1774" s="33" t="s">
        <v>289</v>
      </c>
      <c r="B1774" s="33" t="s">
        <v>334</v>
      </c>
      <c r="C1774" s="42" t="s">
        <v>49</v>
      </c>
      <c r="D1774" s="43" t="s">
        <v>196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9"/>
      <c r="P1774" s="53"/>
      <c r="Q1774" s="57">
        <f t="shared" si="987"/>
        <v>0</v>
      </c>
      <c r="R1774" s="53"/>
      <c r="S1774" s="53">
        <f t="shared" si="1008"/>
        <v>0</v>
      </c>
      <c r="T1774" s="58"/>
      <c r="U1774" s="58"/>
      <c r="V1774" s="53">
        <f t="shared" si="989"/>
        <v>0</v>
      </c>
      <c r="W1774" s="59"/>
      <c r="X1774" s="6"/>
    </row>
    <row r="1775" spans="1:24" s="77" customFormat="1" ht="31.5" x14ac:dyDescent="0.25">
      <c r="A1775" s="33" t="s">
        <v>289</v>
      </c>
      <c r="B1775" s="33" t="s">
        <v>334</v>
      </c>
      <c r="C1775" s="42" t="s">
        <v>197</v>
      </c>
      <c r="D1775" s="43" t="s">
        <v>198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9"/>
      <c r="P1775" s="53"/>
      <c r="Q1775" s="57">
        <f t="shared" si="987"/>
        <v>0</v>
      </c>
      <c r="R1775" s="53"/>
      <c r="S1775" s="53">
        <f t="shared" si="1008"/>
        <v>0</v>
      </c>
      <c r="T1775" s="58"/>
      <c r="U1775" s="58"/>
      <c r="V1775" s="53">
        <f t="shared" si="989"/>
        <v>0</v>
      </c>
      <c r="W1775" s="59"/>
      <c r="X1775" s="6"/>
    </row>
    <row r="1776" spans="1:24" s="77" customFormat="1" ht="47.25" x14ac:dyDescent="0.25">
      <c r="A1776" s="33" t="s">
        <v>289</v>
      </c>
      <c r="B1776" s="33" t="s">
        <v>334</v>
      </c>
      <c r="C1776" s="42" t="s">
        <v>199</v>
      </c>
      <c r="D1776" s="43" t="s">
        <v>200</v>
      </c>
      <c r="E1776" s="53">
        <v>297608</v>
      </c>
      <c r="F1776" s="53">
        <f>ROUND(E1776/12*2,2)</f>
        <v>49601.33</v>
      </c>
      <c r="G1776" s="53">
        <v>39474</v>
      </c>
      <c r="H1776" s="53">
        <v>39474</v>
      </c>
      <c r="I1776" s="119"/>
      <c r="J1776" s="55"/>
      <c r="K1776" s="54">
        <f t="shared" ref="K1776" si="1009">G1776-F1776</f>
        <v>-10127.330000000002</v>
      </c>
      <c r="L1776" s="55">
        <f t="shared" ref="L1776" si="1010">ROUND(K1776*100/-F1776,2)</f>
        <v>20.420000000000002</v>
      </c>
      <c r="M1776" s="59"/>
      <c r="N1776" s="59"/>
      <c r="O1776" s="53">
        <v>1970</v>
      </c>
      <c r="P1776" s="53">
        <v>1970</v>
      </c>
      <c r="Q1776" s="57">
        <f t="shared" si="987"/>
        <v>0</v>
      </c>
      <c r="R1776" s="59">
        <v>140</v>
      </c>
      <c r="S1776" s="53">
        <f>ROUND(R1776/12*2,0)</f>
        <v>23</v>
      </c>
      <c r="T1776" s="58">
        <v>25</v>
      </c>
      <c r="U1776" s="58">
        <v>25</v>
      </c>
      <c r="V1776" s="53">
        <f t="shared" si="989"/>
        <v>0</v>
      </c>
      <c r="W1776" s="59"/>
      <c r="X1776" s="6"/>
    </row>
    <row r="1777" spans="1:24" s="77" customFormat="1" ht="31.5" x14ac:dyDescent="0.25">
      <c r="A1777" s="33" t="s">
        <v>289</v>
      </c>
      <c r="B1777" s="33" t="s">
        <v>334</v>
      </c>
      <c r="C1777" s="42" t="s">
        <v>201</v>
      </c>
      <c r="D1777" s="43" t="s">
        <v>202</v>
      </c>
      <c r="E1777" s="53"/>
      <c r="F1777" s="53"/>
      <c r="G1777" s="53"/>
      <c r="H1777" s="53"/>
      <c r="I1777" s="54"/>
      <c r="J1777" s="50"/>
      <c r="K1777" s="54"/>
      <c r="L1777" s="55"/>
      <c r="M1777" s="59"/>
      <c r="N1777" s="59"/>
      <c r="O1777" s="53"/>
      <c r="P1777" s="53"/>
      <c r="Q1777" s="57">
        <f t="shared" si="987"/>
        <v>0</v>
      </c>
      <c r="R1777" s="53"/>
      <c r="S1777" s="53">
        <f t="shared" si="1008"/>
        <v>0</v>
      </c>
      <c r="T1777" s="58"/>
      <c r="U1777" s="58"/>
      <c r="V1777" s="53">
        <f t="shared" si="989"/>
        <v>0</v>
      </c>
      <c r="W1777" s="59"/>
      <c r="X1777" s="6"/>
    </row>
    <row r="1778" spans="1:24" s="77" customFormat="1" ht="47.25" x14ac:dyDescent="0.25">
      <c r="A1778" s="33" t="s">
        <v>289</v>
      </c>
      <c r="B1778" s="33" t="s">
        <v>334</v>
      </c>
      <c r="C1778" s="42" t="s">
        <v>203</v>
      </c>
      <c r="D1778" s="43" t="s">
        <v>204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987"/>
        <v>0</v>
      </c>
      <c r="R1778" s="53"/>
      <c r="S1778" s="53">
        <f t="shared" si="1008"/>
        <v>0</v>
      </c>
      <c r="T1778" s="58"/>
      <c r="U1778" s="58"/>
      <c r="V1778" s="53">
        <f t="shared" si="989"/>
        <v>0</v>
      </c>
      <c r="W1778" s="59"/>
      <c r="X1778" s="6"/>
    </row>
    <row r="1779" spans="1:24" s="77" customFormat="1" ht="47.25" x14ac:dyDescent="0.25">
      <c r="A1779" s="33" t="s">
        <v>289</v>
      </c>
      <c r="B1779" s="33" t="s">
        <v>334</v>
      </c>
      <c r="C1779" s="42" t="s">
        <v>397</v>
      </c>
      <c r="D1779" s="43" t="s">
        <v>396</v>
      </c>
      <c r="E1779" s="53">
        <v>53346</v>
      </c>
      <c r="F1779" s="53">
        <f>ROUND(E1779/12*2,2)</f>
        <v>8891</v>
      </c>
      <c r="G1779" s="53">
        <v>16924</v>
      </c>
      <c r="H1779" s="53">
        <v>8456</v>
      </c>
      <c r="I1779" s="119">
        <f t="shared" ref="I1779" si="1011">G1779-F1779</f>
        <v>8033</v>
      </c>
      <c r="J1779" s="55">
        <f t="shared" ref="J1779" si="1012">ROUND(I1779/F1779*100,2)</f>
        <v>90.35</v>
      </c>
      <c r="K1779" s="54"/>
      <c r="L1779" s="55"/>
      <c r="M1779" s="59"/>
      <c r="N1779" s="59"/>
      <c r="O1779" s="53">
        <v>120</v>
      </c>
      <c r="P1779" s="53">
        <v>120</v>
      </c>
      <c r="Q1779" s="57"/>
      <c r="R1779" s="53">
        <v>29</v>
      </c>
      <c r="S1779" s="53">
        <f>ROUND(R1779/12*2,0)</f>
        <v>5</v>
      </c>
      <c r="T1779" s="58">
        <v>4</v>
      </c>
      <c r="U1779" s="58">
        <v>2</v>
      </c>
      <c r="V1779" s="53">
        <f t="shared" si="989"/>
        <v>2</v>
      </c>
      <c r="W1779" s="59"/>
      <c r="X1779" s="6"/>
    </row>
    <row r="1780" spans="1:24" s="77" customFormat="1" ht="31.5" x14ac:dyDescent="0.25">
      <c r="A1780" s="33" t="s">
        <v>289</v>
      </c>
      <c r="B1780" s="22" t="s">
        <v>335</v>
      </c>
      <c r="C1780" s="23" t="s">
        <v>102</v>
      </c>
      <c r="D1780" s="32" t="s">
        <v>50</v>
      </c>
      <c r="E1780" s="64">
        <f>SUM(E1781:E1827)</f>
        <v>241690</v>
      </c>
      <c r="F1780" s="64">
        <f>SUM(F1781:F1827)</f>
        <v>75580</v>
      </c>
      <c r="G1780" s="64">
        <f>SUM(G1781:G1827)</f>
        <v>80376.600000000006</v>
      </c>
      <c r="H1780" s="64">
        <f>SUM(H1781:H1827)</f>
        <v>58384</v>
      </c>
      <c r="I1780" s="126">
        <f>SUM(I1781:I1826)</f>
        <v>10862.960000000001</v>
      </c>
      <c r="J1780" s="50">
        <f>ROUND(I1780/F1780*100,2)</f>
        <v>14.37</v>
      </c>
      <c r="K1780" s="126">
        <f>SUM(K1781:K1826)</f>
        <v>-6066.3599999999988</v>
      </c>
      <c r="L1780" s="55">
        <f>ROUND(K1780*100/-F1780,2)</f>
        <v>8.0299999999999994</v>
      </c>
      <c r="M1780" s="64"/>
      <c r="N1780" s="64"/>
      <c r="O1780" s="64">
        <f t="shared" ref="O1780:V1780" si="1013">SUM(O1781:O1824)</f>
        <v>0</v>
      </c>
      <c r="P1780" s="64">
        <f t="shared" si="1013"/>
        <v>0</v>
      </c>
      <c r="Q1780" s="126">
        <f t="shared" si="1013"/>
        <v>0</v>
      </c>
      <c r="R1780" s="64">
        <f t="shared" si="1013"/>
        <v>0</v>
      </c>
      <c r="S1780" s="64">
        <f t="shared" si="1013"/>
        <v>0</v>
      </c>
      <c r="T1780" s="136">
        <f t="shared" si="1013"/>
        <v>0</v>
      </c>
      <c r="U1780" s="136">
        <f t="shared" si="1013"/>
        <v>0</v>
      </c>
      <c r="V1780" s="64">
        <f t="shared" si="1013"/>
        <v>0</v>
      </c>
      <c r="W1780" s="64"/>
      <c r="X1780" s="6"/>
    </row>
    <row r="1781" spans="1:24" s="77" customFormat="1" ht="63" x14ac:dyDescent="0.25">
      <c r="A1781" s="33" t="s">
        <v>289</v>
      </c>
      <c r="B1781" s="44" t="s">
        <v>335</v>
      </c>
      <c r="C1781" s="23" t="s">
        <v>102</v>
      </c>
      <c r="D1781" s="43" t="s">
        <v>205</v>
      </c>
      <c r="E1781" s="53"/>
      <c r="F1781" s="53"/>
      <c r="G1781" s="53"/>
      <c r="H1781" s="53"/>
      <c r="I1781" s="54"/>
      <c r="J1781" s="50"/>
      <c r="K1781" s="54"/>
      <c r="L1781" s="55"/>
      <c r="M1781" s="59"/>
      <c r="N1781" s="59"/>
      <c r="O1781" s="53"/>
      <c r="P1781" s="53"/>
      <c r="Q1781" s="57">
        <f>O1781-P1781</f>
        <v>0</v>
      </c>
      <c r="R1781" s="53"/>
      <c r="S1781" s="53">
        <f>ROUND(R1781/12*3,0)</f>
        <v>0</v>
      </c>
      <c r="T1781" s="58"/>
      <c r="U1781" s="58"/>
      <c r="V1781" s="53">
        <f>T1781-U1781</f>
        <v>0</v>
      </c>
      <c r="W1781" s="59"/>
      <c r="X1781" s="6"/>
    </row>
    <row r="1782" spans="1:24" s="77" customFormat="1" ht="15.75" x14ac:dyDescent="0.25">
      <c r="A1782" s="33" t="s">
        <v>289</v>
      </c>
      <c r="B1782" s="44" t="s">
        <v>335</v>
      </c>
      <c r="C1782" s="23" t="s">
        <v>367</v>
      </c>
      <c r="D1782" s="43" t="s">
        <v>370</v>
      </c>
      <c r="E1782" s="53"/>
      <c r="F1782" s="53">
        <f>E1782</f>
        <v>0</v>
      </c>
      <c r="G1782" s="53"/>
      <c r="H1782" s="53"/>
      <c r="I1782" s="119"/>
      <c r="J1782" s="55"/>
      <c r="K1782" s="54"/>
      <c r="L1782" s="55"/>
      <c r="M1782" s="59"/>
      <c r="N1782" s="59"/>
      <c r="O1782" s="53"/>
      <c r="P1782" s="53"/>
      <c r="Q1782" s="57"/>
      <c r="R1782" s="53"/>
      <c r="S1782" s="53"/>
      <c r="T1782" s="58"/>
      <c r="U1782" s="58"/>
      <c r="V1782" s="53"/>
      <c r="W1782" s="59"/>
      <c r="X1782" s="6"/>
    </row>
    <row r="1783" spans="1:24" s="77" customFormat="1" ht="15.75" x14ac:dyDescent="0.25">
      <c r="A1783" s="33" t="s">
        <v>289</v>
      </c>
      <c r="B1783" s="44" t="s">
        <v>335</v>
      </c>
      <c r="C1783" s="23" t="s">
        <v>368</v>
      </c>
      <c r="D1783" s="43" t="s">
        <v>371</v>
      </c>
      <c r="E1783" s="53"/>
      <c r="F1783" s="53"/>
      <c r="G1783" s="53"/>
      <c r="H1783" s="53"/>
      <c r="I1783" s="54"/>
      <c r="J1783" s="50"/>
      <c r="K1783" s="54"/>
      <c r="L1783" s="55"/>
      <c r="M1783" s="59"/>
      <c r="N1783" s="59"/>
      <c r="O1783" s="53"/>
      <c r="P1783" s="53"/>
      <c r="Q1783" s="57"/>
      <c r="R1783" s="53"/>
      <c r="S1783" s="53"/>
      <c r="T1783" s="58"/>
      <c r="U1783" s="58"/>
      <c r="V1783" s="53"/>
      <c r="W1783" s="59"/>
      <c r="X1783" s="6"/>
    </row>
    <row r="1784" spans="1:24" s="77" customFormat="1" ht="31.5" x14ac:dyDescent="0.25">
      <c r="A1784" s="33" t="s">
        <v>289</v>
      </c>
      <c r="B1784" s="44" t="s">
        <v>335</v>
      </c>
      <c r="C1784" s="23" t="s">
        <v>369</v>
      </c>
      <c r="D1784" s="43" t="s">
        <v>372</v>
      </c>
      <c r="E1784" s="53"/>
      <c r="F1784" s="53"/>
      <c r="G1784" s="53"/>
      <c r="H1784" s="53"/>
      <c r="I1784" s="119">
        <f t="shared" ref="I1784" si="1014">G1784-F1784</f>
        <v>0</v>
      </c>
      <c r="J1784" s="55" t="e">
        <f t="shared" ref="J1784" si="1015">ROUND(I1784/F1784*100,2)</f>
        <v>#DIV/0!</v>
      </c>
      <c r="K1784" s="54">
        <f>G1784-F1784</f>
        <v>0</v>
      </c>
      <c r="L1784" s="55" t="e">
        <f>ROUND(K1784*100/-F1784,2)</f>
        <v>#DIV/0!</v>
      </c>
      <c r="M1784" s="59"/>
      <c r="N1784" s="59"/>
      <c r="O1784" s="53"/>
      <c r="P1784" s="53"/>
      <c r="Q1784" s="59"/>
      <c r="R1784" s="53"/>
      <c r="S1784" s="53"/>
      <c r="T1784" s="53"/>
      <c r="U1784" s="53"/>
      <c r="V1784" s="53"/>
      <c r="W1784" s="59"/>
      <c r="X1784" s="6"/>
    </row>
    <row r="1785" spans="1:24" s="77" customFormat="1" ht="31.5" x14ac:dyDescent="0.25">
      <c r="A1785" s="33" t="s">
        <v>289</v>
      </c>
      <c r="B1785" s="44" t="s">
        <v>335</v>
      </c>
      <c r="C1785" s="37" t="s">
        <v>206</v>
      </c>
      <c r="D1785" s="43" t="s">
        <v>207</v>
      </c>
      <c r="E1785" s="53"/>
      <c r="F1785" s="53"/>
      <c r="G1785" s="53"/>
      <c r="H1785" s="53"/>
      <c r="I1785" s="54"/>
      <c r="J1785" s="50"/>
      <c r="K1785" s="54"/>
      <c r="L1785" s="55"/>
      <c r="M1785" s="59"/>
      <c r="N1785" s="59"/>
      <c r="O1785" s="53"/>
      <c r="P1785" s="53"/>
      <c r="Q1785" s="57">
        <f t="shared" ref="Q1785:Q1822" si="1016">O1785-P1785</f>
        <v>0</v>
      </c>
      <c r="R1785" s="53"/>
      <c r="S1785" s="53">
        <f>ROUND(R1785/12*3,0)</f>
        <v>0</v>
      </c>
      <c r="T1785" s="58"/>
      <c r="U1785" s="58"/>
      <c r="V1785" s="53">
        <f t="shared" ref="V1785:V1822" si="1017">T1785-U1785</f>
        <v>0</v>
      </c>
      <c r="W1785" s="59"/>
      <c r="X1785" s="6"/>
    </row>
    <row r="1786" spans="1:24" s="77" customFormat="1" ht="31.5" x14ac:dyDescent="0.25">
      <c r="A1786" s="33" t="s">
        <v>289</v>
      </c>
      <c r="B1786" s="44" t="s">
        <v>335</v>
      </c>
      <c r="C1786" s="37" t="s">
        <v>208</v>
      </c>
      <c r="D1786" s="43" t="s">
        <v>209</v>
      </c>
      <c r="E1786" s="53">
        <v>47251</v>
      </c>
      <c r="F1786" s="53">
        <f>ROUND(E1786/12*2,0)</f>
        <v>7875</v>
      </c>
      <c r="G1786" s="53">
        <v>6864.35</v>
      </c>
      <c r="H1786" s="53">
        <v>2865</v>
      </c>
      <c r="I1786" s="119"/>
      <c r="J1786" s="55"/>
      <c r="K1786" s="54">
        <f>G1786-F1786</f>
        <v>-1010.6499999999996</v>
      </c>
      <c r="L1786" s="55">
        <f>ROUND(K1786*100/-F1786,2)</f>
        <v>12.83</v>
      </c>
      <c r="M1786" s="59"/>
      <c r="N1786" s="59"/>
      <c r="O1786" s="53"/>
      <c r="P1786" s="53"/>
      <c r="Q1786" s="57">
        <f t="shared" si="1016"/>
        <v>0</v>
      </c>
      <c r="R1786" s="53"/>
      <c r="S1786" s="53">
        <f>ROUND(R1786/12*3,0)</f>
        <v>0</v>
      </c>
      <c r="T1786" s="58"/>
      <c r="U1786" s="58"/>
      <c r="V1786" s="53">
        <f t="shared" si="1017"/>
        <v>0</v>
      </c>
      <c r="W1786" s="59"/>
      <c r="X1786" s="6"/>
    </row>
    <row r="1787" spans="1:24" s="77" customFormat="1" ht="15.75" x14ac:dyDescent="0.25">
      <c r="A1787" s="33" t="s">
        <v>289</v>
      </c>
      <c r="B1787" s="44" t="s">
        <v>335</v>
      </c>
      <c r="C1787" s="37" t="s">
        <v>210</v>
      </c>
      <c r="D1787" s="43" t="s">
        <v>223</v>
      </c>
      <c r="E1787" s="53"/>
      <c r="F1787" s="53"/>
      <c r="G1787" s="53"/>
      <c r="H1787" s="53"/>
      <c r="I1787" s="54"/>
      <c r="J1787" s="50"/>
      <c r="K1787" s="54"/>
      <c r="L1787" s="55"/>
      <c r="M1787" s="59"/>
      <c r="N1787" s="59"/>
      <c r="O1787" s="53"/>
      <c r="P1787" s="53"/>
      <c r="Q1787" s="57">
        <f t="shared" si="1016"/>
        <v>0</v>
      </c>
      <c r="R1787" s="53"/>
      <c r="S1787" s="53">
        <f t="shared" ref="S1787" si="1018">ROUND(R1787/12*3,0)</f>
        <v>0</v>
      </c>
      <c r="T1787" s="58"/>
      <c r="U1787" s="58"/>
      <c r="V1787" s="53">
        <f t="shared" si="1017"/>
        <v>0</v>
      </c>
      <c r="W1787" s="59"/>
      <c r="X1787" s="6"/>
    </row>
    <row r="1788" spans="1:24" s="77" customFormat="1" ht="31.5" x14ac:dyDescent="0.25">
      <c r="A1788" s="33" t="s">
        <v>289</v>
      </c>
      <c r="B1788" s="44" t="s">
        <v>335</v>
      </c>
      <c r="C1788" s="37" t="s">
        <v>211</v>
      </c>
      <c r="D1788" s="43" t="s">
        <v>212</v>
      </c>
      <c r="E1788" s="53"/>
      <c r="F1788" s="53"/>
      <c r="G1788" s="53"/>
      <c r="H1788" s="53"/>
      <c r="I1788" s="119">
        <f t="shared" ref="I1788" si="1019">G1788-F1788</f>
        <v>0</v>
      </c>
      <c r="J1788" s="55" t="e">
        <f t="shared" ref="J1788" si="1020">ROUND(I1788/F1788*100,2)</f>
        <v>#DIV/0!</v>
      </c>
      <c r="K1788" s="54">
        <f>G1788-F1788</f>
        <v>0</v>
      </c>
      <c r="L1788" s="55" t="e">
        <f>ROUND(K1788*100/-F1788,2)</f>
        <v>#DIV/0!</v>
      </c>
      <c r="M1788" s="59"/>
      <c r="N1788" s="59"/>
      <c r="O1788" s="53"/>
      <c r="P1788" s="53"/>
      <c r="Q1788" s="57">
        <f t="shared" si="1016"/>
        <v>0</v>
      </c>
      <c r="R1788" s="53"/>
      <c r="S1788" s="53">
        <f t="shared" ref="S1788:S1822" si="1021">ROUND(R1788/12*3,0)</f>
        <v>0</v>
      </c>
      <c r="T1788" s="58"/>
      <c r="U1788" s="58"/>
      <c r="V1788" s="53">
        <f t="shared" si="1017"/>
        <v>0</v>
      </c>
      <c r="W1788" s="59"/>
      <c r="X1788" s="6"/>
    </row>
    <row r="1789" spans="1:24" s="77" customFormat="1" ht="15.75" x14ac:dyDescent="0.25">
      <c r="A1789" s="33" t="s">
        <v>289</v>
      </c>
      <c r="B1789" s="44" t="s">
        <v>335</v>
      </c>
      <c r="C1789" s="37" t="s">
        <v>213</v>
      </c>
      <c r="D1789" s="43" t="s">
        <v>214</v>
      </c>
      <c r="E1789" s="53"/>
      <c r="F1789" s="53"/>
      <c r="G1789" s="53"/>
      <c r="H1789" s="53"/>
      <c r="I1789" s="54"/>
      <c r="J1789" s="50"/>
      <c r="K1789" s="54"/>
      <c r="L1789" s="55"/>
      <c r="M1789" s="59"/>
      <c r="N1789" s="59"/>
      <c r="O1789" s="53"/>
      <c r="P1789" s="53"/>
      <c r="Q1789" s="57">
        <f t="shared" si="1016"/>
        <v>0</v>
      </c>
      <c r="R1789" s="53"/>
      <c r="S1789" s="53">
        <f t="shared" si="1021"/>
        <v>0</v>
      </c>
      <c r="T1789" s="58"/>
      <c r="U1789" s="58"/>
      <c r="V1789" s="53">
        <f t="shared" si="1017"/>
        <v>0</v>
      </c>
      <c r="W1789" s="59"/>
      <c r="X1789" s="6"/>
    </row>
    <row r="1790" spans="1:24" s="77" customFormat="1" ht="31.5" x14ac:dyDescent="0.25">
      <c r="A1790" s="33" t="s">
        <v>289</v>
      </c>
      <c r="B1790" s="44" t="s">
        <v>335</v>
      </c>
      <c r="C1790" s="37" t="s">
        <v>215</v>
      </c>
      <c r="D1790" s="43" t="s">
        <v>216</v>
      </c>
      <c r="E1790" s="53">
        <v>144279</v>
      </c>
      <c r="F1790" s="53">
        <f>ROUND(E1790/12*2,0)</f>
        <v>24047</v>
      </c>
      <c r="G1790" s="53">
        <v>20292.29</v>
      </c>
      <c r="H1790" s="53">
        <v>9791</v>
      </c>
      <c r="I1790" s="119"/>
      <c r="J1790" s="55"/>
      <c r="K1790" s="54">
        <f>G1790-F1790</f>
        <v>-3754.7099999999991</v>
      </c>
      <c r="L1790" s="55">
        <f>ROUND(K1790*100/-F1790,2)</f>
        <v>15.61</v>
      </c>
      <c r="M1790" s="59"/>
      <c r="N1790" s="59"/>
      <c r="O1790" s="53"/>
      <c r="P1790" s="53"/>
      <c r="Q1790" s="57">
        <f t="shared" si="1016"/>
        <v>0</v>
      </c>
      <c r="R1790" s="53"/>
      <c r="S1790" s="53">
        <f t="shared" si="1021"/>
        <v>0</v>
      </c>
      <c r="T1790" s="58"/>
      <c r="U1790" s="58"/>
      <c r="V1790" s="53">
        <f t="shared" si="1017"/>
        <v>0</v>
      </c>
      <c r="W1790" s="59"/>
      <c r="X1790" s="6"/>
    </row>
    <row r="1791" spans="1:24" s="77" customFormat="1" ht="31.5" x14ac:dyDescent="0.25">
      <c r="A1791" s="33" t="s">
        <v>289</v>
      </c>
      <c r="B1791" s="44" t="s">
        <v>335</v>
      </c>
      <c r="C1791" s="37" t="s">
        <v>217</v>
      </c>
      <c r="D1791" s="43" t="s">
        <v>218</v>
      </c>
      <c r="E1791" s="53"/>
      <c r="F1791" s="53">
        <f t="shared" ref="F1791:F1820" si="1022">E1791/12*1</f>
        <v>0</v>
      </c>
      <c r="G1791" s="53"/>
      <c r="H1791" s="53"/>
      <c r="I1791" s="54"/>
      <c r="J1791" s="50"/>
      <c r="K1791" s="54"/>
      <c r="L1791" s="55"/>
      <c r="M1791" s="59"/>
      <c r="N1791" s="59"/>
      <c r="O1791" s="53"/>
      <c r="P1791" s="53"/>
      <c r="Q1791" s="57">
        <f t="shared" si="1016"/>
        <v>0</v>
      </c>
      <c r="R1791" s="53"/>
      <c r="S1791" s="53">
        <f t="shared" si="1021"/>
        <v>0</v>
      </c>
      <c r="T1791" s="58"/>
      <c r="U1791" s="58"/>
      <c r="V1791" s="53">
        <f t="shared" si="1017"/>
        <v>0</v>
      </c>
      <c r="W1791" s="59"/>
      <c r="X1791" s="6"/>
    </row>
    <row r="1792" spans="1:24" s="77" customFormat="1" ht="31.5" x14ac:dyDescent="0.25">
      <c r="A1792" s="33" t="s">
        <v>289</v>
      </c>
      <c r="B1792" s="44" t="s">
        <v>335</v>
      </c>
      <c r="C1792" s="37" t="s">
        <v>219</v>
      </c>
      <c r="D1792" s="43" t="s">
        <v>220</v>
      </c>
      <c r="E1792" s="53"/>
      <c r="F1792" s="53">
        <f t="shared" si="1022"/>
        <v>0</v>
      </c>
      <c r="G1792" s="53"/>
      <c r="H1792" s="53"/>
      <c r="I1792" s="54"/>
      <c r="J1792" s="50"/>
      <c r="K1792" s="54"/>
      <c r="L1792" s="55"/>
      <c r="M1792" s="59"/>
      <c r="N1792" s="59"/>
      <c r="O1792" s="53"/>
      <c r="P1792" s="53"/>
      <c r="Q1792" s="57">
        <f t="shared" si="1016"/>
        <v>0</v>
      </c>
      <c r="R1792" s="53"/>
      <c r="S1792" s="53">
        <f t="shared" si="1021"/>
        <v>0</v>
      </c>
      <c r="T1792" s="58"/>
      <c r="U1792" s="58"/>
      <c r="V1792" s="53">
        <f t="shared" si="1017"/>
        <v>0</v>
      </c>
      <c r="W1792" s="59"/>
      <c r="X1792" s="6"/>
    </row>
    <row r="1793" spans="1:24" s="77" customFormat="1" ht="31.5" x14ac:dyDescent="0.25">
      <c r="A1793" s="33" t="s">
        <v>289</v>
      </c>
      <c r="B1793" s="44" t="s">
        <v>335</v>
      </c>
      <c r="C1793" s="37" t="s">
        <v>221</v>
      </c>
      <c r="D1793" s="43" t="s">
        <v>224</v>
      </c>
      <c r="E1793" s="53"/>
      <c r="F1793" s="53">
        <f t="shared" si="1022"/>
        <v>0</v>
      </c>
      <c r="G1793" s="53"/>
      <c r="H1793" s="53"/>
      <c r="I1793" s="54"/>
      <c r="J1793" s="50"/>
      <c r="K1793" s="54"/>
      <c r="L1793" s="55"/>
      <c r="M1793" s="59"/>
      <c r="N1793" s="59"/>
      <c r="O1793" s="53"/>
      <c r="P1793" s="53"/>
      <c r="Q1793" s="57">
        <f t="shared" si="1016"/>
        <v>0</v>
      </c>
      <c r="R1793" s="53"/>
      <c r="S1793" s="53">
        <f t="shared" si="1021"/>
        <v>0</v>
      </c>
      <c r="T1793" s="58"/>
      <c r="U1793" s="58"/>
      <c r="V1793" s="53">
        <f t="shared" si="1017"/>
        <v>0</v>
      </c>
      <c r="W1793" s="59"/>
      <c r="X1793" s="6"/>
    </row>
    <row r="1794" spans="1:24" s="77" customFormat="1" ht="31.5" x14ac:dyDescent="0.25">
      <c r="A1794" s="33" t="s">
        <v>289</v>
      </c>
      <c r="B1794" s="44" t="s">
        <v>335</v>
      </c>
      <c r="C1794" s="37" t="s">
        <v>222</v>
      </c>
      <c r="D1794" s="43" t="s">
        <v>225</v>
      </c>
      <c r="E1794" s="53"/>
      <c r="F1794" s="53">
        <f t="shared" si="1022"/>
        <v>0</v>
      </c>
      <c r="G1794" s="53"/>
      <c r="H1794" s="53"/>
      <c r="I1794" s="54"/>
      <c r="J1794" s="50"/>
      <c r="K1794" s="54"/>
      <c r="L1794" s="55"/>
      <c r="M1794" s="59"/>
      <c r="N1794" s="59"/>
      <c r="O1794" s="53"/>
      <c r="P1794" s="53"/>
      <c r="Q1794" s="57">
        <f t="shared" si="1016"/>
        <v>0</v>
      </c>
      <c r="R1794" s="53"/>
      <c r="S1794" s="53">
        <f t="shared" si="1021"/>
        <v>0</v>
      </c>
      <c r="T1794" s="58"/>
      <c r="U1794" s="58"/>
      <c r="V1794" s="53">
        <f t="shared" si="1017"/>
        <v>0</v>
      </c>
      <c r="W1794" s="59"/>
      <c r="X1794" s="6"/>
    </row>
    <row r="1795" spans="1:24" s="77" customFormat="1" ht="31.5" x14ac:dyDescent="0.25">
      <c r="A1795" s="33" t="s">
        <v>289</v>
      </c>
      <c r="B1795" s="44" t="s">
        <v>335</v>
      </c>
      <c r="C1795" s="37" t="s">
        <v>277</v>
      </c>
      <c r="D1795" s="43" t="s">
        <v>278</v>
      </c>
      <c r="E1795" s="53"/>
      <c r="F1795" s="53">
        <f t="shared" si="1022"/>
        <v>0</v>
      </c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si="1016"/>
        <v>0</v>
      </c>
      <c r="R1795" s="53"/>
      <c r="S1795" s="53">
        <f t="shared" si="1021"/>
        <v>0</v>
      </c>
      <c r="T1795" s="58"/>
      <c r="U1795" s="58"/>
      <c r="V1795" s="53">
        <f t="shared" si="1017"/>
        <v>0</v>
      </c>
      <c r="W1795" s="59"/>
      <c r="X1795" s="6"/>
    </row>
    <row r="1796" spans="1:24" s="77" customFormat="1" ht="15.75" x14ac:dyDescent="0.25">
      <c r="A1796" s="33" t="s">
        <v>289</v>
      </c>
      <c r="B1796" s="44" t="s">
        <v>335</v>
      </c>
      <c r="C1796" s="37" t="s">
        <v>226</v>
      </c>
      <c r="D1796" s="38" t="s">
        <v>408</v>
      </c>
      <c r="E1796" s="53"/>
      <c r="F1796" s="53"/>
      <c r="G1796" s="53">
        <v>6821.01</v>
      </c>
      <c r="H1796" s="53">
        <v>3371</v>
      </c>
      <c r="I1796" s="119">
        <f>G1796-F1796</f>
        <v>6821.01</v>
      </c>
      <c r="J1796" s="55"/>
      <c r="K1796" s="54"/>
      <c r="L1796" s="55"/>
      <c r="M1796" s="59"/>
      <c r="N1796" s="59"/>
      <c r="O1796" s="53"/>
      <c r="P1796" s="53"/>
      <c r="Q1796" s="57">
        <f t="shared" si="1016"/>
        <v>0</v>
      </c>
      <c r="R1796" s="53"/>
      <c r="S1796" s="53">
        <f t="shared" si="1021"/>
        <v>0</v>
      </c>
      <c r="T1796" s="58"/>
      <c r="U1796" s="58"/>
      <c r="V1796" s="53">
        <f t="shared" si="1017"/>
        <v>0</v>
      </c>
      <c r="W1796" s="59"/>
      <c r="X1796" s="6"/>
    </row>
    <row r="1797" spans="1:24" s="77" customFormat="1" ht="31.5" x14ac:dyDescent="0.25">
      <c r="A1797" s="33" t="s">
        <v>289</v>
      </c>
      <c r="B1797" s="44" t="s">
        <v>335</v>
      </c>
      <c r="C1797" s="37" t="s">
        <v>227</v>
      </c>
      <c r="D1797" s="43" t="s">
        <v>228</v>
      </c>
      <c r="E1797" s="53"/>
      <c r="F1797" s="53">
        <f t="shared" si="1022"/>
        <v>0</v>
      </c>
      <c r="G1797" s="53"/>
      <c r="H1797" s="53"/>
      <c r="I1797" s="54"/>
      <c r="J1797" s="50"/>
      <c r="K1797" s="54"/>
      <c r="L1797" s="55"/>
      <c r="M1797" s="59"/>
      <c r="N1797" s="59"/>
      <c r="O1797" s="53"/>
      <c r="P1797" s="53"/>
      <c r="Q1797" s="57">
        <f t="shared" si="1016"/>
        <v>0</v>
      </c>
      <c r="R1797" s="53"/>
      <c r="S1797" s="53">
        <f t="shared" si="1021"/>
        <v>0</v>
      </c>
      <c r="T1797" s="58"/>
      <c r="U1797" s="58"/>
      <c r="V1797" s="53">
        <f t="shared" si="1017"/>
        <v>0</v>
      </c>
      <c r="W1797" s="59"/>
      <c r="X1797" s="6"/>
    </row>
    <row r="1798" spans="1:24" s="77" customFormat="1" ht="15.75" x14ac:dyDescent="0.25">
      <c r="A1798" s="33" t="s">
        <v>289</v>
      </c>
      <c r="B1798" s="44" t="s">
        <v>335</v>
      </c>
      <c r="C1798" s="37" t="s">
        <v>229</v>
      </c>
      <c r="D1798" s="43" t="s">
        <v>230</v>
      </c>
      <c r="E1798" s="53"/>
      <c r="F1798" s="53">
        <f t="shared" si="1022"/>
        <v>0</v>
      </c>
      <c r="G1798" s="53"/>
      <c r="H1798" s="53"/>
      <c r="I1798" s="54"/>
      <c r="J1798" s="50"/>
      <c r="K1798" s="54"/>
      <c r="L1798" s="55"/>
      <c r="M1798" s="59"/>
      <c r="N1798" s="59"/>
      <c r="O1798" s="53"/>
      <c r="P1798" s="53"/>
      <c r="Q1798" s="57">
        <f t="shared" si="1016"/>
        <v>0</v>
      </c>
      <c r="R1798" s="53"/>
      <c r="S1798" s="53">
        <f t="shared" si="1021"/>
        <v>0</v>
      </c>
      <c r="T1798" s="58"/>
      <c r="U1798" s="58"/>
      <c r="V1798" s="53">
        <f t="shared" si="1017"/>
        <v>0</v>
      </c>
      <c r="W1798" s="59"/>
      <c r="X1798" s="6"/>
    </row>
    <row r="1799" spans="1:24" s="77" customFormat="1" ht="15.75" x14ac:dyDescent="0.25">
      <c r="A1799" s="33" t="s">
        <v>289</v>
      </c>
      <c r="B1799" s="44" t="s">
        <v>335</v>
      </c>
      <c r="C1799" s="37" t="s">
        <v>377</v>
      </c>
      <c r="D1799" s="43" t="s">
        <v>359</v>
      </c>
      <c r="E1799" s="53"/>
      <c r="F1799" s="53">
        <f t="shared" si="1022"/>
        <v>0</v>
      </c>
      <c r="G1799" s="53">
        <v>1539.86</v>
      </c>
      <c r="H1799" s="53"/>
      <c r="I1799" s="119">
        <f t="shared" ref="I1799:I1801" si="1023">G1799-F1799</f>
        <v>1539.86</v>
      </c>
      <c r="J1799" s="55"/>
      <c r="K1799" s="54"/>
      <c r="L1799" s="55"/>
      <c r="M1799" s="59"/>
      <c r="N1799" s="59"/>
      <c r="O1799" s="53"/>
      <c r="P1799" s="53"/>
      <c r="Q1799" s="57">
        <f t="shared" si="1016"/>
        <v>0</v>
      </c>
      <c r="R1799" s="53"/>
      <c r="S1799" s="53">
        <f t="shared" si="1021"/>
        <v>0</v>
      </c>
      <c r="T1799" s="58"/>
      <c r="U1799" s="58"/>
      <c r="V1799" s="53">
        <f t="shared" si="1017"/>
        <v>0</v>
      </c>
      <c r="W1799" s="59"/>
      <c r="X1799" s="6"/>
    </row>
    <row r="1800" spans="1:24" s="77" customFormat="1" ht="15.75" x14ac:dyDescent="0.25">
      <c r="A1800" s="33" t="s">
        <v>289</v>
      </c>
      <c r="B1800" s="44" t="s">
        <v>335</v>
      </c>
      <c r="C1800" s="37" t="s">
        <v>231</v>
      </c>
      <c r="D1800" s="43" t="s">
        <v>232</v>
      </c>
      <c r="E1800" s="53"/>
      <c r="F1800" s="53"/>
      <c r="G1800" s="53">
        <v>1734.6</v>
      </c>
      <c r="H1800" s="53"/>
      <c r="I1800" s="119">
        <f t="shared" si="1023"/>
        <v>1734.6</v>
      </c>
      <c r="J1800" s="55" t="e">
        <f t="shared" ref="J1800:J1801" si="1024">ROUND(I1800/F1800*100,2)</f>
        <v>#DIV/0!</v>
      </c>
      <c r="K1800" s="54"/>
      <c r="L1800" s="55"/>
      <c r="M1800" s="59"/>
      <c r="N1800" s="59"/>
      <c r="O1800" s="53"/>
      <c r="P1800" s="53"/>
      <c r="Q1800" s="57">
        <f t="shared" si="1016"/>
        <v>0</v>
      </c>
      <c r="R1800" s="53"/>
      <c r="S1800" s="53">
        <f t="shared" si="1021"/>
        <v>0</v>
      </c>
      <c r="T1800" s="58"/>
      <c r="U1800" s="58"/>
      <c r="V1800" s="53">
        <f t="shared" si="1017"/>
        <v>0</v>
      </c>
      <c r="W1800" s="59"/>
      <c r="X1800" s="6"/>
    </row>
    <row r="1801" spans="1:24" s="77" customFormat="1" ht="15.75" x14ac:dyDescent="0.25">
      <c r="A1801" s="33" t="s">
        <v>289</v>
      </c>
      <c r="B1801" s="44" t="s">
        <v>335</v>
      </c>
      <c r="C1801" s="37" t="s">
        <v>233</v>
      </c>
      <c r="D1801" s="43" t="s">
        <v>234</v>
      </c>
      <c r="E1801" s="53"/>
      <c r="F1801" s="53"/>
      <c r="G1801" s="53"/>
      <c r="H1801" s="53"/>
      <c r="I1801" s="119">
        <f t="shared" si="1023"/>
        <v>0</v>
      </c>
      <c r="J1801" s="55" t="e">
        <f t="shared" si="1024"/>
        <v>#DIV/0!</v>
      </c>
      <c r="K1801" s="54">
        <f t="shared" ref="K1801" si="1025">G1801-F1801</f>
        <v>0</v>
      </c>
      <c r="L1801" s="55" t="e">
        <f t="shared" ref="L1801" si="1026">ROUND(K1801*100/-F1801,2)</f>
        <v>#DIV/0!</v>
      </c>
      <c r="M1801" s="59"/>
      <c r="N1801" s="59"/>
      <c r="O1801" s="53"/>
      <c r="P1801" s="53"/>
      <c r="Q1801" s="57">
        <f t="shared" si="1016"/>
        <v>0</v>
      </c>
      <c r="R1801" s="53"/>
      <c r="S1801" s="53">
        <f t="shared" si="1021"/>
        <v>0</v>
      </c>
      <c r="T1801" s="58"/>
      <c r="U1801" s="58"/>
      <c r="V1801" s="53">
        <f t="shared" si="1017"/>
        <v>0</v>
      </c>
      <c r="W1801" s="59"/>
      <c r="X1801" s="6"/>
    </row>
    <row r="1802" spans="1:24" s="77" customFormat="1" ht="31.5" x14ac:dyDescent="0.25">
      <c r="A1802" s="33" t="s">
        <v>289</v>
      </c>
      <c r="B1802" s="44" t="s">
        <v>335</v>
      </c>
      <c r="C1802" s="37" t="s">
        <v>235</v>
      </c>
      <c r="D1802" s="43" t="s">
        <v>236</v>
      </c>
      <c r="E1802" s="53"/>
      <c r="F1802" s="53">
        <f t="shared" si="1022"/>
        <v>0</v>
      </c>
      <c r="G1802" s="53"/>
      <c r="H1802" s="53"/>
      <c r="I1802" s="54"/>
      <c r="J1802" s="50"/>
      <c r="K1802" s="54"/>
      <c r="L1802" s="55"/>
      <c r="M1802" s="59"/>
      <c r="N1802" s="59"/>
      <c r="O1802" s="53"/>
      <c r="P1802" s="53"/>
      <c r="Q1802" s="57">
        <f t="shared" si="1016"/>
        <v>0</v>
      </c>
      <c r="R1802" s="53"/>
      <c r="S1802" s="53">
        <f t="shared" si="1021"/>
        <v>0</v>
      </c>
      <c r="T1802" s="58"/>
      <c r="U1802" s="58"/>
      <c r="V1802" s="53">
        <f t="shared" si="1017"/>
        <v>0</v>
      </c>
      <c r="W1802" s="59"/>
      <c r="X1802" s="6"/>
    </row>
    <row r="1803" spans="1:24" s="77" customFormat="1" ht="31.5" x14ac:dyDescent="0.25">
      <c r="A1803" s="33" t="s">
        <v>289</v>
      </c>
      <c r="B1803" s="44" t="s">
        <v>335</v>
      </c>
      <c r="C1803" s="37" t="s">
        <v>237</v>
      </c>
      <c r="D1803" s="43" t="s">
        <v>238</v>
      </c>
      <c r="E1803" s="53"/>
      <c r="F1803" s="53">
        <f t="shared" si="1022"/>
        <v>0</v>
      </c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si="1016"/>
        <v>0</v>
      </c>
      <c r="R1803" s="53"/>
      <c r="S1803" s="53">
        <f t="shared" si="1021"/>
        <v>0</v>
      </c>
      <c r="T1803" s="58"/>
      <c r="U1803" s="58"/>
      <c r="V1803" s="53">
        <f t="shared" si="1017"/>
        <v>0</v>
      </c>
      <c r="W1803" s="59"/>
      <c r="X1803" s="6"/>
    </row>
    <row r="1804" spans="1:24" s="77" customFormat="1" ht="15.75" x14ac:dyDescent="0.25">
      <c r="A1804" s="33" t="s">
        <v>289</v>
      </c>
      <c r="B1804" s="44" t="s">
        <v>335</v>
      </c>
      <c r="C1804" s="37" t="s">
        <v>239</v>
      </c>
      <c r="D1804" s="43" t="s">
        <v>243</v>
      </c>
      <c r="E1804" s="53"/>
      <c r="F1804" s="53">
        <f t="shared" si="1022"/>
        <v>0</v>
      </c>
      <c r="G1804" s="53"/>
      <c r="H1804" s="53"/>
      <c r="I1804" s="54"/>
      <c r="J1804" s="50"/>
      <c r="K1804" s="54"/>
      <c r="L1804" s="55"/>
      <c r="M1804" s="59"/>
      <c r="N1804" s="59"/>
      <c r="O1804" s="53"/>
      <c r="P1804" s="53"/>
      <c r="Q1804" s="57">
        <f t="shared" si="1016"/>
        <v>0</v>
      </c>
      <c r="R1804" s="53"/>
      <c r="S1804" s="53">
        <f t="shared" si="1021"/>
        <v>0</v>
      </c>
      <c r="T1804" s="58"/>
      <c r="U1804" s="58"/>
      <c r="V1804" s="53">
        <f t="shared" si="1017"/>
        <v>0</v>
      </c>
      <c r="W1804" s="59"/>
      <c r="X1804" s="6"/>
    </row>
    <row r="1805" spans="1:24" s="77" customFormat="1" ht="15.75" x14ac:dyDescent="0.25">
      <c r="A1805" s="33" t="s">
        <v>289</v>
      </c>
      <c r="B1805" s="44" t="s">
        <v>335</v>
      </c>
      <c r="C1805" s="37" t="s">
        <v>240</v>
      </c>
      <c r="D1805" s="43" t="s">
        <v>244</v>
      </c>
      <c r="E1805" s="53"/>
      <c r="F1805" s="53"/>
      <c r="G1805" s="53"/>
      <c r="H1805" s="53"/>
      <c r="I1805" s="119">
        <f t="shared" ref="I1805" si="1027">G1805-F1805</f>
        <v>0</v>
      </c>
      <c r="J1805" s="55" t="e">
        <f t="shared" ref="J1805" si="1028">ROUND(I1805/F1805*100,2)</f>
        <v>#DIV/0!</v>
      </c>
      <c r="K1805" s="54">
        <f t="shared" ref="K1805" si="1029">G1805-F1805</f>
        <v>0</v>
      </c>
      <c r="L1805" s="55" t="e">
        <f t="shared" ref="L1805" si="1030">ROUND(K1805*100/-F1805,2)</f>
        <v>#DIV/0!</v>
      </c>
      <c r="M1805" s="59"/>
      <c r="N1805" s="59"/>
      <c r="O1805" s="53"/>
      <c r="P1805" s="53"/>
      <c r="Q1805" s="57">
        <f t="shared" si="1016"/>
        <v>0</v>
      </c>
      <c r="R1805" s="53"/>
      <c r="S1805" s="53">
        <f t="shared" si="1021"/>
        <v>0</v>
      </c>
      <c r="T1805" s="58"/>
      <c r="U1805" s="58"/>
      <c r="V1805" s="53">
        <f t="shared" si="1017"/>
        <v>0</v>
      </c>
      <c r="W1805" s="59"/>
      <c r="X1805" s="6"/>
    </row>
    <row r="1806" spans="1:24" s="77" customFormat="1" ht="15.75" x14ac:dyDescent="0.25">
      <c r="A1806" s="33" t="s">
        <v>289</v>
      </c>
      <c r="B1806" s="44" t="s">
        <v>335</v>
      </c>
      <c r="C1806" s="37" t="s">
        <v>241</v>
      </c>
      <c r="D1806" s="43" t="s">
        <v>242</v>
      </c>
      <c r="E1806" s="53">
        <v>957</v>
      </c>
      <c r="F1806" s="53">
        <f>ROUND(E1806/12*2,0)</f>
        <v>160</v>
      </c>
      <c r="G1806" s="53"/>
      <c r="H1806" s="53"/>
      <c r="I1806" s="119"/>
      <c r="J1806" s="55"/>
      <c r="K1806" s="54">
        <f>G1806-F1806</f>
        <v>-160</v>
      </c>
      <c r="L1806" s="55">
        <f>ROUND(K1806*100/-F1806,2)</f>
        <v>100</v>
      </c>
      <c r="M1806" s="59"/>
      <c r="N1806" s="59"/>
      <c r="O1806" s="53"/>
      <c r="P1806" s="53"/>
      <c r="Q1806" s="57">
        <f t="shared" si="1016"/>
        <v>0</v>
      </c>
      <c r="R1806" s="53"/>
      <c r="S1806" s="53">
        <f t="shared" si="1021"/>
        <v>0</v>
      </c>
      <c r="T1806" s="58"/>
      <c r="U1806" s="58"/>
      <c r="V1806" s="53">
        <f t="shared" si="1017"/>
        <v>0</v>
      </c>
      <c r="W1806" s="59"/>
      <c r="X1806" s="6"/>
    </row>
    <row r="1807" spans="1:24" s="77" customFormat="1" ht="31.5" x14ac:dyDescent="0.25">
      <c r="A1807" s="33" t="s">
        <v>289</v>
      </c>
      <c r="B1807" s="44" t="s">
        <v>335</v>
      </c>
      <c r="C1807" s="37" t="s">
        <v>245</v>
      </c>
      <c r="D1807" s="43" t="s">
        <v>246</v>
      </c>
      <c r="E1807" s="53"/>
      <c r="F1807" s="53">
        <f t="shared" si="1022"/>
        <v>0</v>
      </c>
      <c r="G1807" s="53"/>
      <c r="H1807" s="53"/>
      <c r="I1807" s="54"/>
      <c r="J1807" s="50"/>
      <c r="K1807" s="54"/>
      <c r="L1807" s="55"/>
      <c r="M1807" s="59"/>
      <c r="N1807" s="59"/>
      <c r="O1807" s="53"/>
      <c r="P1807" s="53"/>
      <c r="Q1807" s="57">
        <f t="shared" si="1016"/>
        <v>0</v>
      </c>
      <c r="R1807" s="53"/>
      <c r="S1807" s="53">
        <f t="shared" si="1021"/>
        <v>0</v>
      </c>
      <c r="T1807" s="58"/>
      <c r="U1807" s="58"/>
      <c r="V1807" s="53">
        <f t="shared" si="1017"/>
        <v>0</v>
      </c>
      <c r="W1807" s="59"/>
      <c r="X1807" s="6"/>
    </row>
    <row r="1808" spans="1:24" s="77" customFormat="1" ht="15.75" x14ac:dyDescent="0.25">
      <c r="A1808" s="33" t="s">
        <v>289</v>
      </c>
      <c r="B1808" s="44" t="s">
        <v>335</v>
      </c>
      <c r="C1808" s="37" t="s">
        <v>247</v>
      </c>
      <c r="D1808" s="43" t="s">
        <v>248</v>
      </c>
      <c r="E1808" s="53"/>
      <c r="F1808" s="53">
        <f t="shared" si="1022"/>
        <v>0</v>
      </c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1016"/>
        <v>0</v>
      </c>
      <c r="R1808" s="53"/>
      <c r="S1808" s="53">
        <f t="shared" si="1021"/>
        <v>0</v>
      </c>
      <c r="T1808" s="58"/>
      <c r="U1808" s="58"/>
      <c r="V1808" s="53">
        <f t="shared" si="1017"/>
        <v>0</v>
      </c>
      <c r="W1808" s="59"/>
      <c r="X1808" s="6"/>
    </row>
    <row r="1809" spans="1:24" s="77" customFormat="1" ht="31.5" x14ac:dyDescent="0.25">
      <c r="A1809" s="33" t="s">
        <v>289</v>
      </c>
      <c r="B1809" s="44" t="s">
        <v>335</v>
      </c>
      <c r="C1809" s="37" t="s">
        <v>249</v>
      </c>
      <c r="D1809" s="43" t="s">
        <v>250</v>
      </c>
      <c r="E1809" s="53"/>
      <c r="F1809" s="53">
        <f t="shared" si="1022"/>
        <v>0</v>
      </c>
      <c r="G1809" s="53"/>
      <c r="H1809" s="53"/>
      <c r="I1809" s="54"/>
      <c r="J1809" s="50"/>
      <c r="K1809" s="54"/>
      <c r="L1809" s="55"/>
      <c r="M1809" s="59"/>
      <c r="N1809" s="59"/>
      <c r="O1809" s="53"/>
      <c r="P1809" s="53"/>
      <c r="Q1809" s="57">
        <f t="shared" si="1016"/>
        <v>0</v>
      </c>
      <c r="R1809" s="53"/>
      <c r="S1809" s="53">
        <f t="shared" si="1021"/>
        <v>0</v>
      </c>
      <c r="T1809" s="58"/>
      <c r="U1809" s="58"/>
      <c r="V1809" s="53">
        <f t="shared" si="1017"/>
        <v>0</v>
      </c>
      <c r="W1809" s="59"/>
      <c r="X1809" s="6"/>
    </row>
    <row r="1810" spans="1:24" s="77" customFormat="1" ht="15.75" x14ac:dyDescent="0.25">
      <c r="A1810" s="33" t="s">
        <v>289</v>
      </c>
      <c r="B1810" s="44" t="s">
        <v>335</v>
      </c>
      <c r="C1810" s="37" t="s">
        <v>251</v>
      </c>
      <c r="D1810" s="43" t="s">
        <v>260</v>
      </c>
      <c r="E1810" s="53"/>
      <c r="F1810" s="53">
        <f t="shared" si="1022"/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1016"/>
        <v>0</v>
      </c>
      <c r="R1810" s="53"/>
      <c r="S1810" s="53">
        <f t="shared" si="1021"/>
        <v>0</v>
      </c>
      <c r="T1810" s="58"/>
      <c r="U1810" s="58"/>
      <c r="V1810" s="53">
        <f t="shared" si="1017"/>
        <v>0</v>
      </c>
      <c r="W1810" s="59"/>
      <c r="X1810" s="6"/>
    </row>
    <row r="1811" spans="1:24" s="77" customFormat="1" ht="15.75" x14ac:dyDescent="0.25">
      <c r="A1811" s="33" t="s">
        <v>289</v>
      </c>
      <c r="B1811" s="44" t="s">
        <v>335</v>
      </c>
      <c r="C1811" s="37" t="s">
        <v>252</v>
      </c>
      <c r="D1811" s="43" t="s">
        <v>253</v>
      </c>
      <c r="E1811" s="53"/>
      <c r="F1811" s="53">
        <f t="shared" si="1022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1016"/>
        <v>0</v>
      </c>
      <c r="R1811" s="53"/>
      <c r="S1811" s="53">
        <f t="shared" si="1021"/>
        <v>0</v>
      </c>
      <c r="T1811" s="58"/>
      <c r="U1811" s="58"/>
      <c r="V1811" s="53">
        <f t="shared" si="1017"/>
        <v>0</v>
      </c>
      <c r="W1811" s="59"/>
      <c r="X1811" s="6"/>
    </row>
    <row r="1812" spans="1:24" s="77" customFormat="1" ht="15.75" x14ac:dyDescent="0.25">
      <c r="A1812" s="33" t="s">
        <v>289</v>
      </c>
      <c r="B1812" s="44" t="s">
        <v>335</v>
      </c>
      <c r="C1812" s="37" t="s">
        <v>254</v>
      </c>
      <c r="D1812" s="43" t="s">
        <v>255</v>
      </c>
      <c r="E1812" s="53"/>
      <c r="F1812" s="53">
        <f t="shared" si="1022"/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1016"/>
        <v>0</v>
      </c>
      <c r="R1812" s="53"/>
      <c r="S1812" s="53">
        <f t="shared" si="1021"/>
        <v>0</v>
      </c>
      <c r="T1812" s="58"/>
      <c r="U1812" s="58"/>
      <c r="V1812" s="53">
        <f t="shared" si="1017"/>
        <v>0</v>
      </c>
      <c r="W1812" s="59"/>
      <c r="X1812" s="6"/>
    </row>
    <row r="1813" spans="1:24" s="77" customFormat="1" ht="15.75" x14ac:dyDescent="0.25">
      <c r="A1813" s="33" t="s">
        <v>289</v>
      </c>
      <c r="B1813" s="44" t="s">
        <v>335</v>
      </c>
      <c r="C1813" s="37" t="s">
        <v>256</v>
      </c>
      <c r="D1813" s="43" t="s">
        <v>257</v>
      </c>
      <c r="E1813" s="53"/>
      <c r="F1813" s="53">
        <f t="shared" si="1022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1016"/>
        <v>0</v>
      </c>
      <c r="R1813" s="53"/>
      <c r="S1813" s="53">
        <f t="shared" si="1021"/>
        <v>0</v>
      </c>
      <c r="T1813" s="58"/>
      <c r="U1813" s="58"/>
      <c r="V1813" s="53">
        <f t="shared" si="1017"/>
        <v>0</v>
      </c>
      <c r="W1813" s="59"/>
      <c r="X1813" s="6"/>
    </row>
    <row r="1814" spans="1:24" s="77" customFormat="1" ht="31.5" x14ac:dyDescent="0.25">
      <c r="A1814" s="33" t="s">
        <v>289</v>
      </c>
      <c r="B1814" s="44" t="s">
        <v>335</v>
      </c>
      <c r="C1814" s="37" t="s">
        <v>258</v>
      </c>
      <c r="D1814" s="43" t="s">
        <v>259</v>
      </c>
      <c r="E1814" s="53"/>
      <c r="F1814" s="53"/>
      <c r="G1814" s="53"/>
      <c r="H1814" s="53"/>
      <c r="I1814" s="119">
        <f t="shared" ref="I1814" si="1031">G1814-F1814</f>
        <v>0</v>
      </c>
      <c r="J1814" s="55" t="e">
        <f t="shared" ref="J1814" si="1032">ROUND(I1814/F1814*100,2)</f>
        <v>#DIV/0!</v>
      </c>
      <c r="K1814" s="54">
        <f>G1814-F1814</f>
        <v>0</v>
      </c>
      <c r="L1814" s="55" t="e">
        <f>ROUND(K1814*100/-F1814,2)</f>
        <v>#DIV/0!</v>
      </c>
      <c r="M1814" s="59"/>
      <c r="N1814" s="59"/>
      <c r="O1814" s="53"/>
      <c r="P1814" s="53"/>
      <c r="Q1814" s="57">
        <f t="shared" si="1016"/>
        <v>0</v>
      </c>
      <c r="R1814" s="53"/>
      <c r="S1814" s="53">
        <f t="shared" si="1021"/>
        <v>0</v>
      </c>
      <c r="T1814" s="58"/>
      <c r="U1814" s="58"/>
      <c r="V1814" s="53">
        <f t="shared" si="1017"/>
        <v>0</v>
      </c>
      <c r="W1814" s="59"/>
      <c r="X1814" s="6"/>
    </row>
    <row r="1815" spans="1:24" s="77" customFormat="1" ht="15.75" x14ac:dyDescent="0.25">
      <c r="A1815" s="33" t="s">
        <v>289</v>
      </c>
      <c r="B1815" s="44" t="s">
        <v>335</v>
      </c>
      <c r="C1815" s="37" t="s">
        <v>261</v>
      </c>
      <c r="D1815" s="43" t="s">
        <v>262</v>
      </c>
      <c r="E1815" s="53"/>
      <c r="F1815" s="53">
        <f t="shared" si="1022"/>
        <v>0</v>
      </c>
      <c r="G1815" s="53"/>
      <c r="H1815" s="53"/>
      <c r="I1815" s="54"/>
      <c r="J1815" s="50"/>
      <c r="K1815" s="54"/>
      <c r="L1815" s="55"/>
      <c r="M1815" s="59"/>
      <c r="N1815" s="59"/>
      <c r="O1815" s="53"/>
      <c r="P1815" s="53"/>
      <c r="Q1815" s="57">
        <f t="shared" si="1016"/>
        <v>0</v>
      </c>
      <c r="R1815" s="53"/>
      <c r="S1815" s="53">
        <f t="shared" si="1021"/>
        <v>0</v>
      </c>
      <c r="T1815" s="58"/>
      <c r="U1815" s="58"/>
      <c r="V1815" s="53">
        <f t="shared" si="1017"/>
        <v>0</v>
      </c>
      <c r="W1815" s="59"/>
      <c r="X1815" s="6"/>
    </row>
    <row r="1816" spans="1:24" s="77" customFormat="1" ht="47.25" x14ac:dyDescent="0.25">
      <c r="A1816" s="33" t="s">
        <v>289</v>
      </c>
      <c r="B1816" s="44" t="s">
        <v>335</v>
      </c>
      <c r="C1816" s="37" t="s">
        <v>263</v>
      </c>
      <c r="D1816" s="43" t="s">
        <v>264</v>
      </c>
      <c r="E1816" s="53"/>
      <c r="F1816" s="53">
        <f t="shared" si="1022"/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1016"/>
        <v>0</v>
      </c>
      <c r="R1816" s="53"/>
      <c r="S1816" s="53">
        <f t="shared" si="1021"/>
        <v>0</v>
      </c>
      <c r="T1816" s="58"/>
      <c r="U1816" s="58"/>
      <c r="V1816" s="53">
        <f t="shared" si="1017"/>
        <v>0</v>
      </c>
      <c r="W1816" s="59"/>
      <c r="X1816" s="6"/>
    </row>
    <row r="1817" spans="1:24" s="77" customFormat="1" ht="15.75" x14ac:dyDescent="0.25">
      <c r="A1817" s="33" t="s">
        <v>289</v>
      </c>
      <c r="B1817" s="44" t="s">
        <v>335</v>
      </c>
      <c r="C1817" s="37" t="s">
        <v>265</v>
      </c>
      <c r="D1817" s="43" t="s">
        <v>266</v>
      </c>
      <c r="E1817" s="53"/>
      <c r="F1817" s="53">
        <f t="shared" si="1022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1016"/>
        <v>0</v>
      </c>
      <c r="R1817" s="53"/>
      <c r="S1817" s="53">
        <f t="shared" si="1021"/>
        <v>0</v>
      </c>
      <c r="T1817" s="58"/>
      <c r="U1817" s="58"/>
      <c r="V1817" s="53">
        <f t="shared" si="1017"/>
        <v>0</v>
      </c>
      <c r="W1817" s="59"/>
      <c r="X1817" s="6"/>
    </row>
    <row r="1818" spans="1:24" s="77" customFormat="1" ht="31.5" x14ac:dyDescent="0.25">
      <c r="A1818" s="33" t="s">
        <v>289</v>
      </c>
      <c r="B1818" s="44" t="s">
        <v>335</v>
      </c>
      <c r="C1818" s="37" t="s">
        <v>267</v>
      </c>
      <c r="D1818" s="43" t="s">
        <v>268</v>
      </c>
      <c r="E1818" s="53"/>
      <c r="F1818" s="53">
        <f t="shared" si="1022"/>
        <v>0</v>
      </c>
      <c r="G1818" s="53"/>
      <c r="H1818" s="53"/>
      <c r="I1818" s="54"/>
      <c r="J1818" s="50"/>
      <c r="K1818" s="54"/>
      <c r="L1818" s="55"/>
      <c r="M1818" s="59"/>
      <c r="N1818" s="59"/>
      <c r="O1818" s="53"/>
      <c r="P1818" s="53"/>
      <c r="Q1818" s="57">
        <f t="shared" si="1016"/>
        <v>0</v>
      </c>
      <c r="R1818" s="53"/>
      <c r="S1818" s="53">
        <f t="shared" si="1021"/>
        <v>0</v>
      </c>
      <c r="T1818" s="58"/>
      <c r="U1818" s="58"/>
      <c r="V1818" s="53">
        <f t="shared" si="1017"/>
        <v>0</v>
      </c>
      <c r="W1818" s="59"/>
      <c r="X1818" s="6"/>
    </row>
    <row r="1819" spans="1:24" s="77" customFormat="1" ht="15.75" x14ac:dyDescent="0.25">
      <c r="A1819" s="33" t="s">
        <v>289</v>
      </c>
      <c r="B1819" s="44" t="s">
        <v>335</v>
      </c>
      <c r="C1819" s="37" t="s">
        <v>269</v>
      </c>
      <c r="D1819" s="43" t="s">
        <v>270</v>
      </c>
      <c r="E1819" s="53"/>
      <c r="F1819" s="53">
        <f t="shared" si="1022"/>
        <v>0</v>
      </c>
      <c r="G1819" s="53"/>
      <c r="H1819" s="53"/>
      <c r="I1819" s="54"/>
      <c r="J1819" s="50"/>
      <c r="K1819" s="54"/>
      <c r="L1819" s="55"/>
      <c r="M1819" s="59"/>
      <c r="N1819" s="59"/>
      <c r="O1819" s="53"/>
      <c r="P1819" s="53"/>
      <c r="Q1819" s="57">
        <f t="shared" si="1016"/>
        <v>0</v>
      </c>
      <c r="R1819" s="53"/>
      <c r="S1819" s="53">
        <f t="shared" si="1021"/>
        <v>0</v>
      </c>
      <c r="T1819" s="58"/>
      <c r="U1819" s="58"/>
      <c r="V1819" s="53">
        <f t="shared" si="1017"/>
        <v>0</v>
      </c>
      <c r="W1819" s="59"/>
      <c r="X1819" s="6"/>
    </row>
    <row r="1820" spans="1:24" s="77" customFormat="1" ht="31.5" x14ac:dyDescent="0.25">
      <c r="A1820" s="33" t="s">
        <v>289</v>
      </c>
      <c r="B1820" s="44" t="s">
        <v>335</v>
      </c>
      <c r="C1820" s="37" t="s">
        <v>271</v>
      </c>
      <c r="D1820" s="43" t="s">
        <v>272</v>
      </c>
      <c r="E1820" s="53"/>
      <c r="F1820" s="53">
        <f t="shared" si="1022"/>
        <v>0</v>
      </c>
      <c r="G1820" s="53"/>
      <c r="H1820" s="53"/>
      <c r="I1820" s="54"/>
      <c r="J1820" s="50"/>
      <c r="K1820" s="54"/>
      <c r="L1820" s="55"/>
      <c r="M1820" s="59"/>
      <c r="N1820" s="59"/>
      <c r="O1820" s="53"/>
      <c r="P1820" s="53"/>
      <c r="Q1820" s="57">
        <f t="shared" si="1016"/>
        <v>0</v>
      </c>
      <c r="R1820" s="53"/>
      <c r="S1820" s="53">
        <f t="shared" si="1021"/>
        <v>0</v>
      </c>
      <c r="T1820" s="58"/>
      <c r="U1820" s="58"/>
      <c r="V1820" s="53">
        <f t="shared" si="1017"/>
        <v>0</v>
      </c>
      <c r="W1820" s="59"/>
      <c r="X1820" s="6"/>
    </row>
    <row r="1821" spans="1:24" s="77" customFormat="1" ht="15.75" x14ac:dyDescent="0.25">
      <c r="A1821" s="33" t="s">
        <v>289</v>
      </c>
      <c r="B1821" s="44" t="s">
        <v>335</v>
      </c>
      <c r="C1821" s="37" t="s">
        <v>273</v>
      </c>
      <c r="D1821" s="43" t="s">
        <v>274</v>
      </c>
      <c r="E1821" s="53">
        <v>6846</v>
      </c>
      <c r="F1821" s="53">
        <f>ROUND(E1821/12*2,0)</f>
        <v>1141</v>
      </c>
      <c r="G1821" s="53"/>
      <c r="H1821" s="53"/>
      <c r="I1821" s="119"/>
      <c r="J1821" s="55"/>
      <c r="K1821" s="54">
        <f>G1821-F1821</f>
        <v>-1141</v>
      </c>
      <c r="L1821" s="55">
        <f>ROUND(K1821*100/-F1821,2)</f>
        <v>100</v>
      </c>
      <c r="M1821" s="59"/>
      <c r="N1821" s="59"/>
      <c r="O1821" s="53"/>
      <c r="P1821" s="53"/>
      <c r="Q1821" s="57">
        <f t="shared" si="1016"/>
        <v>0</v>
      </c>
      <c r="R1821" s="53"/>
      <c r="S1821" s="53">
        <f t="shared" si="1021"/>
        <v>0</v>
      </c>
      <c r="T1821" s="58"/>
      <c r="U1821" s="58"/>
      <c r="V1821" s="53">
        <f t="shared" si="1017"/>
        <v>0</v>
      </c>
      <c r="W1821" s="59"/>
      <c r="X1821" s="6"/>
    </row>
    <row r="1822" spans="1:24" s="77" customFormat="1" ht="31.5" x14ac:dyDescent="0.25">
      <c r="A1822" s="33" t="s">
        <v>289</v>
      </c>
      <c r="B1822" s="44" t="s">
        <v>335</v>
      </c>
      <c r="C1822" s="37" t="s">
        <v>275</v>
      </c>
      <c r="D1822" s="43" t="s">
        <v>276</v>
      </c>
      <c r="E1822" s="53"/>
      <c r="F1822" s="53"/>
      <c r="G1822" s="53"/>
      <c r="H1822" s="53"/>
      <c r="I1822" s="54"/>
      <c r="J1822" s="50"/>
      <c r="K1822" s="54"/>
      <c r="L1822" s="55"/>
      <c r="M1822" s="59"/>
      <c r="N1822" s="59"/>
      <c r="O1822" s="53"/>
      <c r="P1822" s="53"/>
      <c r="Q1822" s="57">
        <f t="shared" si="1016"/>
        <v>0</v>
      </c>
      <c r="R1822" s="53"/>
      <c r="S1822" s="53">
        <f t="shared" si="1021"/>
        <v>0</v>
      </c>
      <c r="T1822" s="58"/>
      <c r="U1822" s="58"/>
      <c r="V1822" s="53">
        <f t="shared" si="1017"/>
        <v>0</v>
      </c>
      <c r="W1822" s="59"/>
      <c r="X1822" s="6"/>
    </row>
    <row r="1823" spans="1:24" s="77" customFormat="1" ht="15.75" x14ac:dyDescent="0.25">
      <c r="A1823" s="33" t="s">
        <v>289</v>
      </c>
      <c r="B1823" s="44" t="s">
        <v>335</v>
      </c>
      <c r="C1823" s="37" t="s">
        <v>353</v>
      </c>
      <c r="D1823" s="43" t="s">
        <v>351</v>
      </c>
      <c r="E1823" s="53"/>
      <c r="F1823" s="53"/>
      <c r="G1823" s="53">
        <v>507.34</v>
      </c>
      <c r="H1823" s="53"/>
      <c r="I1823" s="119">
        <f t="shared" ref="I1823" si="1033">G1823-F1823</f>
        <v>507.34</v>
      </c>
      <c r="J1823" s="55"/>
      <c r="K1823" s="54"/>
      <c r="L1823" s="55"/>
      <c r="M1823" s="59"/>
      <c r="N1823" s="59"/>
      <c r="O1823" s="53"/>
      <c r="P1823" s="53"/>
      <c r="Q1823" s="57"/>
      <c r="R1823" s="53"/>
      <c r="S1823" s="53"/>
      <c r="T1823" s="58"/>
      <c r="U1823" s="58"/>
      <c r="V1823" s="53"/>
      <c r="W1823" s="59"/>
      <c r="X1823" s="6"/>
    </row>
    <row r="1824" spans="1:24" s="77" customFormat="1" ht="15.75" x14ac:dyDescent="0.25">
      <c r="A1824" s="33" t="s">
        <v>289</v>
      </c>
      <c r="B1824" s="44" t="s">
        <v>335</v>
      </c>
      <c r="C1824" s="37" t="s">
        <v>354</v>
      </c>
      <c r="D1824" s="38" t="s">
        <v>355</v>
      </c>
      <c r="E1824" s="53"/>
      <c r="F1824" s="99">
        <f>E1824/12*1</f>
        <v>0</v>
      </c>
      <c r="G1824" s="53">
        <v>260.14999999999998</v>
      </c>
      <c r="H1824" s="53"/>
      <c r="I1824" s="119">
        <f t="shared" ref="I1824" si="1034">G1824-F1824</f>
        <v>260.14999999999998</v>
      </c>
      <c r="J1824" s="55"/>
      <c r="K1824" s="54"/>
      <c r="L1824" s="55"/>
      <c r="M1824" s="59"/>
      <c r="N1824" s="59"/>
      <c r="O1824" s="53"/>
      <c r="P1824" s="53"/>
      <c r="Q1824" s="57">
        <f>O1824-P1824</f>
        <v>0</v>
      </c>
      <c r="R1824" s="53"/>
      <c r="S1824" s="53">
        <f>ROUND(R1824/12*3,0)</f>
        <v>0</v>
      </c>
      <c r="T1824" s="58"/>
      <c r="U1824" s="58"/>
      <c r="V1824" s="53">
        <f>T1824-U1824</f>
        <v>0</v>
      </c>
      <c r="W1824" s="59"/>
      <c r="X1824" s="6"/>
    </row>
    <row r="1825" spans="1:24" s="77" customFormat="1" ht="15.75" x14ac:dyDescent="0.25">
      <c r="A1825" s="33" t="s">
        <v>289</v>
      </c>
      <c r="B1825" s="44" t="s">
        <v>335</v>
      </c>
      <c r="C1825" s="37" t="s">
        <v>360</v>
      </c>
      <c r="D1825" s="43" t="s">
        <v>319</v>
      </c>
      <c r="E1825" s="53"/>
      <c r="F1825" s="99">
        <f>E1825/12*1</f>
        <v>0</v>
      </c>
      <c r="G1825" s="53"/>
      <c r="H1825" s="53"/>
      <c r="I1825" s="54"/>
      <c r="J1825" s="50"/>
      <c r="K1825" s="54"/>
      <c r="L1825" s="55"/>
      <c r="M1825" s="59"/>
      <c r="N1825" s="59"/>
      <c r="O1825" s="53"/>
      <c r="P1825" s="53"/>
      <c r="Q1825" s="57"/>
      <c r="R1825" s="53"/>
      <c r="S1825" s="53"/>
      <c r="T1825" s="58"/>
      <c r="U1825" s="58"/>
      <c r="V1825" s="53"/>
      <c r="W1825" s="59"/>
      <c r="X1825" s="6"/>
    </row>
    <row r="1826" spans="1:24" s="77" customFormat="1" ht="15.75" x14ac:dyDescent="0.25">
      <c r="A1826" s="33" t="s">
        <v>289</v>
      </c>
      <c r="B1826" s="44" t="s">
        <v>335</v>
      </c>
      <c r="C1826" s="37" t="s">
        <v>380</v>
      </c>
      <c r="D1826" s="39" t="s">
        <v>361</v>
      </c>
      <c r="E1826" s="53"/>
      <c r="F1826" s="99">
        <f>E1826/12*1</f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/>
      <c r="R1826" s="53"/>
      <c r="S1826" s="53"/>
      <c r="T1826" s="58"/>
      <c r="U1826" s="58"/>
      <c r="V1826" s="53"/>
      <c r="W1826" s="59"/>
      <c r="X1826" s="6"/>
    </row>
    <row r="1827" spans="1:24" s="77" customFormat="1" ht="15.75" x14ac:dyDescent="0.25">
      <c r="A1827" s="33" t="s">
        <v>289</v>
      </c>
      <c r="B1827" s="44" t="s">
        <v>335</v>
      </c>
      <c r="C1827" s="98" t="s">
        <v>387</v>
      </c>
      <c r="D1827" s="117" t="s">
        <v>388</v>
      </c>
      <c r="E1827" s="53">
        <v>42357</v>
      </c>
      <c r="F1827" s="53">
        <f>E1827</f>
        <v>42357</v>
      </c>
      <c r="G1827" s="53">
        <f t="shared" ref="G1827:H1827" si="1035">F1827</f>
        <v>42357</v>
      </c>
      <c r="H1827" s="53">
        <f t="shared" si="1035"/>
        <v>42357</v>
      </c>
      <c r="I1827" s="119"/>
      <c r="J1827" s="55"/>
      <c r="K1827" s="54"/>
      <c r="L1827" s="55"/>
      <c r="M1827" s="59"/>
      <c r="N1827" s="59"/>
      <c r="O1827" s="53"/>
      <c r="P1827" s="53"/>
      <c r="Q1827" s="57"/>
      <c r="R1827" s="53"/>
      <c r="S1827" s="53"/>
      <c r="T1827" s="58"/>
      <c r="U1827" s="58"/>
      <c r="V1827" s="53"/>
      <c r="W1827" s="59"/>
      <c r="X1827" s="6"/>
    </row>
    <row r="1828" spans="1:24" s="77" customFormat="1" ht="15.75" x14ac:dyDescent="0.25">
      <c r="A1828" s="100" t="s">
        <v>290</v>
      </c>
      <c r="B1828" s="100" t="s">
        <v>336</v>
      </c>
      <c r="C1828" s="101" t="s">
        <v>102</v>
      </c>
      <c r="D1828" s="102" t="s">
        <v>21</v>
      </c>
      <c r="E1828" s="103">
        <f>E1829+E1868</f>
        <v>3268785</v>
      </c>
      <c r="F1828" s="103">
        <f>F1829+F1868</f>
        <v>553557.17000000004</v>
      </c>
      <c r="G1828" s="103">
        <f>G1829+G1868</f>
        <v>581688.68999999994</v>
      </c>
      <c r="H1828" s="103">
        <f>H1829+H1868</f>
        <v>545342</v>
      </c>
      <c r="I1828" s="127">
        <f>I1829+I1868</f>
        <v>34317.19</v>
      </c>
      <c r="J1828" s="104">
        <f>ROUND(I1828/F1828*100,2)</f>
        <v>6.2</v>
      </c>
      <c r="K1828" s="127">
        <f>K1829+K1868</f>
        <v>-6185.67</v>
      </c>
      <c r="L1828" s="106">
        <f>ROUND(K1828*100/-F1828,2)</f>
        <v>1.1200000000000001</v>
      </c>
      <c r="M1828" s="103">
        <f t="shared" ref="M1828:V1828" si="1036">M1829+M1868</f>
        <v>49816</v>
      </c>
      <c r="N1828" s="103">
        <f t="shared" si="1036"/>
        <v>8302.67</v>
      </c>
      <c r="O1828" s="103">
        <f t="shared" si="1036"/>
        <v>9434</v>
      </c>
      <c r="P1828" s="103">
        <f t="shared" si="1036"/>
        <v>9140</v>
      </c>
      <c r="Q1828" s="127">
        <f t="shared" si="1036"/>
        <v>294</v>
      </c>
      <c r="R1828" s="103">
        <f t="shared" si="1036"/>
        <v>1363</v>
      </c>
      <c r="S1828" s="103">
        <f t="shared" si="1036"/>
        <v>228</v>
      </c>
      <c r="T1828" s="103">
        <f t="shared" si="1036"/>
        <v>256</v>
      </c>
      <c r="U1828" s="103">
        <f t="shared" si="1036"/>
        <v>254</v>
      </c>
      <c r="V1828" s="103">
        <f t="shared" si="1036"/>
        <v>2</v>
      </c>
      <c r="W1828" s="107">
        <v>9329</v>
      </c>
      <c r="X1828" s="47"/>
    </row>
    <row r="1829" spans="1:24" s="81" customFormat="1" ht="29.25" customHeight="1" x14ac:dyDescent="0.25">
      <c r="A1829" s="33" t="s">
        <v>290</v>
      </c>
      <c r="B1829" s="21">
        <v>1</v>
      </c>
      <c r="C1829" s="23" t="s">
        <v>102</v>
      </c>
      <c r="D1829" s="27" t="s">
        <v>22</v>
      </c>
      <c r="E1829" s="52">
        <f t="shared" ref="E1829:L1829" si="1037">E1830+E1836+E1850</f>
        <v>3187893</v>
      </c>
      <c r="F1829" s="52">
        <f t="shared" si="1037"/>
        <v>531456</v>
      </c>
      <c r="G1829" s="52">
        <f t="shared" si="1037"/>
        <v>552861</v>
      </c>
      <c r="H1829" s="52">
        <f t="shared" si="1037"/>
        <v>530780</v>
      </c>
      <c r="I1829" s="52">
        <f t="shared" si="1037"/>
        <v>22081</v>
      </c>
      <c r="J1829" s="124">
        <f t="shared" si="1037"/>
        <v>11.92</v>
      </c>
      <c r="K1829" s="52">
        <f t="shared" si="1037"/>
        <v>-676</v>
      </c>
      <c r="L1829" s="52">
        <f t="shared" si="1037"/>
        <v>100</v>
      </c>
      <c r="M1829" s="49">
        <v>41700</v>
      </c>
      <c r="N1829" s="49">
        <f>ROUND(M1829/12*2,2)</f>
        <v>6950</v>
      </c>
      <c r="O1829" s="52">
        <f t="shared" ref="O1829:V1829" si="1038">O1830+O1836+O1850</f>
        <v>8600</v>
      </c>
      <c r="P1829" s="52">
        <f t="shared" si="1038"/>
        <v>8600</v>
      </c>
      <c r="Q1829" s="52">
        <f t="shared" si="1038"/>
        <v>0</v>
      </c>
      <c r="R1829" s="52">
        <f t="shared" si="1038"/>
        <v>1291</v>
      </c>
      <c r="S1829" s="52">
        <f t="shared" si="1038"/>
        <v>215</v>
      </c>
      <c r="T1829" s="59">
        <f t="shared" si="1038"/>
        <v>241</v>
      </c>
      <c r="U1829" s="59">
        <f t="shared" si="1038"/>
        <v>241</v>
      </c>
      <c r="V1829" s="59">
        <f t="shared" si="1038"/>
        <v>0</v>
      </c>
      <c r="W1829" s="59"/>
      <c r="X1829" s="25"/>
    </row>
    <row r="1830" spans="1:24" s="81" customFormat="1" ht="26.25" customHeight="1" x14ac:dyDescent="0.25">
      <c r="A1830" s="33" t="s">
        <v>290</v>
      </c>
      <c r="B1830" s="33" t="s">
        <v>330</v>
      </c>
      <c r="C1830" s="23" t="s">
        <v>102</v>
      </c>
      <c r="D1830" s="32" t="s">
        <v>23</v>
      </c>
      <c r="E1830" s="49">
        <f t="shared" ref="E1830:L1830" si="1039">SUM(E1831:E1835)</f>
        <v>3183837</v>
      </c>
      <c r="F1830" s="49">
        <f t="shared" si="1039"/>
        <v>530780</v>
      </c>
      <c r="G1830" s="49">
        <f t="shared" si="1039"/>
        <v>552861</v>
      </c>
      <c r="H1830" s="49">
        <f t="shared" si="1039"/>
        <v>530780</v>
      </c>
      <c r="I1830" s="49">
        <f t="shared" si="1039"/>
        <v>22081</v>
      </c>
      <c r="J1830" s="49">
        <f t="shared" si="1039"/>
        <v>11.92</v>
      </c>
      <c r="K1830" s="49">
        <f t="shared" si="1039"/>
        <v>0</v>
      </c>
      <c r="L1830" s="49">
        <f t="shared" si="1039"/>
        <v>0</v>
      </c>
      <c r="M1830" s="49"/>
      <c r="N1830" s="49"/>
      <c r="O1830" s="52">
        <f t="shared" ref="O1830:V1830" si="1040">SUM(O1831:O1835)</f>
        <v>8600</v>
      </c>
      <c r="P1830" s="52">
        <f t="shared" si="1040"/>
        <v>8600</v>
      </c>
      <c r="Q1830" s="52">
        <f t="shared" si="1040"/>
        <v>0</v>
      </c>
      <c r="R1830" s="52">
        <f t="shared" si="1040"/>
        <v>1291</v>
      </c>
      <c r="S1830" s="52">
        <f t="shared" si="1040"/>
        <v>215</v>
      </c>
      <c r="T1830" s="52">
        <f t="shared" si="1040"/>
        <v>241</v>
      </c>
      <c r="U1830" s="49">
        <f t="shared" si="1040"/>
        <v>241</v>
      </c>
      <c r="V1830" s="49">
        <f t="shared" si="1040"/>
        <v>0</v>
      </c>
      <c r="W1830" s="49"/>
      <c r="X1830" s="25"/>
    </row>
    <row r="1831" spans="1:24" s="81" customFormat="1" ht="22.5" customHeight="1" x14ac:dyDescent="0.25">
      <c r="A1831" s="162" t="s">
        <v>290</v>
      </c>
      <c r="B1831" s="33" t="s">
        <v>330</v>
      </c>
      <c r="C1831" s="23" t="s">
        <v>73</v>
      </c>
      <c r="D1831" s="34" t="s">
        <v>106</v>
      </c>
      <c r="E1831" s="53">
        <v>1110553</v>
      </c>
      <c r="F1831" s="53">
        <f>92617*2</f>
        <v>185234</v>
      </c>
      <c r="G1831" s="99">
        <v>207315</v>
      </c>
      <c r="H1831" s="99">
        <v>185234</v>
      </c>
      <c r="I1831" s="54">
        <f>G1831-F1831</f>
        <v>22081</v>
      </c>
      <c r="J1831" s="50">
        <f>ROUND(I1831/F1831*100,2)</f>
        <v>11.92</v>
      </c>
      <c r="K1831" s="54"/>
      <c r="L1831" s="55"/>
      <c r="M1831" s="53"/>
      <c r="N1831" s="53"/>
      <c r="O1831" s="53">
        <v>8600</v>
      </c>
      <c r="P1831" s="53">
        <v>8600</v>
      </c>
      <c r="Q1831" s="59">
        <f>O1831-P1831</f>
        <v>0</v>
      </c>
      <c r="R1831" s="74">
        <v>1291</v>
      </c>
      <c r="S1831" s="53">
        <f>ROUND(R1831/12*2,0)</f>
        <v>215</v>
      </c>
      <c r="T1831" s="58">
        <v>241</v>
      </c>
      <c r="U1831" s="58">
        <v>241</v>
      </c>
      <c r="V1831" s="53">
        <f>T1831-U1831</f>
        <v>0</v>
      </c>
      <c r="W1831" s="53"/>
      <c r="X1831" s="6"/>
    </row>
    <row r="1832" spans="1:24" s="77" customFormat="1" ht="15.75" x14ac:dyDescent="0.25">
      <c r="A1832" s="33" t="s">
        <v>290</v>
      </c>
      <c r="B1832" s="33" t="s">
        <v>330</v>
      </c>
      <c r="C1832" s="23" t="s">
        <v>74</v>
      </c>
      <c r="D1832" s="116" t="s">
        <v>104</v>
      </c>
      <c r="E1832" s="53">
        <v>2029093</v>
      </c>
      <c r="F1832" s="53">
        <f>169091*2</f>
        <v>338182</v>
      </c>
      <c r="G1832" s="53">
        <v>338182</v>
      </c>
      <c r="H1832" s="53">
        <v>338182</v>
      </c>
      <c r="I1832" s="54"/>
      <c r="J1832" s="50"/>
      <c r="K1832" s="54"/>
      <c r="L1832" s="55"/>
      <c r="M1832" s="59"/>
      <c r="N1832" s="59"/>
      <c r="O1832" s="53"/>
      <c r="P1832" s="53"/>
      <c r="Q1832" s="57">
        <f>O1832-P1832</f>
        <v>0</v>
      </c>
      <c r="R1832" s="53"/>
      <c r="S1832" s="53">
        <f>ROUND(R1832/12*3,0)</f>
        <v>0</v>
      </c>
      <c r="T1832" s="58"/>
      <c r="U1832" s="58"/>
      <c r="V1832" s="53">
        <f>T1832-U1832</f>
        <v>0</v>
      </c>
      <c r="W1832" s="59"/>
      <c r="X1832" s="6"/>
    </row>
    <row r="1833" spans="1:24" s="77" customFormat="1" ht="15.75" x14ac:dyDescent="0.25">
      <c r="A1833" s="33" t="s">
        <v>290</v>
      </c>
      <c r="B1833" s="33" t="s">
        <v>330</v>
      </c>
      <c r="C1833" s="23" t="s">
        <v>74</v>
      </c>
      <c r="D1833" s="116" t="s">
        <v>105</v>
      </c>
      <c r="E1833" s="53">
        <v>44191</v>
      </c>
      <c r="F1833" s="53">
        <f>3682*2</f>
        <v>7364</v>
      </c>
      <c r="G1833" s="53">
        <v>7364</v>
      </c>
      <c r="H1833" s="53">
        <v>7364</v>
      </c>
      <c r="I1833" s="54"/>
      <c r="J1833" s="50"/>
      <c r="K1833" s="54"/>
      <c r="L1833" s="55"/>
      <c r="M1833" s="59"/>
      <c r="N1833" s="59"/>
      <c r="O1833" s="53"/>
      <c r="P1833" s="53"/>
      <c r="Q1833" s="57">
        <f>O1833-P1833</f>
        <v>0</v>
      </c>
      <c r="R1833" s="53"/>
      <c r="S1833" s="53">
        <f>ROUND(R1833/12*3,0)</f>
        <v>0</v>
      </c>
      <c r="T1833" s="58"/>
      <c r="U1833" s="58"/>
      <c r="V1833" s="53">
        <f>T1833-U1833</f>
        <v>0</v>
      </c>
      <c r="W1833" s="59"/>
      <c r="X1833" s="6"/>
    </row>
    <row r="1834" spans="1:24" s="77" customFormat="1" ht="15.75" x14ac:dyDescent="0.25">
      <c r="A1834" s="33" t="s">
        <v>290</v>
      </c>
      <c r="B1834" s="33" t="s">
        <v>330</v>
      </c>
      <c r="C1834" s="23" t="s">
        <v>75</v>
      </c>
      <c r="D1834" s="34" t="s">
        <v>107</v>
      </c>
      <c r="E1834" s="53"/>
      <c r="F1834" s="53"/>
      <c r="G1834" s="53"/>
      <c r="H1834" s="53"/>
      <c r="I1834" s="54"/>
      <c r="J1834" s="50"/>
      <c r="K1834" s="54"/>
      <c r="L1834" s="55"/>
      <c r="M1834" s="59"/>
      <c r="N1834" s="59"/>
      <c r="O1834" s="53"/>
      <c r="P1834" s="53"/>
      <c r="Q1834" s="57">
        <f>O1834-P1834</f>
        <v>0</v>
      </c>
      <c r="R1834" s="53"/>
      <c r="S1834" s="53">
        <f>ROUND(R1834/12*3,0)</f>
        <v>0</v>
      </c>
      <c r="T1834" s="58"/>
      <c r="U1834" s="58"/>
      <c r="V1834" s="53">
        <f>T1834-U1834</f>
        <v>0</v>
      </c>
      <c r="W1834" s="59"/>
      <c r="X1834" s="6"/>
    </row>
    <row r="1835" spans="1:24" s="77" customFormat="1" ht="31.5" x14ac:dyDescent="0.25">
      <c r="A1835" s="33" t="s">
        <v>290</v>
      </c>
      <c r="B1835" s="33" t="s">
        <v>330</v>
      </c>
      <c r="C1835" s="23" t="s">
        <v>76</v>
      </c>
      <c r="D1835" s="34" t="s">
        <v>108</v>
      </c>
      <c r="E1835" s="53"/>
      <c r="F1835" s="53"/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>O1835-P1835</f>
        <v>0</v>
      </c>
      <c r="R1835" s="53"/>
      <c r="S1835" s="53">
        <f>ROUND(R1835/12*3,0)</f>
        <v>0</v>
      </c>
      <c r="T1835" s="58"/>
      <c r="U1835" s="58"/>
      <c r="V1835" s="53">
        <f>T1835-U1835</f>
        <v>0</v>
      </c>
      <c r="W1835" s="59"/>
      <c r="X1835" s="6"/>
    </row>
    <row r="1836" spans="1:24" s="77" customFormat="1" ht="15.75" x14ac:dyDescent="0.25">
      <c r="A1836" s="33" t="s">
        <v>290</v>
      </c>
      <c r="B1836" s="22" t="s">
        <v>331</v>
      </c>
      <c r="C1836" s="36"/>
      <c r="D1836" s="32" t="s">
        <v>24</v>
      </c>
      <c r="E1836" s="61">
        <f t="shared" ref="E1836:L1836" si="1041">SUM(E1837:E1849)</f>
        <v>0</v>
      </c>
      <c r="F1836" s="61">
        <f t="shared" si="1041"/>
        <v>0</v>
      </c>
      <c r="G1836" s="61">
        <f t="shared" si="1041"/>
        <v>0</v>
      </c>
      <c r="H1836" s="61">
        <f t="shared" si="1041"/>
        <v>0</v>
      </c>
      <c r="I1836" s="120">
        <f t="shared" si="1041"/>
        <v>0</v>
      </c>
      <c r="J1836" s="120">
        <f t="shared" si="1041"/>
        <v>0</v>
      </c>
      <c r="K1836" s="120">
        <f t="shared" si="1041"/>
        <v>0</v>
      </c>
      <c r="L1836" s="61">
        <f t="shared" si="1041"/>
        <v>0</v>
      </c>
      <c r="M1836" s="61"/>
      <c r="N1836" s="61"/>
      <c r="O1836" s="61">
        <f t="shared" ref="O1836:V1836" si="1042">SUM(O1837:O1849)</f>
        <v>0</v>
      </c>
      <c r="P1836" s="61">
        <f t="shared" si="1042"/>
        <v>0</v>
      </c>
      <c r="Q1836" s="120">
        <f t="shared" si="1042"/>
        <v>0</v>
      </c>
      <c r="R1836" s="61">
        <f t="shared" si="1042"/>
        <v>0</v>
      </c>
      <c r="S1836" s="61">
        <f t="shared" si="1042"/>
        <v>0</v>
      </c>
      <c r="T1836" s="137">
        <f t="shared" si="1042"/>
        <v>0</v>
      </c>
      <c r="U1836" s="137">
        <f t="shared" si="1042"/>
        <v>0</v>
      </c>
      <c r="V1836" s="61">
        <f t="shared" si="1042"/>
        <v>0</v>
      </c>
      <c r="W1836" s="68"/>
      <c r="X1836" s="6"/>
    </row>
    <row r="1837" spans="1:24" s="77" customFormat="1" ht="15.75" x14ac:dyDescent="0.25">
      <c r="A1837" s="33" t="s">
        <v>290</v>
      </c>
      <c r="B1837" s="33" t="s">
        <v>331</v>
      </c>
      <c r="C1837" s="37" t="s">
        <v>25</v>
      </c>
      <c r="D1837" s="34" t="s">
        <v>54</v>
      </c>
      <c r="E1837" s="53"/>
      <c r="F1837" s="53"/>
      <c r="G1837" s="53"/>
      <c r="H1837" s="53"/>
      <c r="I1837" s="119"/>
      <c r="J1837" s="55"/>
      <c r="K1837" s="119"/>
      <c r="L1837" s="55"/>
      <c r="M1837" s="59"/>
      <c r="N1837" s="59"/>
      <c r="O1837" s="53"/>
      <c r="P1837" s="53"/>
      <c r="Q1837" s="59">
        <f t="shared" ref="Q1837:Q1849" si="1043">O1837-P1837</f>
        <v>0</v>
      </c>
      <c r="R1837" s="53"/>
      <c r="S1837" s="53">
        <f t="shared" ref="S1837:S1849" si="1044">ROUND(R1837/12*3,0)</f>
        <v>0</v>
      </c>
      <c r="T1837" s="53"/>
      <c r="U1837" s="53"/>
      <c r="V1837" s="53">
        <f t="shared" ref="V1837:V1849" si="1045">T1837-U1837</f>
        <v>0</v>
      </c>
      <c r="W1837" s="59"/>
      <c r="X1837" s="6"/>
    </row>
    <row r="1838" spans="1:24" s="77" customFormat="1" ht="15.75" x14ac:dyDescent="0.25">
      <c r="A1838" s="33" t="s">
        <v>290</v>
      </c>
      <c r="B1838" s="33" t="s">
        <v>331</v>
      </c>
      <c r="C1838" s="37" t="s">
        <v>26</v>
      </c>
      <c r="D1838" s="34" t="s">
        <v>27</v>
      </c>
      <c r="E1838" s="53"/>
      <c r="F1838" s="53"/>
      <c r="G1838" s="53"/>
      <c r="H1838" s="53"/>
      <c r="I1838" s="54"/>
      <c r="J1838" s="50"/>
      <c r="K1838" s="54"/>
      <c r="L1838" s="55"/>
      <c r="M1838" s="59"/>
      <c r="N1838" s="59"/>
      <c r="O1838" s="53"/>
      <c r="P1838" s="53"/>
      <c r="Q1838" s="57">
        <f t="shared" si="1043"/>
        <v>0</v>
      </c>
      <c r="R1838" s="53"/>
      <c r="S1838" s="53">
        <f t="shared" si="1044"/>
        <v>0</v>
      </c>
      <c r="T1838" s="58"/>
      <c r="U1838" s="58"/>
      <c r="V1838" s="53">
        <f t="shared" si="1045"/>
        <v>0</v>
      </c>
      <c r="W1838" s="59"/>
      <c r="X1838" s="6"/>
    </row>
    <row r="1839" spans="1:24" s="77" customFormat="1" ht="31.5" x14ac:dyDescent="0.25">
      <c r="A1839" s="33" t="s">
        <v>290</v>
      </c>
      <c r="B1839" s="33" t="s">
        <v>331</v>
      </c>
      <c r="C1839" s="37" t="s">
        <v>28</v>
      </c>
      <c r="D1839" s="34" t="s">
        <v>29</v>
      </c>
      <c r="E1839" s="53"/>
      <c r="F1839" s="53"/>
      <c r="G1839" s="53"/>
      <c r="H1839" s="53"/>
      <c r="I1839" s="54"/>
      <c r="J1839" s="50"/>
      <c r="K1839" s="54"/>
      <c r="L1839" s="55"/>
      <c r="M1839" s="59"/>
      <c r="N1839" s="59"/>
      <c r="O1839" s="53"/>
      <c r="P1839" s="53"/>
      <c r="Q1839" s="57">
        <f t="shared" si="1043"/>
        <v>0</v>
      </c>
      <c r="R1839" s="53"/>
      <c r="S1839" s="53">
        <f t="shared" si="1044"/>
        <v>0</v>
      </c>
      <c r="T1839" s="58"/>
      <c r="U1839" s="58"/>
      <c r="V1839" s="53">
        <f t="shared" si="1045"/>
        <v>0</v>
      </c>
      <c r="W1839" s="59"/>
      <c r="X1839" s="6"/>
    </row>
    <row r="1840" spans="1:24" s="77" customFormat="1" ht="15.75" x14ac:dyDescent="0.25">
      <c r="A1840" s="33" t="s">
        <v>290</v>
      </c>
      <c r="B1840" s="33" t="s">
        <v>331</v>
      </c>
      <c r="C1840" s="37" t="s">
        <v>56</v>
      </c>
      <c r="D1840" s="34" t="s">
        <v>53</v>
      </c>
      <c r="E1840" s="53"/>
      <c r="F1840" s="53"/>
      <c r="G1840" s="53"/>
      <c r="H1840" s="53"/>
      <c r="I1840" s="54"/>
      <c r="J1840" s="50"/>
      <c r="K1840" s="54"/>
      <c r="L1840" s="55"/>
      <c r="M1840" s="59"/>
      <c r="N1840" s="59"/>
      <c r="O1840" s="53"/>
      <c r="P1840" s="53"/>
      <c r="Q1840" s="57">
        <f t="shared" si="1043"/>
        <v>0</v>
      </c>
      <c r="R1840" s="53"/>
      <c r="S1840" s="53">
        <f t="shared" si="1044"/>
        <v>0</v>
      </c>
      <c r="T1840" s="58"/>
      <c r="U1840" s="58"/>
      <c r="V1840" s="53">
        <f t="shared" si="1045"/>
        <v>0</v>
      </c>
      <c r="W1840" s="59"/>
      <c r="X1840" s="6"/>
    </row>
    <row r="1841" spans="1:24" s="77" customFormat="1" ht="15.75" x14ac:dyDescent="0.25">
      <c r="A1841" s="33" t="s">
        <v>290</v>
      </c>
      <c r="B1841" s="33" t="s">
        <v>331</v>
      </c>
      <c r="C1841" s="37" t="s">
        <v>57</v>
      </c>
      <c r="D1841" s="34" t="s">
        <v>68</v>
      </c>
      <c r="E1841" s="53"/>
      <c r="F1841" s="53"/>
      <c r="G1841" s="53"/>
      <c r="H1841" s="53"/>
      <c r="I1841" s="54"/>
      <c r="J1841" s="50"/>
      <c r="K1841" s="54"/>
      <c r="L1841" s="55"/>
      <c r="M1841" s="59"/>
      <c r="N1841" s="59"/>
      <c r="O1841" s="53"/>
      <c r="P1841" s="53"/>
      <c r="Q1841" s="57">
        <f t="shared" si="1043"/>
        <v>0</v>
      </c>
      <c r="R1841" s="53"/>
      <c r="S1841" s="53">
        <f t="shared" si="1044"/>
        <v>0</v>
      </c>
      <c r="T1841" s="58"/>
      <c r="U1841" s="58"/>
      <c r="V1841" s="53">
        <f t="shared" si="1045"/>
        <v>0</v>
      </c>
      <c r="W1841" s="59"/>
      <c r="X1841" s="6"/>
    </row>
    <row r="1842" spans="1:24" s="77" customFormat="1" ht="15.75" x14ac:dyDescent="0.25">
      <c r="A1842" s="33" t="s">
        <v>290</v>
      </c>
      <c r="B1842" s="33" t="s">
        <v>331</v>
      </c>
      <c r="C1842" s="37" t="s">
        <v>58</v>
      </c>
      <c r="D1842" s="34" t="s">
        <v>70</v>
      </c>
      <c r="E1842" s="53"/>
      <c r="F1842" s="53"/>
      <c r="G1842" s="53"/>
      <c r="H1842" s="53"/>
      <c r="I1842" s="54"/>
      <c r="J1842" s="50"/>
      <c r="K1842" s="54"/>
      <c r="L1842" s="55"/>
      <c r="M1842" s="59"/>
      <c r="N1842" s="59"/>
      <c r="O1842" s="53"/>
      <c r="P1842" s="53"/>
      <c r="Q1842" s="57">
        <f t="shared" si="1043"/>
        <v>0</v>
      </c>
      <c r="R1842" s="53"/>
      <c r="S1842" s="53">
        <f t="shared" si="1044"/>
        <v>0</v>
      </c>
      <c r="T1842" s="58"/>
      <c r="U1842" s="58"/>
      <c r="V1842" s="53">
        <f t="shared" si="1045"/>
        <v>0</v>
      </c>
      <c r="W1842" s="59"/>
      <c r="X1842" s="6"/>
    </row>
    <row r="1843" spans="1:24" s="77" customFormat="1" ht="31.5" x14ac:dyDescent="0.25">
      <c r="A1843" s="33" t="s">
        <v>290</v>
      </c>
      <c r="B1843" s="33" t="s">
        <v>331</v>
      </c>
      <c r="C1843" s="37" t="s">
        <v>59</v>
      </c>
      <c r="D1843" s="34" t="s">
        <v>69</v>
      </c>
      <c r="E1843" s="53"/>
      <c r="F1843" s="53"/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 t="shared" si="1043"/>
        <v>0</v>
      </c>
      <c r="R1843" s="53"/>
      <c r="S1843" s="53">
        <f t="shared" si="1044"/>
        <v>0</v>
      </c>
      <c r="T1843" s="58"/>
      <c r="U1843" s="58"/>
      <c r="V1843" s="53">
        <f t="shared" si="1045"/>
        <v>0</v>
      </c>
      <c r="W1843" s="59"/>
      <c r="X1843" s="6"/>
    </row>
    <row r="1844" spans="1:24" s="77" customFormat="1" ht="15.75" x14ac:dyDescent="0.25">
      <c r="A1844" s="33" t="s">
        <v>290</v>
      </c>
      <c r="B1844" s="33" t="s">
        <v>331</v>
      </c>
      <c r="C1844" s="37" t="s">
        <v>60</v>
      </c>
      <c r="D1844" s="34" t="s">
        <v>72</v>
      </c>
      <c r="E1844" s="53"/>
      <c r="F1844" s="53"/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>
        <f t="shared" si="1043"/>
        <v>0</v>
      </c>
      <c r="R1844" s="53"/>
      <c r="S1844" s="53">
        <f t="shared" si="1044"/>
        <v>0</v>
      </c>
      <c r="T1844" s="58"/>
      <c r="U1844" s="58"/>
      <c r="V1844" s="53">
        <f t="shared" si="1045"/>
        <v>0</v>
      </c>
      <c r="W1844" s="59"/>
      <c r="X1844" s="6"/>
    </row>
    <row r="1845" spans="1:24" s="77" customFormat="1" ht="15.75" x14ac:dyDescent="0.25">
      <c r="A1845" s="33" t="s">
        <v>290</v>
      </c>
      <c r="B1845" s="33" t="s">
        <v>331</v>
      </c>
      <c r="C1845" s="37" t="s">
        <v>61</v>
      </c>
      <c r="D1845" s="34" t="s">
        <v>67</v>
      </c>
      <c r="E1845" s="53"/>
      <c r="F1845" s="53"/>
      <c r="G1845" s="53"/>
      <c r="H1845" s="53"/>
      <c r="I1845" s="54"/>
      <c r="J1845" s="50"/>
      <c r="K1845" s="54"/>
      <c r="L1845" s="55"/>
      <c r="M1845" s="59"/>
      <c r="N1845" s="59"/>
      <c r="O1845" s="53"/>
      <c r="P1845" s="53"/>
      <c r="Q1845" s="57">
        <f t="shared" si="1043"/>
        <v>0</v>
      </c>
      <c r="R1845" s="53"/>
      <c r="S1845" s="53">
        <f t="shared" si="1044"/>
        <v>0</v>
      </c>
      <c r="T1845" s="58"/>
      <c r="U1845" s="58"/>
      <c r="V1845" s="53">
        <f t="shared" si="1045"/>
        <v>0</v>
      </c>
      <c r="W1845" s="59"/>
      <c r="X1845" s="6"/>
    </row>
    <row r="1846" spans="1:24" s="77" customFormat="1" ht="15.75" x14ac:dyDescent="0.25">
      <c r="A1846" s="33" t="s">
        <v>290</v>
      </c>
      <c r="B1846" s="33" t="s">
        <v>331</v>
      </c>
      <c r="C1846" s="37" t="s">
        <v>62</v>
      </c>
      <c r="D1846" s="34" t="s">
        <v>66</v>
      </c>
      <c r="E1846" s="53"/>
      <c r="F1846" s="53"/>
      <c r="G1846" s="53"/>
      <c r="H1846" s="53"/>
      <c r="I1846" s="54"/>
      <c r="J1846" s="50"/>
      <c r="K1846" s="54"/>
      <c r="L1846" s="55"/>
      <c r="M1846" s="59"/>
      <c r="N1846" s="59"/>
      <c r="O1846" s="53"/>
      <c r="P1846" s="53"/>
      <c r="Q1846" s="57">
        <f t="shared" si="1043"/>
        <v>0</v>
      </c>
      <c r="R1846" s="53"/>
      <c r="S1846" s="53">
        <f t="shared" si="1044"/>
        <v>0</v>
      </c>
      <c r="T1846" s="58"/>
      <c r="U1846" s="58"/>
      <c r="V1846" s="53">
        <f t="shared" si="1045"/>
        <v>0</v>
      </c>
      <c r="W1846" s="59"/>
      <c r="X1846" s="6"/>
    </row>
    <row r="1847" spans="1:24" s="77" customFormat="1" ht="15.75" x14ac:dyDescent="0.25">
      <c r="A1847" s="33" t="s">
        <v>290</v>
      </c>
      <c r="B1847" s="33" t="s">
        <v>331</v>
      </c>
      <c r="C1847" s="37" t="s">
        <v>63</v>
      </c>
      <c r="D1847" s="34" t="s">
        <v>52</v>
      </c>
      <c r="E1847" s="53"/>
      <c r="F1847" s="53"/>
      <c r="G1847" s="53"/>
      <c r="H1847" s="53"/>
      <c r="I1847" s="54"/>
      <c r="J1847" s="50"/>
      <c r="K1847" s="54"/>
      <c r="L1847" s="55"/>
      <c r="M1847" s="59"/>
      <c r="N1847" s="59"/>
      <c r="O1847" s="53"/>
      <c r="P1847" s="53"/>
      <c r="Q1847" s="57">
        <f t="shared" si="1043"/>
        <v>0</v>
      </c>
      <c r="R1847" s="53"/>
      <c r="S1847" s="53">
        <f t="shared" si="1044"/>
        <v>0</v>
      </c>
      <c r="T1847" s="58"/>
      <c r="U1847" s="58"/>
      <c r="V1847" s="53">
        <f t="shared" si="1045"/>
        <v>0</v>
      </c>
      <c r="W1847" s="59"/>
      <c r="X1847" s="6"/>
    </row>
    <row r="1848" spans="1:24" s="77" customFormat="1" ht="15.75" x14ac:dyDescent="0.25">
      <c r="A1848" s="33" t="s">
        <v>290</v>
      </c>
      <c r="B1848" s="33" t="s">
        <v>331</v>
      </c>
      <c r="C1848" s="37" t="s">
        <v>64</v>
      </c>
      <c r="D1848" s="34" t="s">
        <v>55</v>
      </c>
      <c r="E1848" s="53"/>
      <c r="F1848" s="53"/>
      <c r="G1848" s="53"/>
      <c r="H1848" s="53"/>
      <c r="I1848" s="54"/>
      <c r="J1848" s="50"/>
      <c r="K1848" s="54"/>
      <c r="L1848" s="55"/>
      <c r="M1848" s="59"/>
      <c r="N1848" s="59"/>
      <c r="O1848" s="53"/>
      <c r="P1848" s="53"/>
      <c r="Q1848" s="57">
        <f t="shared" si="1043"/>
        <v>0</v>
      </c>
      <c r="R1848" s="53"/>
      <c r="S1848" s="53">
        <f t="shared" si="1044"/>
        <v>0</v>
      </c>
      <c r="T1848" s="58"/>
      <c r="U1848" s="58"/>
      <c r="V1848" s="53">
        <f t="shared" si="1045"/>
        <v>0</v>
      </c>
      <c r="W1848" s="59"/>
      <c r="X1848" s="6"/>
    </row>
    <row r="1849" spans="1:24" s="77" customFormat="1" ht="15.75" x14ac:dyDescent="0.25">
      <c r="A1849" s="33" t="s">
        <v>290</v>
      </c>
      <c r="B1849" s="33" t="s">
        <v>331</v>
      </c>
      <c r="C1849" s="37" t="s">
        <v>65</v>
      </c>
      <c r="D1849" s="34" t="s">
        <v>71</v>
      </c>
      <c r="E1849" s="53"/>
      <c r="F1849" s="53"/>
      <c r="G1849" s="53"/>
      <c r="H1849" s="53"/>
      <c r="I1849" s="54"/>
      <c r="J1849" s="50"/>
      <c r="K1849" s="54"/>
      <c r="L1849" s="55"/>
      <c r="M1849" s="59"/>
      <c r="N1849" s="59"/>
      <c r="O1849" s="53"/>
      <c r="P1849" s="53"/>
      <c r="Q1849" s="57">
        <f t="shared" si="1043"/>
        <v>0</v>
      </c>
      <c r="R1849" s="53"/>
      <c r="S1849" s="53">
        <f t="shared" si="1044"/>
        <v>0</v>
      </c>
      <c r="T1849" s="58"/>
      <c r="U1849" s="58"/>
      <c r="V1849" s="53">
        <f t="shared" si="1045"/>
        <v>0</v>
      </c>
      <c r="W1849" s="59"/>
      <c r="X1849" s="6"/>
    </row>
    <row r="1850" spans="1:24" s="77" customFormat="1" ht="31.5" x14ac:dyDescent="0.25">
      <c r="A1850" s="33" t="s">
        <v>290</v>
      </c>
      <c r="B1850" s="22" t="s">
        <v>332</v>
      </c>
      <c r="C1850" s="23" t="s">
        <v>102</v>
      </c>
      <c r="D1850" s="32" t="s">
        <v>30</v>
      </c>
      <c r="E1850" s="61">
        <f t="shared" ref="E1850:L1850" si="1046">SUM(E1851:E1867)</f>
        <v>4056</v>
      </c>
      <c r="F1850" s="61">
        <f t="shared" si="1046"/>
        <v>676</v>
      </c>
      <c r="G1850" s="61">
        <f t="shared" si="1046"/>
        <v>0</v>
      </c>
      <c r="H1850" s="61">
        <f t="shared" si="1046"/>
        <v>0</v>
      </c>
      <c r="I1850" s="120">
        <f t="shared" si="1046"/>
        <v>0</v>
      </c>
      <c r="J1850" s="120">
        <f t="shared" si="1046"/>
        <v>0</v>
      </c>
      <c r="K1850" s="120">
        <f t="shared" si="1046"/>
        <v>-676</v>
      </c>
      <c r="L1850" s="61">
        <f t="shared" si="1046"/>
        <v>100</v>
      </c>
      <c r="M1850" s="61"/>
      <c r="N1850" s="61"/>
      <c r="O1850" s="61">
        <f t="shared" ref="O1850:V1850" si="1047">SUM(O1851:O1865)</f>
        <v>0</v>
      </c>
      <c r="P1850" s="61">
        <f t="shared" si="1047"/>
        <v>0</v>
      </c>
      <c r="Q1850" s="120">
        <f t="shared" si="1047"/>
        <v>0</v>
      </c>
      <c r="R1850" s="61">
        <f t="shared" si="1047"/>
        <v>0</v>
      </c>
      <c r="S1850" s="61">
        <f t="shared" si="1047"/>
        <v>0</v>
      </c>
      <c r="T1850" s="137">
        <f t="shared" si="1047"/>
        <v>0</v>
      </c>
      <c r="U1850" s="137">
        <f t="shared" si="1047"/>
        <v>0</v>
      </c>
      <c r="V1850" s="61">
        <f t="shared" si="1047"/>
        <v>0</v>
      </c>
      <c r="W1850" s="61"/>
      <c r="X1850" s="6"/>
    </row>
    <row r="1851" spans="1:24" s="77" customFormat="1" ht="15.75" x14ac:dyDescent="0.25">
      <c r="A1851" s="33" t="s">
        <v>290</v>
      </c>
      <c r="B1851" s="33" t="s">
        <v>332</v>
      </c>
      <c r="C1851" s="23" t="s">
        <v>79</v>
      </c>
      <c r="D1851" s="43" t="s">
        <v>77</v>
      </c>
      <c r="E1851" s="53">
        <v>4056</v>
      </c>
      <c r="F1851" s="53">
        <f>ROUND(E1851/12*2,0)</f>
        <v>676</v>
      </c>
      <c r="G1851" s="53">
        <v>0</v>
      </c>
      <c r="H1851" s="53">
        <v>0</v>
      </c>
      <c r="I1851" s="119"/>
      <c r="J1851" s="55"/>
      <c r="K1851" s="54">
        <f>G1851-F1851</f>
        <v>-676</v>
      </c>
      <c r="L1851" s="55">
        <f>ROUND(K1851*100/-F1851,2)</f>
        <v>100</v>
      </c>
      <c r="M1851" s="59"/>
      <c r="N1851" s="59"/>
      <c r="O1851" s="53"/>
      <c r="P1851" s="53"/>
      <c r="Q1851" s="59">
        <f t="shared" ref="Q1851:Q1865" si="1048">O1851-P1851</f>
        <v>0</v>
      </c>
      <c r="R1851" s="53"/>
      <c r="S1851" s="53">
        <f>ROUND(R1851/12*3,0)</f>
        <v>0</v>
      </c>
      <c r="T1851" s="53"/>
      <c r="U1851" s="53"/>
      <c r="V1851" s="53">
        <f t="shared" ref="V1851:V1865" si="1049">T1851-U1851</f>
        <v>0</v>
      </c>
      <c r="W1851" s="59"/>
      <c r="X1851" s="6"/>
    </row>
    <row r="1852" spans="1:24" s="77" customFormat="1" ht="15.75" x14ac:dyDescent="0.25">
      <c r="A1852" s="33" t="s">
        <v>290</v>
      </c>
      <c r="B1852" s="33" t="s">
        <v>332</v>
      </c>
      <c r="C1852" s="23" t="s">
        <v>80</v>
      </c>
      <c r="D1852" s="43" t="s">
        <v>78</v>
      </c>
      <c r="E1852" s="53"/>
      <c r="F1852" s="53"/>
      <c r="G1852" s="53"/>
      <c r="H1852" s="53"/>
      <c r="I1852" s="50"/>
      <c r="J1852" s="50"/>
      <c r="K1852" s="54"/>
      <c r="L1852" s="55"/>
      <c r="M1852" s="59"/>
      <c r="N1852" s="59"/>
      <c r="O1852" s="53"/>
      <c r="P1852" s="53"/>
      <c r="Q1852" s="57">
        <f t="shared" si="1048"/>
        <v>0</v>
      </c>
      <c r="R1852" s="53"/>
      <c r="S1852" s="53">
        <f>ROUND(R1852/12*3,0)</f>
        <v>0</v>
      </c>
      <c r="T1852" s="58"/>
      <c r="U1852" s="58"/>
      <c r="V1852" s="53">
        <f t="shared" si="1049"/>
        <v>0</v>
      </c>
      <c r="W1852" s="59"/>
      <c r="X1852" s="6"/>
    </row>
    <row r="1853" spans="1:24" s="77" customFormat="1" ht="15.75" x14ac:dyDescent="0.25">
      <c r="A1853" s="33" t="s">
        <v>290</v>
      </c>
      <c r="B1853" s="33" t="s">
        <v>332</v>
      </c>
      <c r="C1853" s="23" t="s">
        <v>82</v>
      </c>
      <c r="D1853" s="34" t="s">
        <v>81</v>
      </c>
      <c r="E1853" s="53"/>
      <c r="F1853" s="53"/>
      <c r="G1853" s="53"/>
      <c r="H1853" s="53"/>
      <c r="I1853" s="54"/>
      <c r="J1853" s="50"/>
      <c r="K1853" s="54"/>
      <c r="L1853" s="55"/>
      <c r="M1853" s="59"/>
      <c r="N1853" s="59"/>
      <c r="O1853" s="53"/>
      <c r="P1853" s="53"/>
      <c r="Q1853" s="57">
        <f t="shared" si="1048"/>
        <v>0</v>
      </c>
      <c r="R1853" s="53"/>
      <c r="S1853" s="53">
        <f>ROUND(R1853/12*4,0)</f>
        <v>0</v>
      </c>
      <c r="T1853" s="58"/>
      <c r="U1853" s="58"/>
      <c r="V1853" s="53">
        <f t="shared" si="1049"/>
        <v>0</v>
      </c>
      <c r="W1853" s="59"/>
      <c r="X1853" s="6"/>
    </row>
    <row r="1854" spans="1:24" s="77" customFormat="1" ht="31.5" x14ac:dyDescent="0.25">
      <c r="A1854" s="33" t="s">
        <v>290</v>
      </c>
      <c r="B1854" s="33" t="s">
        <v>332</v>
      </c>
      <c r="C1854" s="23" t="s">
        <v>84</v>
      </c>
      <c r="D1854" s="43" t="s">
        <v>83</v>
      </c>
      <c r="E1854" s="53"/>
      <c r="F1854" s="53"/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 t="shared" si="1048"/>
        <v>0</v>
      </c>
      <c r="R1854" s="53"/>
      <c r="S1854" s="53">
        <f>ROUND(R1854/12*3,0)</f>
        <v>0</v>
      </c>
      <c r="T1854" s="58"/>
      <c r="U1854" s="58"/>
      <c r="V1854" s="53">
        <f t="shared" si="1049"/>
        <v>0</v>
      </c>
      <c r="W1854" s="59"/>
      <c r="X1854" s="6"/>
    </row>
    <row r="1855" spans="1:24" s="77" customFormat="1" ht="15.75" x14ac:dyDescent="0.25">
      <c r="A1855" s="33" t="s">
        <v>290</v>
      </c>
      <c r="B1855" s="33" t="s">
        <v>332</v>
      </c>
      <c r="C1855" s="23" t="s">
        <v>95</v>
      </c>
      <c r="D1855" s="43" t="s">
        <v>96</v>
      </c>
      <c r="E1855" s="53"/>
      <c r="F1855" s="53"/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 t="shared" si="1048"/>
        <v>0</v>
      </c>
      <c r="R1855" s="53"/>
      <c r="S1855" s="53">
        <f>ROUND(R1855/12*3,0)</f>
        <v>0</v>
      </c>
      <c r="T1855" s="58"/>
      <c r="U1855" s="58"/>
      <c r="V1855" s="53">
        <f t="shared" si="1049"/>
        <v>0</v>
      </c>
      <c r="W1855" s="59"/>
      <c r="X1855" s="6"/>
    </row>
    <row r="1856" spans="1:24" s="77" customFormat="1" ht="31.5" x14ac:dyDescent="0.25">
      <c r="A1856" s="33" t="s">
        <v>290</v>
      </c>
      <c r="B1856" s="33" t="s">
        <v>332</v>
      </c>
      <c r="C1856" s="23" t="s">
        <v>86</v>
      </c>
      <c r="D1856" s="43" t="s">
        <v>85</v>
      </c>
      <c r="E1856" s="53"/>
      <c r="F1856" s="53">
        <f>E1856</f>
        <v>0</v>
      </c>
      <c r="G1856" s="53"/>
      <c r="H1856" s="53"/>
      <c r="I1856" s="119"/>
      <c r="J1856" s="55"/>
      <c r="K1856" s="54"/>
      <c r="L1856" s="55"/>
      <c r="M1856" s="59"/>
      <c r="N1856" s="59"/>
      <c r="O1856" s="53"/>
      <c r="P1856" s="53"/>
      <c r="Q1856" s="57">
        <f t="shared" si="1048"/>
        <v>0</v>
      </c>
      <c r="R1856" s="74"/>
      <c r="S1856" s="53">
        <f>ROUND(R1856/12*2,0)</f>
        <v>0</v>
      </c>
      <c r="T1856" s="58"/>
      <c r="U1856" s="58"/>
      <c r="V1856" s="53">
        <f t="shared" si="1049"/>
        <v>0</v>
      </c>
      <c r="W1856" s="59"/>
      <c r="X1856" s="6"/>
    </row>
    <row r="1857" spans="1:24" s="77" customFormat="1" ht="31.5" x14ac:dyDescent="0.25">
      <c r="A1857" s="33" t="s">
        <v>290</v>
      </c>
      <c r="B1857" s="33" t="s">
        <v>332</v>
      </c>
      <c r="C1857" s="23" t="s">
        <v>102</v>
      </c>
      <c r="D1857" s="39" t="s">
        <v>352</v>
      </c>
      <c r="E1857" s="53"/>
      <c r="F1857" s="53"/>
      <c r="G1857" s="53"/>
      <c r="H1857" s="53"/>
      <c r="I1857" s="54"/>
      <c r="J1857" s="50"/>
      <c r="K1857" s="54"/>
      <c r="L1857" s="55"/>
      <c r="M1857" s="59"/>
      <c r="N1857" s="59"/>
      <c r="O1857" s="53"/>
      <c r="P1857" s="53"/>
      <c r="Q1857" s="57">
        <f t="shared" si="1048"/>
        <v>0</v>
      </c>
      <c r="R1857" s="53"/>
      <c r="S1857" s="53">
        <f>ROUND(R1857/12*8,0)</f>
        <v>0</v>
      </c>
      <c r="T1857" s="58"/>
      <c r="U1857" s="58"/>
      <c r="V1857" s="53">
        <f t="shared" si="1049"/>
        <v>0</v>
      </c>
      <c r="W1857" s="59"/>
      <c r="X1857" s="6"/>
    </row>
    <row r="1858" spans="1:24" s="77" customFormat="1" ht="15.75" x14ac:dyDescent="0.25">
      <c r="A1858" s="33" t="s">
        <v>290</v>
      </c>
      <c r="B1858" s="33" t="s">
        <v>332</v>
      </c>
      <c r="C1858" s="23" t="s">
        <v>89</v>
      </c>
      <c r="D1858" s="43" t="s">
        <v>88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1048"/>
        <v>0</v>
      </c>
      <c r="R1858" s="53"/>
      <c r="S1858" s="53">
        <f t="shared" ref="S1858:S1865" si="1050">ROUND(R1858/12*3,0)</f>
        <v>0</v>
      </c>
      <c r="T1858" s="58"/>
      <c r="U1858" s="58"/>
      <c r="V1858" s="53">
        <f t="shared" si="1049"/>
        <v>0</v>
      </c>
      <c r="W1858" s="59"/>
      <c r="X1858" s="6"/>
    </row>
    <row r="1859" spans="1:24" s="77" customFormat="1" ht="15.75" x14ac:dyDescent="0.25">
      <c r="A1859" s="33" t="s">
        <v>290</v>
      </c>
      <c r="B1859" s="33" t="s">
        <v>332</v>
      </c>
      <c r="C1859" s="23" t="s">
        <v>91</v>
      </c>
      <c r="D1859" s="43" t="s">
        <v>90</v>
      </c>
      <c r="E1859" s="53"/>
      <c r="F1859" s="53"/>
      <c r="G1859" s="53"/>
      <c r="H1859" s="53"/>
      <c r="I1859" s="119"/>
      <c r="J1859" s="119"/>
      <c r="K1859" s="54"/>
      <c r="L1859" s="55"/>
      <c r="M1859" s="59"/>
      <c r="N1859" s="59"/>
      <c r="O1859" s="53"/>
      <c r="P1859" s="53"/>
      <c r="Q1859" s="57">
        <f t="shared" si="1048"/>
        <v>0</v>
      </c>
      <c r="R1859" s="53"/>
      <c r="S1859" s="53">
        <f t="shared" si="1050"/>
        <v>0</v>
      </c>
      <c r="T1859" s="58"/>
      <c r="U1859" s="58"/>
      <c r="V1859" s="53">
        <f t="shared" si="1049"/>
        <v>0</v>
      </c>
      <c r="W1859" s="59"/>
      <c r="X1859" s="6"/>
    </row>
    <row r="1860" spans="1:24" s="77" customFormat="1" ht="15.75" x14ac:dyDescent="0.25">
      <c r="A1860" s="33" t="s">
        <v>290</v>
      </c>
      <c r="B1860" s="33" t="s">
        <v>332</v>
      </c>
      <c r="C1860" s="23" t="s">
        <v>94</v>
      </c>
      <c r="D1860" s="43" t="s">
        <v>97</v>
      </c>
      <c r="E1860" s="53"/>
      <c r="F1860" s="53">
        <f t="shared" ref="F1860" si="1051">E1860/12*10</f>
        <v>0</v>
      </c>
      <c r="G1860" s="53"/>
      <c r="H1860" s="53"/>
      <c r="I1860" s="119">
        <f t="shared" ref="I1860" si="1052">G1860-F1860</f>
        <v>0</v>
      </c>
      <c r="J1860" s="55"/>
      <c r="K1860" s="54"/>
      <c r="L1860" s="55"/>
      <c r="M1860" s="59"/>
      <c r="N1860" s="59"/>
      <c r="O1860" s="53"/>
      <c r="P1860" s="53"/>
      <c r="Q1860" s="57">
        <f t="shared" si="1048"/>
        <v>0</v>
      </c>
      <c r="R1860" s="53"/>
      <c r="S1860" s="53">
        <f t="shared" si="1050"/>
        <v>0</v>
      </c>
      <c r="T1860" s="58"/>
      <c r="U1860" s="58"/>
      <c r="V1860" s="53">
        <f t="shared" si="1049"/>
        <v>0</v>
      </c>
      <c r="W1860" s="59"/>
      <c r="X1860" s="6"/>
    </row>
    <row r="1861" spans="1:24" s="77" customFormat="1" ht="15.75" x14ac:dyDescent="0.25">
      <c r="A1861" s="33" t="s">
        <v>290</v>
      </c>
      <c r="B1861" s="33" t="s">
        <v>332</v>
      </c>
      <c r="C1861" s="23" t="s">
        <v>93</v>
      </c>
      <c r="D1861" s="43" t="s">
        <v>92</v>
      </c>
      <c r="E1861" s="53"/>
      <c r="F1861" s="53"/>
      <c r="G1861" s="53"/>
      <c r="H1861" s="53"/>
      <c r="I1861" s="54"/>
      <c r="J1861" s="50"/>
      <c r="K1861" s="54"/>
      <c r="L1861" s="55"/>
      <c r="M1861" s="59"/>
      <c r="N1861" s="59"/>
      <c r="O1861" s="53"/>
      <c r="P1861" s="53"/>
      <c r="Q1861" s="57">
        <f t="shared" si="1048"/>
        <v>0</v>
      </c>
      <c r="R1861" s="53"/>
      <c r="S1861" s="53">
        <f t="shared" si="1050"/>
        <v>0</v>
      </c>
      <c r="T1861" s="58"/>
      <c r="U1861" s="58"/>
      <c r="V1861" s="53">
        <f t="shared" si="1049"/>
        <v>0</v>
      </c>
      <c r="W1861" s="59"/>
      <c r="X1861" s="6"/>
    </row>
    <row r="1862" spans="1:24" s="77" customFormat="1" ht="31.5" x14ac:dyDescent="0.25">
      <c r="A1862" s="33" t="s">
        <v>290</v>
      </c>
      <c r="B1862" s="33" t="s">
        <v>332</v>
      </c>
      <c r="C1862" s="23" t="s">
        <v>98</v>
      </c>
      <c r="D1862" s="34" t="s">
        <v>99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1048"/>
        <v>0</v>
      </c>
      <c r="R1862" s="53"/>
      <c r="S1862" s="53">
        <f t="shared" si="1050"/>
        <v>0</v>
      </c>
      <c r="T1862" s="58"/>
      <c r="U1862" s="58"/>
      <c r="V1862" s="53">
        <f t="shared" si="1049"/>
        <v>0</v>
      </c>
      <c r="W1862" s="59"/>
      <c r="X1862" s="6"/>
    </row>
    <row r="1863" spans="1:24" s="77" customFormat="1" ht="15.75" x14ac:dyDescent="0.25">
      <c r="A1863" s="33" t="s">
        <v>290</v>
      </c>
      <c r="B1863" s="33" t="s">
        <v>332</v>
      </c>
      <c r="C1863" s="23" t="s">
        <v>100</v>
      </c>
      <c r="D1863" s="34" t="s">
        <v>101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1048"/>
        <v>0</v>
      </c>
      <c r="R1863" s="53"/>
      <c r="S1863" s="53">
        <f t="shared" si="1050"/>
        <v>0</v>
      </c>
      <c r="T1863" s="58"/>
      <c r="U1863" s="58"/>
      <c r="V1863" s="53">
        <f t="shared" si="1049"/>
        <v>0</v>
      </c>
      <c r="W1863" s="59"/>
      <c r="X1863" s="6"/>
    </row>
    <row r="1864" spans="1:24" s="77" customFormat="1" ht="47.25" x14ac:dyDescent="0.25">
      <c r="A1864" s="33" t="s">
        <v>290</v>
      </c>
      <c r="B1864" s="33" t="s">
        <v>332</v>
      </c>
      <c r="C1864" s="23" t="s">
        <v>102</v>
      </c>
      <c r="D1864" s="39" t="s">
        <v>87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1048"/>
        <v>0</v>
      </c>
      <c r="R1864" s="53"/>
      <c r="S1864" s="53">
        <f t="shared" si="1050"/>
        <v>0</v>
      </c>
      <c r="T1864" s="58"/>
      <c r="U1864" s="58"/>
      <c r="V1864" s="53">
        <f t="shared" si="1049"/>
        <v>0</v>
      </c>
      <c r="W1864" s="59"/>
      <c r="X1864" s="6"/>
    </row>
    <row r="1865" spans="1:24" s="77" customFormat="1" ht="63" x14ac:dyDescent="0.25">
      <c r="A1865" s="33" t="s">
        <v>290</v>
      </c>
      <c r="B1865" s="33" t="s">
        <v>332</v>
      </c>
      <c r="C1865" s="23" t="s">
        <v>102</v>
      </c>
      <c r="D1865" s="39" t="s">
        <v>103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1048"/>
        <v>0</v>
      </c>
      <c r="R1865" s="53"/>
      <c r="S1865" s="53">
        <f t="shared" si="1050"/>
        <v>0</v>
      </c>
      <c r="T1865" s="58"/>
      <c r="U1865" s="58"/>
      <c r="V1865" s="53">
        <f t="shared" si="1049"/>
        <v>0</v>
      </c>
      <c r="W1865" s="59"/>
      <c r="X1865" s="6"/>
    </row>
    <row r="1866" spans="1:24" s="77" customFormat="1" ht="31.5" x14ac:dyDescent="0.25">
      <c r="A1866" s="33" t="s">
        <v>290</v>
      </c>
      <c r="B1866" s="33" t="s">
        <v>332</v>
      </c>
      <c r="C1866" s="23" t="s">
        <v>362</v>
      </c>
      <c r="D1866" s="39" t="s">
        <v>363</v>
      </c>
      <c r="E1866" s="53"/>
      <c r="F1866" s="53">
        <f>E1866/12*10</f>
        <v>0</v>
      </c>
      <c r="G1866" s="53"/>
      <c r="H1866" s="53"/>
      <c r="I1866" s="119">
        <f>G1866-F1866</f>
        <v>0</v>
      </c>
      <c r="J1866" s="55"/>
      <c r="K1866" s="54"/>
      <c r="L1866" s="55"/>
      <c r="M1866" s="59"/>
      <c r="N1866" s="59"/>
      <c r="O1866" s="53"/>
      <c r="P1866" s="53"/>
      <c r="Q1866" s="57"/>
      <c r="R1866" s="53"/>
      <c r="S1866" s="53"/>
      <c r="T1866" s="58"/>
      <c r="U1866" s="58"/>
      <c r="V1866" s="53"/>
      <c r="W1866" s="59"/>
      <c r="X1866" s="6"/>
    </row>
    <row r="1867" spans="1:24" s="77" customFormat="1" ht="15.75" x14ac:dyDescent="0.25">
      <c r="A1867" s="33" t="s">
        <v>290</v>
      </c>
      <c r="B1867" s="33" t="s">
        <v>332</v>
      </c>
      <c r="C1867" s="23" t="s">
        <v>365</v>
      </c>
      <c r="D1867" s="39" t="s">
        <v>364</v>
      </c>
      <c r="E1867" s="53"/>
      <c r="F1867" s="53"/>
      <c r="G1867" s="53"/>
      <c r="H1867" s="53"/>
      <c r="I1867" s="54"/>
      <c r="J1867" s="50"/>
      <c r="K1867" s="54"/>
      <c r="L1867" s="55"/>
      <c r="M1867" s="59"/>
      <c r="N1867" s="59"/>
      <c r="O1867" s="53"/>
      <c r="P1867" s="53"/>
      <c r="Q1867" s="57"/>
      <c r="R1867" s="53"/>
      <c r="S1867" s="53"/>
      <c r="T1867" s="58"/>
      <c r="U1867" s="58"/>
      <c r="V1867" s="53"/>
      <c r="W1867" s="59"/>
      <c r="X1867" s="6"/>
    </row>
    <row r="1868" spans="1:24" s="77" customFormat="1" ht="15.75" x14ac:dyDescent="0.25">
      <c r="A1868" s="33" t="s">
        <v>290</v>
      </c>
      <c r="B1868" s="21">
        <v>2</v>
      </c>
      <c r="C1868" s="23" t="s">
        <v>102</v>
      </c>
      <c r="D1868" s="40" t="s">
        <v>31</v>
      </c>
      <c r="E1868" s="64">
        <f>E1869+E1875+E1929</f>
        <v>80892</v>
      </c>
      <c r="F1868" s="64">
        <f>F1869+F1875+F1929</f>
        <v>22101.17</v>
      </c>
      <c r="G1868" s="64">
        <f>G1869+G1875+G1929</f>
        <v>28827.690000000002</v>
      </c>
      <c r="H1868" s="64">
        <f>H1869+H1875+H1929</f>
        <v>14562</v>
      </c>
      <c r="I1868" s="126">
        <f>I1869+I1875+I1929</f>
        <v>12236.19</v>
      </c>
      <c r="J1868" s="50">
        <f>ROUND(I1868/F1868*100,2)</f>
        <v>55.36</v>
      </c>
      <c r="K1868" s="126">
        <f>K1869+K1875+K1929</f>
        <v>-5509.67</v>
      </c>
      <c r="L1868" s="55">
        <f>ROUND(K1868*100/-F1868,2)</f>
        <v>24.93</v>
      </c>
      <c r="M1868" s="64">
        <v>8116</v>
      </c>
      <c r="N1868" s="49">
        <f>ROUND(M1868/12*2,2)</f>
        <v>1352.67</v>
      </c>
      <c r="O1868" s="64">
        <f t="shared" ref="O1868:V1868" si="1053">O1869+O1875+O1929</f>
        <v>834</v>
      </c>
      <c r="P1868" s="64">
        <f t="shared" si="1053"/>
        <v>540</v>
      </c>
      <c r="Q1868" s="126">
        <f t="shared" si="1053"/>
        <v>294</v>
      </c>
      <c r="R1868" s="64">
        <f t="shared" si="1053"/>
        <v>72</v>
      </c>
      <c r="S1868" s="64">
        <f t="shared" si="1053"/>
        <v>13</v>
      </c>
      <c r="T1868" s="136">
        <f t="shared" si="1053"/>
        <v>15</v>
      </c>
      <c r="U1868" s="136">
        <f t="shared" si="1053"/>
        <v>13</v>
      </c>
      <c r="V1868" s="53">
        <f t="shared" si="1053"/>
        <v>2</v>
      </c>
      <c r="W1868" s="53"/>
      <c r="X1868" s="6"/>
    </row>
    <row r="1869" spans="1:24" s="77" customFormat="1" ht="23.25" customHeight="1" x14ac:dyDescent="0.25">
      <c r="A1869" s="33" t="s">
        <v>290</v>
      </c>
      <c r="B1869" s="22" t="s">
        <v>333</v>
      </c>
      <c r="C1869" s="23" t="s">
        <v>102</v>
      </c>
      <c r="D1869" s="32" t="s">
        <v>32</v>
      </c>
      <c r="E1869" s="64">
        <f>SUM(E1870:E1874)</f>
        <v>15484</v>
      </c>
      <c r="F1869" s="64">
        <f>SUM(F1870:F1874)</f>
        <v>2866</v>
      </c>
      <c r="G1869" s="64">
        <f>SUM(G1870:G1874)</f>
        <v>10323</v>
      </c>
      <c r="H1869" s="64">
        <f>SUM(H1870:H1874)</f>
        <v>2866</v>
      </c>
      <c r="I1869" s="64">
        <f>SUM(I1870:I1874)</f>
        <v>7457</v>
      </c>
      <c r="J1869" s="50">
        <f>ROUND(I1869/F1869*100,2)</f>
        <v>260.19</v>
      </c>
      <c r="K1869" s="64">
        <f>SUM(K1870:K1874)</f>
        <v>0</v>
      </c>
      <c r="L1869" s="64">
        <f>SUM(L1870:L1874)</f>
        <v>0</v>
      </c>
      <c r="M1869" s="64"/>
      <c r="N1869" s="64"/>
      <c r="O1869" s="64">
        <f t="shared" ref="O1869:V1869" si="1054">SUM(O1870:O1874)</f>
        <v>491</v>
      </c>
      <c r="P1869" s="64">
        <f t="shared" si="1054"/>
        <v>491</v>
      </c>
      <c r="Q1869" s="64">
        <f t="shared" si="1054"/>
        <v>0</v>
      </c>
      <c r="R1869" s="64">
        <f t="shared" si="1054"/>
        <v>18</v>
      </c>
      <c r="S1869" s="64">
        <f t="shared" si="1054"/>
        <v>3</v>
      </c>
      <c r="T1869" s="64">
        <f t="shared" si="1054"/>
        <v>12</v>
      </c>
      <c r="U1869" s="64">
        <f t="shared" si="1054"/>
        <v>12</v>
      </c>
      <c r="V1869" s="64">
        <f t="shared" si="1054"/>
        <v>0</v>
      </c>
      <c r="W1869" s="64"/>
      <c r="X1869" s="6"/>
    </row>
    <row r="1870" spans="1:24" s="77" customFormat="1" ht="15.75" x14ac:dyDescent="0.25">
      <c r="A1870" s="162" t="s">
        <v>290</v>
      </c>
      <c r="B1870" s="33" t="s">
        <v>333</v>
      </c>
      <c r="C1870" s="23" t="s">
        <v>109</v>
      </c>
      <c r="D1870" s="34" t="s">
        <v>106</v>
      </c>
      <c r="E1870" s="53">
        <v>15484</v>
      </c>
      <c r="F1870" s="99">
        <f>1433*2</f>
        <v>2866</v>
      </c>
      <c r="G1870" s="53">
        <v>10323</v>
      </c>
      <c r="H1870" s="53">
        <v>2866</v>
      </c>
      <c r="I1870" s="119">
        <f t="shared" ref="I1870" si="1055">G1870-F1870</f>
        <v>7457</v>
      </c>
      <c r="J1870" s="55">
        <f t="shared" ref="J1870" si="1056">ROUND(I1870/F1870*100,2)</f>
        <v>260.19</v>
      </c>
      <c r="K1870" s="54"/>
      <c r="L1870" s="55"/>
      <c r="M1870" s="59"/>
      <c r="N1870" s="59"/>
      <c r="O1870" s="53">
        <v>491</v>
      </c>
      <c r="P1870" s="53">
        <v>491</v>
      </c>
      <c r="Q1870" s="59">
        <f>O1870-P1870</f>
        <v>0</v>
      </c>
      <c r="R1870" s="74">
        <v>18</v>
      </c>
      <c r="S1870" s="53">
        <f>ROUND(R1870/12*2,0)</f>
        <v>3</v>
      </c>
      <c r="T1870" s="58">
        <v>12</v>
      </c>
      <c r="U1870" s="58">
        <v>12</v>
      </c>
      <c r="V1870" s="53">
        <f>T1870-U1870</f>
        <v>0</v>
      </c>
      <c r="W1870" s="59"/>
      <c r="X1870" s="6"/>
    </row>
    <row r="1871" spans="1:24" s="77" customFormat="1" ht="31.5" x14ac:dyDescent="0.25">
      <c r="A1871" s="33" t="s">
        <v>290</v>
      </c>
      <c r="B1871" s="33" t="s">
        <v>333</v>
      </c>
      <c r="C1871" s="23" t="s">
        <v>110</v>
      </c>
      <c r="D1871" s="34" t="s">
        <v>114</v>
      </c>
      <c r="E1871" s="53"/>
      <c r="F1871" s="53"/>
      <c r="G1871" s="53"/>
      <c r="H1871" s="53"/>
      <c r="I1871" s="54"/>
      <c r="J1871" s="50"/>
      <c r="K1871" s="54"/>
      <c r="L1871" s="55"/>
      <c r="M1871" s="59"/>
      <c r="N1871" s="59"/>
      <c r="O1871" s="53"/>
      <c r="P1871" s="53"/>
      <c r="Q1871" s="57">
        <f>O1871-P1871</f>
        <v>0</v>
      </c>
      <c r="R1871" s="53"/>
      <c r="S1871" s="53">
        <f>ROUND(R1871/12*3,0)</f>
        <v>0</v>
      </c>
      <c r="T1871" s="58"/>
      <c r="U1871" s="58"/>
      <c r="V1871" s="53">
        <f>T1871-U1871</f>
        <v>0</v>
      </c>
      <c r="W1871" s="59"/>
      <c r="X1871" s="6"/>
    </row>
    <row r="1872" spans="1:24" s="77" customFormat="1" ht="15.75" x14ac:dyDescent="0.25">
      <c r="A1872" s="33" t="s">
        <v>290</v>
      </c>
      <c r="B1872" s="33" t="s">
        <v>333</v>
      </c>
      <c r="C1872" s="23" t="s">
        <v>111</v>
      </c>
      <c r="D1872" s="34" t="s">
        <v>115</v>
      </c>
      <c r="E1872" s="53"/>
      <c r="F1872" s="53"/>
      <c r="G1872" s="53"/>
      <c r="H1872" s="53"/>
      <c r="I1872" s="54"/>
      <c r="J1872" s="50"/>
      <c r="K1872" s="54"/>
      <c r="L1872" s="55"/>
      <c r="M1872" s="59"/>
      <c r="N1872" s="59"/>
      <c r="O1872" s="53"/>
      <c r="P1872" s="53"/>
      <c r="Q1872" s="57">
        <f>O1872-P1872</f>
        <v>0</v>
      </c>
      <c r="R1872" s="53"/>
      <c r="S1872" s="53">
        <f>ROUND(R1872/12*3,0)</f>
        <v>0</v>
      </c>
      <c r="T1872" s="58"/>
      <c r="U1872" s="58"/>
      <c r="V1872" s="53">
        <f>T1872-U1872</f>
        <v>0</v>
      </c>
      <c r="W1872" s="59"/>
      <c r="X1872" s="6"/>
    </row>
    <row r="1873" spans="1:24" s="77" customFormat="1" ht="31.5" x14ac:dyDescent="0.25">
      <c r="A1873" s="33" t="s">
        <v>290</v>
      </c>
      <c r="B1873" s="33" t="s">
        <v>333</v>
      </c>
      <c r="C1873" s="23" t="s">
        <v>113</v>
      </c>
      <c r="D1873" s="34" t="s">
        <v>116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>O1873-P1873</f>
        <v>0</v>
      </c>
      <c r="R1873" s="53"/>
      <c r="S1873" s="53">
        <f>ROUND(R1873/12*3,0)</f>
        <v>0</v>
      </c>
      <c r="T1873" s="58"/>
      <c r="U1873" s="58"/>
      <c r="V1873" s="53">
        <f>T1873-U1873</f>
        <v>0</v>
      </c>
      <c r="W1873" s="59"/>
      <c r="X1873" s="6"/>
    </row>
    <row r="1874" spans="1:24" s="77" customFormat="1" ht="15.75" x14ac:dyDescent="0.25">
      <c r="A1874" s="33" t="s">
        <v>290</v>
      </c>
      <c r="B1874" s="33" t="s">
        <v>333</v>
      </c>
      <c r="C1874" s="23" t="s">
        <v>112</v>
      </c>
      <c r="D1874" s="34" t="s">
        <v>117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>O1874-P1874</f>
        <v>0</v>
      </c>
      <c r="R1874" s="53"/>
      <c r="S1874" s="53">
        <f>ROUND(R1874/12*3,0)</f>
        <v>0</v>
      </c>
      <c r="T1874" s="58"/>
      <c r="U1874" s="58"/>
      <c r="V1874" s="53">
        <f>T1874-U1874</f>
        <v>0</v>
      </c>
      <c r="W1874" s="59"/>
      <c r="X1874" s="6"/>
    </row>
    <row r="1875" spans="1:24" s="77" customFormat="1" ht="15.75" x14ac:dyDescent="0.25">
      <c r="A1875" s="33" t="s">
        <v>290</v>
      </c>
      <c r="B1875" s="22" t="s">
        <v>334</v>
      </c>
      <c r="C1875" s="23" t="s">
        <v>102</v>
      </c>
      <c r="D1875" s="41" t="s">
        <v>33</v>
      </c>
      <c r="E1875" s="64">
        <f>SUM(E1876:E1928)</f>
        <v>40333</v>
      </c>
      <c r="F1875" s="64">
        <f>SUM(F1876:F1928)</f>
        <v>6722.17</v>
      </c>
      <c r="G1875" s="64">
        <f>SUM(G1876:G1928)</f>
        <v>4143</v>
      </c>
      <c r="H1875" s="64">
        <f>SUM(H1876:H1928)</f>
        <v>749</v>
      </c>
      <c r="I1875" s="126">
        <f>SUM(I1876:I1928)</f>
        <v>2930.5</v>
      </c>
      <c r="J1875" s="50">
        <f>ROUND(I1875/F1875*100,2)</f>
        <v>43.59</v>
      </c>
      <c r="K1875" s="126">
        <f>SUM(K1876:K1928)</f>
        <v>-5509.67</v>
      </c>
      <c r="L1875" s="55">
        <f>ROUND(K1875*100/-F1875,2)</f>
        <v>81.96</v>
      </c>
      <c r="M1875" s="64"/>
      <c r="N1875" s="64"/>
      <c r="O1875" s="64">
        <f t="shared" ref="O1875:V1875" si="1057">SUM(O1876:O1928)</f>
        <v>343</v>
      </c>
      <c r="P1875" s="64">
        <f t="shared" si="1057"/>
        <v>49</v>
      </c>
      <c r="Q1875" s="126">
        <f t="shared" si="1057"/>
        <v>294</v>
      </c>
      <c r="R1875" s="64">
        <f t="shared" si="1057"/>
        <v>54</v>
      </c>
      <c r="S1875" s="64">
        <f t="shared" si="1057"/>
        <v>10</v>
      </c>
      <c r="T1875" s="136">
        <f t="shared" si="1057"/>
        <v>3</v>
      </c>
      <c r="U1875" s="136">
        <f t="shared" si="1057"/>
        <v>1</v>
      </c>
      <c r="V1875" s="64">
        <f t="shared" si="1057"/>
        <v>2</v>
      </c>
      <c r="W1875" s="64"/>
      <c r="X1875" s="6"/>
    </row>
    <row r="1876" spans="1:24" s="77" customFormat="1" ht="31.5" x14ac:dyDescent="0.25">
      <c r="A1876" s="33" t="s">
        <v>290</v>
      </c>
      <c r="B1876" s="33" t="s">
        <v>334</v>
      </c>
      <c r="C1876" s="42" t="s">
        <v>139</v>
      </c>
      <c r="D1876" s="43" t="s">
        <v>119</v>
      </c>
      <c r="E1876" s="53">
        <v>35215</v>
      </c>
      <c r="F1876" s="53">
        <f t="shared" ref="F1876:F1877" si="1058">ROUND(E1876/12*2,2)</f>
        <v>5869.17</v>
      </c>
      <c r="G1876" s="53">
        <v>749</v>
      </c>
      <c r="H1876" s="53">
        <v>749</v>
      </c>
      <c r="I1876" s="119"/>
      <c r="J1876" s="55"/>
      <c r="K1876" s="54">
        <f t="shared" ref="K1876" si="1059">G1876-F1876</f>
        <v>-5120.17</v>
      </c>
      <c r="L1876" s="55">
        <f t="shared" ref="L1876" si="1060">ROUND(K1876*100/-F1876,2)</f>
        <v>87.24</v>
      </c>
      <c r="M1876" s="59"/>
      <c r="N1876" s="59"/>
      <c r="O1876" s="53">
        <v>49</v>
      </c>
      <c r="P1876" s="53">
        <v>49</v>
      </c>
      <c r="Q1876" s="59">
        <f t="shared" ref="Q1876:Q1928" si="1061">O1876-P1876</f>
        <v>0</v>
      </c>
      <c r="R1876" s="59">
        <v>47</v>
      </c>
      <c r="S1876" s="53">
        <f t="shared" ref="S1876:S1877" si="1062">ROUND(R1876/12*2,0)</f>
        <v>8</v>
      </c>
      <c r="T1876" s="58">
        <v>1</v>
      </c>
      <c r="U1876" s="58">
        <v>1</v>
      </c>
      <c r="V1876" s="53">
        <f t="shared" ref="V1876:V1928" si="1063">T1876-U1876</f>
        <v>0</v>
      </c>
      <c r="W1876" s="59"/>
      <c r="X1876" s="6"/>
    </row>
    <row r="1877" spans="1:24" s="77" customFormat="1" ht="47.25" x14ac:dyDescent="0.25">
      <c r="A1877" s="33" t="s">
        <v>290</v>
      </c>
      <c r="B1877" s="33" t="s">
        <v>334</v>
      </c>
      <c r="C1877" s="42" t="s">
        <v>140</v>
      </c>
      <c r="D1877" s="43" t="s">
        <v>120</v>
      </c>
      <c r="E1877" s="53">
        <v>2781</v>
      </c>
      <c r="F1877" s="53">
        <f t="shared" si="1058"/>
        <v>463.5</v>
      </c>
      <c r="G1877" s="53">
        <v>3394</v>
      </c>
      <c r="H1877" s="53"/>
      <c r="I1877" s="119">
        <f t="shared" ref="I1877" si="1064">G1877-F1877</f>
        <v>2930.5</v>
      </c>
      <c r="J1877" s="55">
        <f t="shared" ref="J1877" si="1065">ROUND(I1877/F1877*100,2)</f>
        <v>632.25</v>
      </c>
      <c r="K1877" s="54"/>
      <c r="L1877" s="55"/>
      <c r="M1877" s="59"/>
      <c r="N1877" s="59"/>
      <c r="O1877" s="53">
        <v>294</v>
      </c>
      <c r="P1877" s="53"/>
      <c r="Q1877" s="57">
        <f t="shared" si="1061"/>
        <v>294</v>
      </c>
      <c r="R1877" s="59">
        <v>3</v>
      </c>
      <c r="S1877" s="53">
        <f t="shared" si="1062"/>
        <v>1</v>
      </c>
      <c r="T1877" s="58">
        <v>2</v>
      </c>
      <c r="U1877" s="58"/>
      <c r="V1877" s="53">
        <f t="shared" si="1063"/>
        <v>2</v>
      </c>
      <c r="W1877" s="59"/>
      <c r="X1877" s="6"/>
    </row>
    <row r="1878" spans="1:24" s="77" customFormat="1" ht="31.5" x14ac:dyDescent="0.25">
      <c r="A1878" s="33" t="s">
        <v>290</v>
      </c>
      <c r="B1878" s="33" t="s">
        <v>334</v>
      </c>
      <c r="C1878" s="42" t="s">
        <v>141</v>
      </c>
      <c r="D1878" s="43" t="s">
        <v>142</v>
      </c>
      <c r="E1878" s="53"/>
      <c r="F1878" s="53"/>
      <c r="G1878" s="53"/>
      <c r="H1878" s="53"/>
      <c r="I1878" s="54"/>
      <c r="J1878" s="55"/>
      <c r="K1878" s="54"/>
      <c r="L1878" s="55"/>
      <c r="M1878" s="59"/>
      <c r="N1878" s="59"/>
      <c r="O1878" s="53"/>
      <c r="P1878" s="53"/>
      <c r="Q1878" s="57">
        <f t="shared" si="1061"/>
        <v>0</v>
      </c>
      <c r="R1878" s="53"/>
      <c r="S1878" s="53">
        <f t="shared" ref="S1878:S1916" si="1066">ROUND(R1878/12*3,0)</f>
        <v>0</v>
      </c>
      <c r="T1878" s="58"/>
      <c r="U1878" s="58"/>
      <c r="V1878" s="53">
        <f t="shared" si="1063"/>
        <v>0</v>
      </c>
      <c r="W1878" s="59"/>
      <c r="X1878" s="6"/>
    </row>
    <row r="1879" spans="1:24" s="77" customFormat="1" ht="31.5" x14ac:dyDescent="0.25">
      <c r="A1879" s="33" t="s">
        <v>290</v>
      </c>
      <c r="B1879" s="33" t="s">
        <v>334</v>
      </c>
      <c r="C1879" s="42" t="s">
        <v>143</v>
      </c>
      <c r="D1879" s="43" t="s">
        <v>144</v>
      </c>
      <c r="E1879" s="53"/>
      <c r="F1879" s="53"/>
      <c r="G1879" s="53"/>
      <c r="H1879" s="53"/>
      <c r="I1879" s="54"/>
      <c r="J1879" s="50"/>
      <c r="K1879" s="54"/>
      <c r="L1879" s="55"/>
      <c r="M1879" s="59"/>
      <c r="N1879" s="59"/>
      <c r="O1879" s="53"/>
      <c r="P1879" s="53"/>
      <c r="Q1879" s="57">
        <f t="shared" si="1061"/>
        <v>0</v>
      </c>
      <c r="R1879" s="53"/>
      <c r="S1879" s="53">
        <f t="shared" si="1066"/>
        <v>0</v>
      </c>
      <c r="T1879" s="58"/>
      <c r="U1879" s="58"/>
      <c r="V1879" s="53">
        <f t="shared" si="1063"/>
        <v>0</v>
      </c>
      <c r="W1879" s="59"/>
      <c r="X1879" s="6"/>
    </row>
    <row r="1880" spans="1:24" s="77" customFormat="1" ht="15.75" x14ac:dyDescent="0.25">
      <c r="A1880" s="33" t="s">
        <v>290</v>
      </c>
      <c r="B1880" s="33" t="s">
        <v>334</v>
      </c>
      <c r="C1880" s="42" t="s">
        <v>145</v>
      </c>
      <c r="D1880" s="43" t="s">
        <v>146</v>
      </c>
      <c r="E1880" s="53"/>
      <c r="F1880" s="53"/>
      <c r="G1880" s="53"/>
      <c r="H1880" s="53"/>
      <c r="I1880" s="54"/>
      <c r="J1880" s="50"/>
      <c r="K1880" s="54"/>
      <c r="L1880" s="55"/>
      <c r="M1880" s="59"/>
      <c r="N1880" s="59"/>
      <c r="O1880" s="53"/>
      <c r="P1880" s="53"/>
      <c r="Q1880" s="57">
        <f t="shared" si="1061"/>
        <v>0</v>
      </c>
      <c r="R1880" s="53"/>
      <c r="S1880" s="53">
        <f t="shared" si="1066"/>
        <v>0</v>
      </c>
      <c r="T1880" s="58"/>
      <c r="U1880" s="58"/>
      <c r="V1880" s="53">
        <f t="shared" si="1063"/>
        <v>0</v>
      </c>
      <c r="W1880" s="59"/>
      <c r="X1880" s="6"/>
    </row>
    <row r="1881" spans="1:24" s="77" customFormat="1" ht="15.75" x14ac:dyDescent="0.25">
      <c r="A1881" s="33" t="s">
        <v>290</v>
      </c>
      <c r="B1881" s="33" t="s">
        <v>334</v>
      </c>
      <c r="C1881" s="42" t="s">
        <v>147</v>
      </c>
      <c r="D1881" s="43" t="s">
        <v>148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 t="shared" si="1061"/>
        <v>0</v>
      </c>
      <c r="R1881" s="53"/>
      <c r="S1881" s="53">
        <f t="shared" si="1066"/>
        <v>0</v>
      </c>
      <c r="T1881" s="58"/>
      <c r="U1881" s="58"/>
      <c r="V1881" s="53">
        <f t="shared" si="1063"/>
        <v>0</v>
      </c>
      <c r="W1881" s="59"/>
      <c r="X1881" s="6"/>
    </row>
    <row r="1882" spans="1:24" s="77" customFormat="1" ht="78.75" x14ac:dyDescent="0.25">
      <c r="A1882" s="33" t="s">
        <v>290</v>
      </c>
      <c r="B1882" s="33" t="s">
        <v>334</v>
      </c>
      <c r="C1882" s="42" t="s">
        <v>149</v>
      </c>
      <c r="D1882" s="43" t="s">
        <v>150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 t="shared" si="1061"/>
        <v>0</v>
      </c>
      <c r="R1882" s="53"/>
      <c r="S1882" s="53">
        <f t="shared" si="1066"/>
        <v>0</v>
      </c>
      <c r="T1882" s="58"/>
      <c r="U1882" s="58"/>
      <c r="V1882" s="53">
        <f t="shared" si="1063"/>
        <v>0</v>
      </c>
      <c r="W1882" s="59"/>
      <c r="X1882" s="6"/>
    </row>
    <row r="1883" spans="1:24" s="77" customFormat="1" ht="31.5" x14ac:dyDescent="0.25">
      <c r="A1883" s="33" t="s">
        <v>290</v>
      </c>
      <c r="B1883" s="33" t="s">
        <v>334</v>
      </c>
      <c r="C1883" s="42" t="s">
        <v>130</v>
      </c>
      <c r="D1883" s="43" t="s">
        <v>151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 t="shared" si="1061"/>
        <v>0</v>
      </c>
      <c r="R1883" s="53"/>
      <c r="S1883" s="53">
        <f t="shared" si="1066"/>
        <v>0</v>
      </c>
      <c r="T1883" s="58"/>
      <c r="U1883" s="58"/>
      <c r="V1883" s="53">
        <f t="shared" si="1063"/>
        <v>0</v>
      </c>
      <c r="W1883" s="59"/>
      <c r="X1883" s="6"/>
    </row>
    <row r="1884" spans="1:24" s="77" customFormat="1" ht="47.25" x14ac:dyDescent="0.25">
      <c r="A1884" s="33" t="s">
        <v>290</v>
      </c>
      <c r="B1884" s="33" t="s">
        <v>334</v>
      </c>
      <c r="C1884" s="42" t="s">
        <v>174</v>
      </c>
      <c r="D1884" s="43" t="s">
        <v>175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 t="shared" si="1061"/>
        <v>0</v>
      </c>
      <c r="R1884" s="53"/>
      <c r="S1884" s="53">
        <f t="shared" si="1066"/>
        <v>0</v>
      </c>
      <c r="T1884" s="58"/>
      <c r="U1884" s="58"/>
      <c r="V1884" s="53">
        <f t="shared" si="1063"/>
        <v>0</v>
      </c>
      <c r="W1884" s="59"/>
      <c r="X1884" s="6"/>
    </row>
    <row r="1885" spans="1:24" s="77" customFormat="1" ht="31.5" x14ac:dyDescent="0.25">
      <c r="A1885" s="33" t="s">
        <v>290</v>
      </c>
      <c r="B1885" s="33" t="s">
        <v>334</v>
      </c>
      <c r="C1885" s="42" t="s">
        <v>129</v>
      </c>
      <c r="D1885" s="43" t="s">
        <v>152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 t="shared" si="1061"/>
        <v>0</v>
      </c>
      <c r="R1885" s="53"/>
      <c r="S1885" s="53">
        <f t="shared" si="1066"/>
        <v>0</v>
      </c>
      <c r="T1885" s="58"/>
      <c r="U1885" s="58"/>
      <c r="V1885" s="53">
        <f t="shared" si="1063"/>
        <v>0</v>
      </c>
      <c r="W1885" s="59"/>
      <c r="X1885" s="6"/>
    </row>
    <row r="1886" spans="1:24" s="77" customFormat="1" ht="31.5" x14ac:dyDescent="0.25">
      <c r="A1886" s="33" t="s">
        <v>290</v>
      </c>
      <c r="B1886" s="33" t="s">
        <v>334</v>
      </c>
      <c r="C1886" s="42" t="s">
        <v>176</v>
      </c>
      <c r="D1886" s="43" t="s">
        <v>177</v>
      </c>
      <c r="E1886" s="53"/>
      <c r="F1886" s="53"/>
      <c r="G1886" s="53"/>
      <c r="H1886" s="53"/>
      <c r="I1886" s="54"/>
      <c r="J1886" s="50"/>
      <c r="K1886" s="54"/>
      <c r="L1886" s="55"/>
      <c r="M1886" s="59"/>
      <c r="N1886" s="59"/>
      <c r="O1886" s="53"/>
      <c r="P1886" s="53"/>
      <c r="Q1886" s="57">
        <f t="shared" si="1061"/>
        <v>0</v>
      </c>
      <c r="R1886" s="53"/>
      <c r="S1886" s="53">
        <f t="shared" si="1066"/>
        <v>0</v>
      </c>
      <c r="T1886" s="58"/>
      <c r="U1886" s="58"/>
      <c r="V1886" s="53">
        <f t="shared" si="1063"/>
        <v>0</v>
      </c>
      <c r="W1886" s="59"/>
      <c r="X1886" s="6"/>
    </row>
    <row r="1887" spans="1:24" s="77" customFormat="1" ht="15.75" x14ac:dyDescent="0.25">
      <c r="A1887" s="33" t="s">
        <v>290</v>
      </c>
      <c r="B1887" s="33" t="s">
        <v>334</v>
      </c>
      <c r="C1887" s="42" t="s">
        <v>131</v>
      </c>
      <c r="D1887" s="43" t="s">
        <v>153</v>
      </c>
      <c r="E1887" s="53"/>
      <c r="F1887" s="53"/>
      <c r="G1887" s="53"/>
      <c r="H1887" s="53"/>
      <c r="I1887" s="54"/>
      <c r="J1887" s="50"/>
      <c r="K1887" s="54"/>
      <c r="L1887" s="55"/>
      <c r="M1887" s="59"/>
      <c r="N1887" s="59"/>
      <c r="O1887" s="53"/>
      <c r="P1887" s="53"/>
      <c r="Q1887" s="57">
        <f t="shared" si="1061"/>
        <v>0</v>
      </c>
      <c r="R1887" s="53"/>
      <c r="S1887" s="53">
        <f t="shared" si="1066"/>
        <v>0</v>
      </c>
      <c r="T1887" s="58"/>
      <c r="U1887" s="58"/>
      <c r="V1887" s="53">
        <f t="shared" si="1063"/>
        <v>0</v>
      </c>
      <c r="W1887" s="59"/>
      <c r="X1887" s="6"/>
    </row>
    <row r="1888" spans="1:24" s="77" customFormat="1" ht="31.5" x14ac:dyDescent="0.25">
      <c r="A1888" s="33" t="s">
        <v>290</v>
      </c>
      <c r="B1888" s="33" t="s">
        <v>334</v>
      </c>
      <c r="C1888" s="42" t="s">
        <v>178</v>
      </c>
      <c r="D1888" s="43" t="s">
        <v>179</v>
      </c>
      <c r="E1888" s="53"/>
      <c r="F1888" s="53"/>
      <c r="G1888" s="53"/>
      <c r="H1888" s="53"/>
      <c r="I1888" s="54"/>
      <c r="J1888" s="50"/>
      <c r="K1888" s="54"/>
      <c r="L1888" s="55"/>
      <c r="M1888" s="59"/>
      <c r="N1888" s="59"/>
      <c r="O1888" s="53"/>
      <c r="P1888" s="53"/>
      <c r="Q1888" s="57">
        <f t="shared" si="1061"/>
        <v>0</v>
      </c>
      <c r="R1888" s="53"/>
      <c r="S1888" s="53">
        <f t="shared" si="1066"/>
        <v>0</v>
      </c>
      <c r="T1888" s="58"/>
      <c r="U1888" s="58"/>
      <c r="V1888" s="53">
        <f t="shared" si="1063"/>
        <v>0</v>
      </c>
      <c r="W1888" s="59"/>
      <c r="X1888" s="6"/>
    </row>
    <row r="1889" spans="1:24" s="77" customFormat="1" ht="31.5" x14ac:dyDescent="0.25">
      <c r="A1889" s="33" t="s">
        <v>290</v>
      </c>
      <c r="B1889" s="33" t="s">
        <v>334</v>
      </c>
      <c r="C1889" s="42" t="s">
        <v>132</v>
      </c>
      <c r="D1889" s="43" t="s">
        <v>154</v>
      </c>
      <c r="E1889" s="53"/>
      <c r="F1889" s="53"/>
      <c r="G1889" s="53"/>
      <c r="H1889" s="53"/>
      <c r="I1889" s="54"/>
      <c r="J1889" s="50"/>
      <c r="K1889" s="54"/>
      <c r="L1889" s="55"/>
      <c r="M1889" s="59"/>
      <c r="N1889" s="59"/>
      <c r="O1889" s="53"/>
      <c r="P1889" s="53"/>
      <c r="Q1889" s="57">
        <f t="shared" si="1061"/>
        <v>0</v>
      </c>
      <c r="R1889" s="53"/>
      <c r="S1889" s="53">
        <f t="shared" si="1066"/>
        <v>0</v>
      </c>
      <c r="T1889" s="58"/>
      <c r="U1889" s="58"/>
      <c r="V1889" s="53">
        <f t="shared" si="1063"/>
        <v>0</v>
      </c>
      <c r="W1889" s="59"/>
      <c r="X1889" s="6"/>
    </row>
    <row r="1890" spans="1:24" s="77" customFormat="1" ht="15.75" x14ac:dyDescent="0.25">
      <c r="A1890" s="33" t="s">
        <v>290</v>
      </c>
      <c r="B1890" s="33" t="s">
        <v>334</v>
      </c>
      <c r="C1890" s="42" t="s">
        <v>133</v>
      </c>
      <c r="D1890" s="43" t="s">
        <v>155</v>
      </c>
      <c r="E1890" s="53"/>
      <c r="F1890" s="53"/>
      <c r="G1890" s="53"/>
      <c r="H1890" s="53"/>
      <c r="I1890" s="54"/>
      <c r="J1890" s="50"/>
      <c r="K1890" s="54"/>
      <c r="L1890" s="55"/>
      <c r="M1890" s="59"/>
      <c r="N1890" s="59"/>
      <c r="O1890" s="53"/>
      <c r="P1890" s="53"/>
      <c r="Q1890" s="57">
        <f t="shared" si="1061"/>
        <v>0</v>
      </c>
      <c r="R1890" s="53"/>
      <c r="S1890" s="53">
        <f t="shared" si="1066"/>
        <v>0</v>
      </c>
      <c r="T1890" s="58"/>
      <c r="U1890" s="58"/>
      <c r="V1890" s="53">
        <f t="shared" si="1063"/>
        <v>0</v>
      </c>
      <c r="W1890" s="59"/>
      <c r="X1890" s="6"/>
    </row>
    <row r="1891" spans="1:24" s="77" customFormat="1" ht="15.75" x14ac:dyDescent="0.25">
      <c r="A1891" s="33" t="s">
        <v>290</v>
      </c>
      <c r="B1891" s="33" t="s">
        <v>334</v>
      </c>
      <c r="C1891" s="42" t="s">
        <v>135</v>
      </c>
      <c r="D1891" s="43" t="s">
        <v>156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 t="shared" si="1061"/>
        <v>0</v>
      </c>
      <c r="R1891" s="53"/>
      <c r="S1891" s="53">
        <f t="shared" si="1066"/>
        <v>0</v>
      </c>
      <c r="T1891" s="58"/>
      <c r="U1891" s="58"/>
      <c r="V1891" s="53">
        <f t="shared" si="1063"/>
        <v>0</v>
      </c>
      <c r="W1891" s="59"/>
      <c r="X1891" s="6"/>
    </row>
    <row r="1892" spans="1:24" s="77" customFormat="1" ht="31.5" x14ac:dyDescent="0.25">
      <c r="A1892" s="33" t="s">
        <v>290</v>
      </c>
      <c r="B1892" s="33" t="s">
        <v>334</v>
      </c>
      <c r="C1892" s="42" t="s">
        <v>136</v>
      </c>
      <c r="D1892" s="43" t="s">
        <v>157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 t="shared" si="1061"/>
        <v>0</v>
      </c>
      <c r="R1892" s="53"/>
      <c r="S1892" s="53">
        <f t="shared" si="1066"/>
        <v>0</v>
      </c>
      <c r="T1892" s="58"/>
      <c r="U1892" s="58"/>
      <c r="V1892" s="53">
        <f t="shared" si="1063"/>
        <v>0</v>
      </c>
      <c r="W1892" s="59"/>
      <c r="X1892" s="6"/>
    </row>
    <row r="1893" spans="1:24" s="77" customFormat="1" ht="47.25" x14ac:dyDescent="0.25">
      <c r="A1893" s="33" t="s">
        <v>290</v>
      </c>
      <c r="B1893" s="33" t="s">
        <v>334</v>
      </c>
      <c r="C1893" s="42" t="s">
        <v>134</v>
      </c>
      <c r="D1893" s="43" t="s">
        <v>158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 t="shared" si="1061"/>
        <v>0</v>
      </c>
      <c r="R1893" s="53"/>
      <c r="S1893" s="53">
        <f t="shared" si="1066"/>
        <v>0</v>
      </c>
      <c r="T1893" s="58"/>
      <c r="U1893" s="58"/>
      <c r="V1893" s="53">
        <f t="shared" si="1063"/>
        <v>0</v>
      </c>
      <c r="W1893" s="59"/>
      <c r="X1893" s="6"/>
    </row>
    <row r="1894" spans="1:24" s="77" customFormat="1" ht="15.75" x14ac:dyDescent="0.25">
      <c r="A1894" s="33" t="s">
        <v>290</v>
      </c>
      <c r="B1894" s="33" t="s">
        <v>334</v>
      </c>
      <c r="C1894" s="42" t="s">
        <v>138</v>
      </c>
      <c r="D1894" s="43" t="s">
        <v>159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 t="shared" si="1061"/>
        <v>0</v>
      </c>
      <c r="R1894" s="53"/>
      <c r="S1894" s="53">
        <f t="shared" si="1066"/>
        <v>0</v>
      </c>
      <c r="T1894" s="58"/>
      <c r="U1894" s="58"/>
      <c r="V1894" s="53">
        <f t="shared" si="1063"/>
        <v>0</v>
      </c>
      <c r="W1894" s="59"/>
      <c r="X1894" s="6"/>
    </row>
    <row r="1895" spans="1:24" s="77" customFormat="1" ht="15.75" x14ac:dyDescent="0.25">
      <c r="A1895" s="33" t="s">
        <v>290</v>
      </c>
      <c r="B1895" s="33" t="s">
        <v>334</v>
      </c>
      <c r="C1895" s="42" t="s">
        <v>180</v>
      </c>
      <c r="D1895" s="43" t="s">
        <v>181</v>
      </c>
      <c r="E1895" s="53"/>
      <c r="F1895" s="53"/>
      <c r="G1895" s="53"/>
      <c r="H1895" s="53"/>
      <c r="I1895" s="54"/>
      <c r="J1895" s="50"/>
      <c r="K1895" s="54"/>
      <c r="L1895" s="55"/>
      <c r="M1895" s="59"/>
      <c r="N1895" s="59"/>
      <c r="O1895" s="53"/>
      <c r="P1895" s="53"/>
      <c r="Q1895" s="57">
        <f t="shared" si="1061"/>
        <v>0</v>
      </c>
      <c r="R1895" s="53"/>
      <c r="S1895" s="53">
        <f t="shared" si="1066"/>
        <v>0</v>
      </c>
      <c r="T1895" s="58"/>
      <c r="U1895" s="58"/>
      <c r="V1895" s="53">
        <f t="shared" si="1063"/>
        <v>0</v>
      </c>
      <c r="W1895" s="59"/>
      <c r="X1895" s="6"/>
    </row>
    <row r="1896" spans="1:24" s="77" customFormat="1" ht="31.5" x14ac:dyDescent="0.25">
      <c r="A1896" s="33" t="s">
        <v>290</v>
      </c>
      <c r="B1896" s="33" t="s">
        <v>334</v>
      </c>
      <c r="C1896" s="42" t="s">
        <v>137</v>
      </c>
      <c r="D1896" s="43" t="s">
        <v>160</v>
      </c>
      <c r="E1896" s="53"/>
      <c r="F1896" s="53"/>
      <c r="G1896" s="53"/>
      <c r="H1896" s="53"/>
      <c r="I1896" s="54"/>
      <c r="J1896" s="50"/>
      <c r="K1896" s="54"/>
      <c r="L1896" s="55"/>
      <c r="M1896" s="59"/>
      <c r="N1896" s="59"/>
      <c r="O1896" s="53"/>
      <c r="P1896" s="53"/>
      <c r="Q1896" s="57">
        <f t="shared" si="1061"/>
        <v>0</v>
      </c>
      <c r="R1896" s="53"/>
      <c r="S1896" s="53">
        <f t="shared" si="1066"/>
        <v>0</v>
      </c>
      <c r="T1896" s="58"/>
      <c r="U1896" s="58"/>
      <c r="V1896" s="53">
        <f t="shared" si="1063"/>
        <v>0</v>
      </c>
      <c r="W1896" s="59"/>
      <c r="X1896" s="6"/>
    </row>
    <row r="1897" spans="1:24" s="77" customFormat="1" ht="15.75" x14ac:dyDescent="0.25">
      <c r="A1897" s="33" t="s">
        <v>290</v>
      </c>
      <c r="B1897" s="33" t="s">
        <v>334</v>
      </c>
      <c r="C1897" s="42" t="s">
        <v>127</v>
      </c>
      <c r="D1897" s="43" t="s">
        <v>161</v>
      </c>
      <c r="E1897" s="53"/>
      <c r="F1897" s="53"/>
      <c r="G1897" s="53"/>
      <c r="H1897" s="53"/>
      <c r="I1897" s="54"/>
      <c r="J1897" s="50"/>
      <c r="K1897" s="54"/>
      <c r="L1897" s="55"/>
      <c r="M1897" s="59"/>
      <c r="N1897" s="59"/>
      <c r="O1897" s="53"/>
      <c r="P1897" s="53"/>
      <c r="Q1897" s="57">
        <f t="shared" si="1061"/>
        <v>0</v>
      </c>
      <c r="R1897" s="53"/>
      <c r="S1897" s="53">
        <f t="shared" si="1066"/>
        <v>0</v>
      </c>
      <c r="T1897" s="58"/>
      <c r="U1897" s="58"/>
      <c r="V1897" s="53">
        <f t="shared" si="1063"/>
        <v>0</v>
      </c>
      <c r="W1897" s="59"/>
      <c r="X1897" s="6"/>
    </row>
    <row r="1898" spans="1:24" s="77" customFormat="1" ht="31.5" x14ac:dyDescent="0.25">
      <c r="A1898" s="33" t="s">
        <v>290</v>
      </c>
      <c r="B1898" s="33" t="s">
        <v>334</v>
      </c>
      <c r="C1898" s="42" t="s">
        <v>126</v>
      </c>
      <c r="D1898" s="43" t="s">
        <v>162</v>
      </c>
      <c r="E1898" s="53"/>
      <c r="F1898" s="53"/>
      <c r="G1898" s="53"/>
      <c r="H1898" s="53"/>
      <c r="I1898" s="54"/>
      <c r="J1898" s="50"/>
      <c r="K1898" s="54"/>
      <c r="L1898" s="55"/>
      <c r="M1898" s="59"/>
      <c r="N1898" s="59"/>
      <c r="O1898" s="53"/>
      <c r="P1898" s="53"/>
      <c r="Q1898" s="57">
        <f t="shared" si="1061"/>
        <v>0</v>
      </c>
      <c r="R1898" s="53"/>
      <c r="S1898" s="53">
        <f t="shared" si="1066"/>
        <v>0</v>
      </c>
      <c r="T1898" s="58"/>
      <c r="U1898" s="58"/>
      <c r="V1898" s="53">
        <f t="shared" si="1063"/>
        <v>0</v>
      </c>
      <c r="W1898" s="59"/>
      <c r="X1898" s="6"/>
    </row>
    <row r="1899" spans="1:24" s="77" customFormat="1" ht="15.75" x14ac:dyDescent="0.25">
      <c r="A1899" s="33" t="s">
        <v>290</v>
      </c>
      <c r="B1899" s="33" t="s">
        <v>334</v>
      </c>
      <c r="C1899" s="42" t="s">
        <v>122</v>
      </c>
      <c r="D1899" s="43" t="s">
        <v>163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1061"/>
        <v>0</v>
      </c>
      <c r="R1899" s="53"/>
      <c r="S1899" s="53">
        <f t="shared" si="1066"/>
        <v>0</v>
      </c>
      <c r="T1899" s="58"/>
      <c r="U1899" s="58"/>
      <c r="V1899" s="53">
        <f t="shared" si="1063"/>
        <v>0</v>
      </c>
      <c r="W1899" s="59"/>
      <c r="X1899" s="6"/>
    </row>
    <row r="1900" spans="1:24" s="77" customFormat="1" ht="15.75" x14ac:dyDescent="0.25">
      <c r="A1900" s="33" t="s">
        <v>290</v>
      </c>
      <c r="B1900" s="33" t="s">
        <v>334</v>
      </c>
      <c r="C1900" s="42" t="s">
        <v>123</v>
      </c>
      <c r="D1900" s="43" t="s">
        <v>164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1061"/>
        <v>0</v>
      </c>
      <c r="R1900" s="53"/>
      <c r="S1900" s="53">
        <f t="shared" si="1066"/>
        <v>0</v>
      </c>
      <c r="T1900" s="58"/>
      <c r="U1900" s="58"/>
      <c r="V1900" s="53">
        <f t="shared" si="1063"/>
        <v>0</v>
      </c>
      <c r="W1900" s="59"/>
      <c r="X1900" s="6"/>
    </row>
    <row r="1901" spans="1:24" s="77" customFormat="1" ht="15.75" x14ac:dyDescent="0.25">
      <c r="A1901" s="33" t="s">
        <v>290</v>
      </c>
      <c r="B1901" s="33" t="s">
        <v>334</v>
      </c>
      <c r="C1901" s="42" t="s">
        <v>182</v>
      </c>
      <c r="D1901" s="43" t="s">
        <v>183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1061"/>
        <v>0</v>
      </c>
      <c r="R1901" s="53"/>
      <c r="S1901" s="53">
        <f t="shared" si="1066"/>
        <v>0</v>
      </c>
      <c r="T1901" s="58"/>
      <c r="U1901" s="58"/>
      <c r="V1901" s="53">
        <f t="shared" si="1063"/>
        <v>0</v>
      </c>
      <c r="W1901" s="59"/>
      <c r="X1901" s="6"/>
    </row>
    <row r="1902" spans="1:24" s="77" customFormat="1" ht="15.75" x14ac:dyDescent="0.25">
      <c r="A1902" s="33" t="s">
        <v>290</v>
      </c>
      <c r="B1902" s="33" t="s">
        <v>334</v>
      </c>
      <c r="C1902" s="42" t="s">
        <v>184</v>
      </c>
      <c r="D1902" s="43" t="s">
        <v>185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1061"/>
        <v>0</v>
      </c>
      <c r="R1902" s="53"/>
      <c r="S1902" s="53">
        <f t="shared" si="1066"/>
        <v>0</v>
      </c>
      <c r="T1902" s="58"/>
      <c r="U1902" s="58"/>
      <c r="V1902" s="53">
        <f t="shared" si="1063"/>
        <v>0</v>
      </c>
      <c r="W1902" s="59"/>
      <c r="X1902" s="6"/>
    </row>
    <row r="1903" spans="1:24" s="77" customFormat="1" ht="15.75" x14ac:dyDescent="0.25">
      <c r="A1903" s="33" t="s">
        <v>290</v>
      </c>
      <c r="B1903" s="33" t="s">
        <v>334</v>
      </c>
      <c r="C1903" s="42" t="s">
        <v>186</v>
      </c>
      <c r="D1903" s="43" t="s">
        <v>187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1061"/>
        <v>0</v>
      </c>
      <c r="R1903" s="53"/>
      <c r="S1903" s="53">
        <f t="shared" si="1066"/>
        <v>0</v>
      </c>
      <c r="T1903" s="58"/>
      <c r="U1903" s="58"/>
      <c r="V1903" s="53">
        <f t="shared" si="1063"/>
        <v>0</v>
      </c>
      <c r="W1903" s="59"/>
      <c r="X1903" s="6"/>
    </row>
    <row r="1904" spans="1:24" s="77" customFormat="1" ht="31.5" x14ac:dyDescent="0.25">
      <c r="A1904" s="33" t="s">
        <v>290</v>
      </c>
      <c r="B1904" s="33" t="s">
        <v>334</v>
      </c>
      <c r="C1904" s="42" t="s">
        <v>188</v>
      </c>
      <c r="D1904" s="43" t="s">
        <v>189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1061"/>
        <v>0</v>
      </c>
      <c r="R1904" s="53"/>
      <c r="S1904" s="53">
        <f t="shared" si="1066"/>
        <v>0</v>
      </c>
      <c r="T1904" s="58"/>
      <c r="U1904" s="58"/>
      <c r="V1904" s="53">
        <f t="shared" si="1063"/>
        <v>0</v>
      </c>
      <c r="W1904" s="59"/>
      <c r="X1904" s="6"/>
    </row>
    <row r="1905" spans="1:24" s="77" customFormat="1" ht="15.75" x14ac:dyDescent="0.25">
      <c r="A1905" s="33" t="s">
        <v>290</v>
      </c>
      <c r="B1905" s="33" t="s">
        <v>334</v>
      </c>
      <c r="C1905" s="42" t="s">
        <v>124</v>
      </c>
      <c r="D1905" s="43" t="s">
        <v>165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1061"/>
        <v>0</v>
      </c>
      <c r="R1905" s="53"/>
      <c r="S1905" s="53">
        <f t="shared" si="1066"/>
        <v>0</v>
      </c>
      <c r="T1905" s="58"/>
      <c r="U1905" s="58"/>
      <c r="V1905" s="53">
        <f t="shared" si="1063"/>
        <v>0</v>
      </c>
      <c r="W1905" s="59"/>
      <c r="X1905" s="6"/>
    </row>
    <row r="1906" spans="1:24" s="77" customFormat="1" ht="15.75" x14ac:dyDescent="0.25">
      <c r="A1906" s="33" t="s">
        <v>290</v>
      </c>
      <c r="B1906" s="33" t="s">
        <v>334</v>
      </c>
      <c r="C1906" s="42" t="s">
        <v>125</v>
      </c>
      <c r="D1906" s="43" t="s">
        <v>166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1061"/>
        <v>0</v>
      </c>
      <c r="R1906" s="53"/>
      <c r="S1906" s="53">
        <f t="shared" si="1066"/>
        <v>0</v>
      </c>
      <c r="T1906" s="58"/>
      <c r="U1906" s="58"/>
      <c r="V1906" s="53">
        <f t="shared" si="1063"/>
        <v>0</v>
      </c>
      <c r="W1906" s="59"/>
      <c r="X1906" s="6"/>
    </row>
    <row r="1907" spans="1:24" s="77" customFormat="1" ht="47.25" x14ac:dyDescent="0.25">
      <c r="A1907" s="33" t="s">
        <v>290</v>
      </c>
      <c r="B1907" s="33" t="s">
        <v>334</v>
      </c>
      <c r="C1907" s="42" t="s">
        <v>34</v>
      </c>
      <c r="D1907" s="43" t="s">
        <v>167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1061"/>
        <v>0</v>
      </c>
      <c r="R1907" s="53"/>
      <c r="S1907" s="53">
        <f t="shared" si="1066"/>
        <v>0</v>
      </c>
      <c r="T1907" s="58"/>
      <c r="U1907" s="58"/>
      <c r="V1907" s="53">
        <f t="shared" si="1063"/>
        <v>0</v>
      </c>
      <c r="W1907" s="59"/>
      <c r="X1907" s="6"/>
    </row>
    <row r="1908" spans="1:24" s="77" customFormat="1" ht="15.75" x14ac:dyDescent="0.25">
      <c r="A1908" s="33" t="s">
        <v>290</v>
      </c>
      <c r="B1908" s="33" t="s">
        <v>334</v>
      </c>
      <c r="C1908" s="42" t="s">
        <v>35</v>
      </c>
      <c r="D1908" s="43" t="s">
        <v>168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1061"/>
        <v>0</v>
      </c>
      <c r="R1908" s="53"/>
      <c r="S1908" s="53">
        <f t="shared" si="1066"/>
        <v>0</v>
      </c>
      <c r="T1908" s="58"/>
      <c r="U1908" s="58"/>
      <c r="V1908" s="53">
        <f t="shared" si="1063"/>
        <v>0</v>
      </c>
      <c r="W1908" s="59"/>
      <c r="X1908" s="6"/>
    </row>
    <row r="1909" spans="1:24" s="77" customFormat="1" ht="31.5" x14ac:dyDescent="0.25">
      <c r="A1909" s="33" t="s">
        <v>290</v>
      </c>
      <c r="B1909" s="33" t="s">
        <v>334</v>
      </c>
      <c r="C1909" s="42" t="s">
        <v>36</v>
      </c>
      <c r="D1909" s="43" t="s">
        <v>190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1061"/>
        <v>0</v>
      </c>
      <c r="R1909" s="53"/>
      <c r="S1909" s="53">
        <f t="shared" si="1066"/>
        <v>0</v>
      </c>
      <c r="T1909" s="58"/>
      <c r="U1909" s="58"/>
      <c r="V1909" s="53">
        <f t="shared" si="1063"/>
        <v>0</v>
      </c>
      <c r="W1909" s="59"/>
      <c r="X1909" s="6"/>
    </row>
    <row r="1910" spans="1:24" s="77" customFormat="1" ht="31.5" x14ac:dyDescent="0.25">
      <c r="A1910" s="33" t="s">
        <v>290</v>
      </c>
      <c r="B1910" s="33" t="s">
        <v>334</v>
      </c>
      <c r="C1910" s="42" t="s">
        <v>37</v>
      </c>
      <c r="D1910" s="43" t="s">
        <v>191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1061"/>
        <v>0</v>
      </c>
      <c r="R1910" s="53"/>
      <c r="S1910" s="53">
        <f t="shared" si="1066"/>
        <v>0</v>
      </c>
      <c r="T1910" s="58"/>
      <c r="U1910" s="58"/>
      <c r="V1910" s="53">
        <f t="shared" si="1063"/>
        <v>0</v>
      </c>
      <c r="W1910" s="59"/>
      <c r="X1910" s="6"/>
    </row>
    <row r="1911" spans="1:24" s="77" customFormat="1" ht="31.5" x14ac:dyDescent="0.25">
      <c r="A1911" s="33" t="s">
        <v>290</v>
      </c>
      <c r="B1911" s="33" t="s">
        <v>334</v>
      </c>
      <c r="C1911" s="42" t="s">
        <v>38</v>
      </c>
      <c r="D1911" s="43" t="s">
        <v>169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1061"/>
        <v>0</v>
      </c>
      <c r="R1911" s="53"/>
      <c r="S1911" s="53">
        <f t="shared" si="1066"/>
        <v>0</v>
      </c>
      <c r="T1911" s="58"/>
      <c r="U1911" s="58"/>
      <c r="V1911" s="53">
        <f t="shared" si="1063"/>
        <v>0</v>
      </c>
      <c r="W1911" s="59"/>
      <c r="X1911" s="6"/>
    </row>
    <row r="1912" spans="1:24" s="77" customFormat="1" ht="15.75" x14ac:dyDescent="0.25">
      <c r="A1912" s="33" t="s">
        <v>290</v>
      </c>
      <c r="B1912" s="33" t="s">
        <v>334</v>
      </c>
      <c r="C1912" s="42" t="s">
        <v>39</v>
      </c>
      <c r="D1912" s="43" t="s">
        <v>170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1061"/>
        <v>0</v>
      </c>
      <c r="R1912" s="53"/>
      <c r="S1912" s="53">
        <f t="shared" si="1066"/>
        <v>0</v>
      </c>
      <c r="T1912" s="58"/>
      <c r="U1912" s="58"/>
      <c r="V1912" s="53">
        <f t="shared" si="1063"/>
        <v>0</v>
      </c>
      <c r="W1912" s="59"/>
      <c r="X1912" s="6"/>
    </row>
    <row r="1913" spans="1:24" s="77" customFormat="1" ht="47.25" x14ac:dyDescent="0.25">
      <c r="A1913" s="33" t="s">
        <v>290</v>
      </c>
      <c r="B1913" s="33" t="s">
        <v>334</v>
      </c>
      <c r="C1913" s="42" t="s">
        <v>40</v>
      </c>
      <c r="D1913" s="43" t="s">
        <v>172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1061"/>
        <v>0</v>
      </c>
      <c r="R1913" s="53"/>
      <c r="S1913" s="53">
        <f t="shared" si="1066"/>
        <v>0</v>
      </c>
      <c r="T1913" s="58"/>
      <c r="U1913" s="58"/>
      <c r="V1913" s="53">
        <f t="shared" si="1063"/>
        <v>0</v>
      </c>
      <c r="W1913" s="59"/>
      <c r="X1913" s="6"/>
    </row>
    <row r="1914" spans="1:24" s="77" customFormat="1" ht="15.75" x14ac:dyDescent="0.25">
      <c r="A1914" s="33" t="s">
        <v>290</v>
      </c>
      <c r="B1914" s="33" t="s">
        <v>334</v>
      </c>
      <c r="C1914" s="42" t="s">
        <v>41</v>
      </c>
      <c r="D1914" s="43" t="s">
        <v>171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1061"/>
        <v>0</v>
      </c>
      <c r="R1914" s="53"/>
      <c r="S1914" s="53">
        <f t="shared" si="1066"/>
        <v>0</v>
      </c>
      <c r="T1914" s="58"/>
      <c r="U1914" s="58"/>
      <c r="V1914" s="53">
        <f t="shared" si="1063"/>
        <v>0</v>
      </c>
      <c r="W1914" s="59"/>
      <c r="X1914" s="6"/>
    </row>
    <row r="1915" spans="1:24" s="77" customFormat="1" ht="15.75" x14ac:dyDescent="0.25">
      <c r="A1915" s="33" t="s">
        <v>290</v>
      </c>
      <c r="B1915" s="33" t="s">
        <v>334</v>
      </c>
      <c r="C1915" s="42" t="s">
        <v>42</v>
      </c>
      <c r="D1915" s="43" t="s">
        <v>192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1061"/>
        <v>0</v>
      </c>
      <c r="R1915" s="53"/>
      <c r="S1915" s="53">
        <f t="shared" si="1066"/>
        <v>0</v>
      </c>
      <c r="T1915" s="58"/>
      <c r="U1915" s="58"/>
      <c r="V1915" s="53">
        <f t="shared" si="1063"/>
        <v>0</v>
      </c>
      <c r="W1915" s="59"/>
      <c r="X1915" s="6"/>
    </row>
    <row r="1916" spans="1:24" s="77" customFormat="1" ht="15.75" x14ac:dyDescent="0.25">
      <c r="A1916" s="33" t="s">
        <v>290</v>
      </c>
      <c r="B1916" s="33" t="s">
        <v>334</v>
      </c>
      <c r="C1916" s="42" t="s">
        <v>43</v>
      </c>
      <c r="D1916" s="43" t="s">
        <v>193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1061"/>
        <v>0</v>
      </c>
      <c r="R1916" s="53"/>
      <c r="S1916" s="53">
        <f t="shared" si="1066"/>
        <v>0</v>
      </c>
      <c r="T1916" s="58"/>
      <c r="U1916" s="58"/>
      <c r="V1916" s="53">
        <f t="shared" si="1063"/>
        <v>0</v>
      </c>
      <c r="W1916" s="59"/>
      <c r="X1916" s="6"/>
    </row>
    <row r="1917" spans="1:24" s="77" customFormat="1" ht="15.75" x14ac:dyDescent="0.25">
      <c r="A1917" s="33" t="s">
        <v>290</v>
      </c>
      <c r="B1917" s="33" t="s">
        <v>334</v>
      </c>
      <c r="C1917" s="42" t="s">
        <v>44</v>
      </c>
      <c r="D1917" s="43" t="s">
        <v>173</v>
      </c>
      <c r="E1917" s="53">
        <v>2337</v>
      </c>
      <c r="F1917" s="53">
        <f>ROUND(E1917/12*2,2)</f>
        <v>389.5</v>
      </c>
      <c r="G1917" s="53">
        <v>0</v>
      </c>
      <c r="H1917" s="53">
        <v>0</v>
      </c>
      <c r="I1917" s="119"/>
      <c r="J1917" s="55"/>
      <c r="K1917" s="54">
        <f t="shared" ref="K1917" si="1067">G1917-F1917</f>
        <v>-389.5</v>
      </c>
      <c r="L1917" s="55">
        <f t="shared" ref="L1917" si="1068">ROUND(K1917*100/-F1917,2)</f>
        <v>100</v>
      </c>
      <c r="M1917" s="59"/>
      <c r="N1917" s="59"/>
      <c r="O1917" s="53"/>
      <c r="P1917" s="53"/>
      <c r="Q1917" s="57">
        <f t="shared" si="1061"/>
        <v>0</v>
      </c>
      <c r="R1917" s="74">
        <v>4</v>
      </c>
      <c r="S1917" s="53">
        <f>ROUND(R1917/12*2,0)</f>
        <v>1</v>
      </c>
      <c r="T1917" s="58"/>
      <c r="U1917" s="58"/>
      <c r="V1917" s="53">
        <f t="shared" si="1063"/>
        <v>0</v>
      </c>
      <c r="W1917" s="59"/>
      <c r="X1917" s="6"/>
    </row>
    <row r="1918" spans="1:24" s="77" customFormat="1" ht="15.75" x14ac:dyDescent="0.25">
      <c r="A1918" s="33" t="s">
        <v>290</v>
      </c>
      <c r="B1918" s="33" t="s">
        <v>334</v>
      </c>
      <c r="C1918" s="42" t="s">
        <v>45</v>
      </c>
      <c r="D1918" s="43" t="s">
        <v>187</v>
      </c>
      <c r="E1918" s="53"/>
      <c r="F1918" s="53"/>
      <c r="G1918" s="53"/>
      <c r="H1918" s="53"/>
      <c r="I1918" s="54"/>
      <c r="J1918" s="50"/>
      <c r="K1918" s="54"/>
      <c r="L1918" s="55"/>
      <c r="M1918" s="59"/>
      <c r="N1918" s="59"/>
      <c r="O1918" s="53"/>
      <c r="P1918" s="53"/>
      <c r="Q1918" s="57">
        <f t="shared" si="1061"/>
        <v>0</v>
      </c>
      <c r="R1918" s="53"/>
      <c r="S1918" s="53">
        <f t="shared" ref="S1918:S1928" si="1069">ROUND(R1918/12*3,0)</f>
        <v>0</v>
      </c>
      <c r="T1918" s="58"/>
      <c r="U1918" s="58"/>
      <c r="V1918" s="53">
        <f t="shared" si="1063"/>
        <v>0</v>
      </c>
      <c r="W1918" s="59"/>
      <c r="X1918" s="6"/>
    </row>
    <row r="1919" spans="1:24" s="77" customFormat="1" ht="15.75" x14ac:dyDescent="0.25">
      <c r="A1919" s="33" t="s">
        <v>290</v>
      </c>
      <c r="B1919" s="33" t="s">
        <v>334</v>
      </c>
      <c r="C1919" s="42" t="s">
        <v>46</v>
      </c>
      <c r="D1919" s="43" t="s">
        <v>194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1061"/>
        <v>0</v>
      </c>
      <c r="R1919" s="53"/>
      <c r="S1919" s="53">
        <f t="shared" si="1069"/>
        <v>0</v>
      </c>
      <c r="T1919" s="58"/>
      <c r="U1919" s="58"/>
      <c r="V1919" s="53">
        <f t="shared" si="1063"/>
        <v>0</v>
      </c>
      <c r="W1919" s="59"/>
      <c r="X1919" s="6"/>
    </row>
    <row r="1920" spans="1:24" s="77" customFormat="1" ht="15.75" x14ac:dyDescent="0.25">
      <c r="A1920" s="33" t="s">
        <v>290</v>
      </c>
      <c r="B1920" s="33" t="s">
        <v>334</v>
      </c>
      <c r="C1920" s="42" t="s">
        <v>47</v>
      </c>
      <c r="D1920" s="43" t="s">
        <v>121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1061"/>
        <v>0</v>
      </c>
      <c r="R1920" s="53"/>
      <c r="S1920" s="53">
        <f t="shared" si="1069"/>
        <v>0</v>
      </c>
      <c r="T1920" s="58"/>
      <c r="U1920" s="58"/>
      <c r="V1920" s="53">
        <f t="shared" si="1063"/>
        <v>0</v>
      </c>
      <c r="W1920" s="59"/>
      <c r="X1920" s="6"/>
    </row>
    <row r="1921" spans="1:24" s="77" customFormat="1" ht="15.75" x14ac:dyDescent="0.25">
      <c r="A1921" s="33" t="s">
        <v>290</v>
      </c>
      <c r="B1921" s="33" t="s">
        <v>334</v>
      </c>
      <c r="C1921" s="42" t="s">
        <v>48</v>
      </c>
      <c r="D1921" s="43" t="s">
        <v>195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1061"/>
        <v>0</v>
      </c>
      <c r="R1921" s="53"/>
      <c r="S1921" s="53">
        <f t="shared" si="1069"/>
        <v>0</v>
      </c>
      <c r="T1921" s="58"/>
      <c r="U1921" s="58"/>
      <c r="V1921" s="53">
        <f t="shared" si="1063"/>
        <v>0</v>
      </c>
      <c r="W1921" s="59"/>
      <c r="X1921" s="6"/>
    </row>
    <row r="1922" spans="1:24" s="77" customFormat="1" ht="31.5" x14ac:dyDescent="0.25">
      <c r="A1922" s="33" t="s">
        <v>290</v>
      </c>
      <c r="B1922" s="33" t="s">
        <v>334</v>
      </c>
      <c r="C1922" s="42" t="s">
        <v>128</v>
      </c>
      <c r="D1922" s="43" t="s">
        <v>118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1061"/>
        <v>0</v>
      </c>
      <c r="R1922" s="53"/>
      <c r="S1922" s="53">
        <f t="shared" si="1069"/>
        <v>0</v>
      </c>
      <c r="T1922" s="58"/>
      <c r="U1922" s="58"/>
      <c r="V1922" s="53">
        <f t="shared" si="1063"/>
        <v>0</v>
      </c>
      <c r="W1922" s="59"/>
      <c r="X1922" s="6"/>
    </row>
    <row r="1923" spans="1:24" s="77" customFormat="1" ht="15.75" x14ac:dyDescent="0.25">
      <c r="A1923" s="33" t="s">
        <v>290</v>
      </c>
      <c r="B1923" s="33" t="s">
        <v>334</v>
      </c>
      <c r="C1923" s="42" t="s">
        <v>47</v>
      </c>
      <c r="D1923" s="43" t="s">
        <v>121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1061"/>
        <v>0</v>
      </c>
      <c r="R1923" s="53"/>
      <c r="S1923" s="53">
        <f t="shared" si="1069"/>
        <v>0</v>
      </c>
      <c r="T1923" s="58"/>
      <c r="U1923" s="58"/>
      <c r="V1923" s="53">
        <f t="shared" si="1063"/>
        <v>0</v>
      </c>
      <c r="W1923" s="59"/>
      <c r="X1923" s="6"/>
    </row>
    <row r="1924" spans="1:24" s="77" customFormat="1" ht="31.5" x14ac:dyDescent="0.25">
      <c r="A1924" s="33" t="s">
        <v>290</v>
      </c>
      <c r="B1924" s="33" t="s">
        <v>334</v>
      </c>
      <c r="C1924" s="42" t="s">
        <v>49</v>
      </c>
      <c r="D1924" s="43" t="s">
        <v>196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1061"/>
        <v>0</v>
      </c>
      <c r="R1924" s="53"/>
      <c r="S1924" s="53">
        <f t="shared" si="1069"/>
        <v>0</v>
      </c>
      <c r="T1924" s="58"/>
      <c r="U1924" s="58"/>
      <c r="V1924" s="53">
        <f t="shared" si="1063"/>
        <v>0</v>
      </c>
      <c r="W1924" s="59"/>
      <c r="X1924" s="6"/>
    </row>
    <row r="1925" spans="1:24" s="77" customFormat="1" ht="31.5" x14ac:dyDescent="0.25">
      <c r="A1925" s="33" t="s">
        <v>290</v>
      </c>
      <c r="B1925" s="33" t="s">
        <v>334</v>
      </c>
      <c r="C1925" s="42" t="s">
        <v>197</v>
      </c>
      <c r="D1925" s="43" t="s">
        <v>198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1061"/>
        <v>0</v>
      </c>
      <c r="R1925" s="53"/>
      <c r="S1925" s="53">
        <f t="shared" si="1069"/>
        <v>0</v>
      </c>
      <c r="T1925" s="58"/>
      <c r="U1925" s="58"/>
      <c r="V1925" s="53">
        <f t="shared" si="1063"/>
        <v>0</v>
      </c>
      <c r="W1925" s="59"/>
      <c r="X1925" s="6"/>
    </row>
    <row r="1926" spans="1:24" s="77" customFormat="1" ht="47.25" x14ac:dyDescent="0.25">
      <c r="A1926" s="33" t="s">
        <v>290</v>
      </c>
      <c r="B1926" s="33" t="s">
        <v>334</v>
      </c>
      <c r="C1926" s="42" t="s">
        <v>199</v>
      </c>
      <c r="D1926" s="43" t="s">
        <v>200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1061"/>
        <v>0</v>
      </c>
      <c r="R1926" s="53"/>
      <c r="S1926" s="53">
        <f t="shared" si="1069"/>
        <v>0</v>
      </c>
      <c r="T1926" s="58"/>
      <c r="U1926" s="58"/>
      <c r="V1926" s="53">
        <f t="shared" si="1063"/>
        <v>0</v>
      </c>
      <c r="W1926" s="59"/>
      <c r="X1926" s="6"/>
    </row>
    <row r="1927" spans="1:24" s="77" customFormat="1" ht="31.5" x14ac:dyDescent="0.25">
      <c r="A1927" s="33" t="s">
        <v>290</v>
      </c>
      <c r="B1927" s="33" t="s">
        <v>334</v>
      </c>
      <c r="C1927" s="42" t="s">
        <v>201</v>
      </c>
      <c r="D1927" s="43" t="s">
        <v>202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1061"/>
        <v>0</v>
      </c>
      <c r="R1927" s="53"/>
      <c r="S1927" s="53">
        <f t="shared" si="1069"/>
        <v>0</v>
      </c>
      <c r="T1927" s="58"/>
      <c r="U1927" s="58"/>
      <c r="V1927" s="53">
        <f t="shared" si="1063"/>
        <v>0</v>
      </c>
      <c r="W1927" s="59"/>
      <c r="X1927" s="6"/>
    </row>
    <row r="1928" spans="1:24" s="77" customFormat="1" ht="47.25" x14ac:dyDescent="0.25">
      <c r="A1928" s="33" t="s">
        <v>290</v>
      </c>
      <c r="B1928" s="33" t="s">
        <v>334</v>
      </c>
      <c r="C1928" s="42" t="s">
        <v>203</v>
      </c>
      <c r="D1928" s="43" t="s">
        <v>204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1061"/>
        <v>0</v>
      </c>
      <c r="R1928" s="53"/>
      <c r="S1928" s="53">
        <f t="shared" si="1069"/>
        <v>0</v>
      </c>
      <c r="T1928" s="58"/>
      <c r="U1928" s="58"/>
      <c r="V1928" s="53">
        <f t="shared" si="1063"/>
        <v>0</v>
      </c>
      <c r="W1928" s="59"/>
      <c r="X1928" s="6"/>
    </row>
    <row r="1929" spans="1:24" s="77" customFormat="1" ht="31.5" x14ac:dyDescent="0.25">
      <c r="A1929" s="33" t="s">
        <v>290</v>
      </c>
      <c r="B1929" s="22" t="s">
        <v>335</v>
      </c>
      <c r="C1929" s="23" t="s">
        <v>102</v>
      </c>
      <c r="D1929" s="32" t="s">
        <v>50</v>
      </c>
      <c r="E1929" s="64">
        <f>SUM(E1930:E1976)</f>
        <v>25075</v>
      </c>
      <c r="F1929" s="64">
        <f>SUM(F1930:F1976)</f>
        <v>12513</v>
      </c>
      <c r="G1929" s="64">
        <f>SUM(G1930:G1976)</f>
        <v>14361.69</v>
      </c>
      <c r="H1929" s="64">
        <f>SUM(H1930:H1976)</f>
        <v>10947</v>
      </c>
      <c r="I1929" s="64">
        <f>SUM(I1930:I1976)</f>
        <v>1848.6900000000005</v>
      </c>
      <c r="J1929" s="50">
        <f>ROUND(I1929/F1929*100,2)</f>
        <v>14.77</v>
      </c>
      <c r="K1929" s="64">
        <f>SUM(K1930:K1976)</f>
        <v>0</v>
      </c>
      <c r="L1929" s="55">
        <f>ROUND(K1929*100/-F1929,2)</f>
        <v>0</v>
      </c>
      <c r="M1929" s="64"/>
      <c r="N1929" s="64"/>
      <c r="O1929" s="64">
        <f t="shared" ref="O1929:V1929" si="1070">SUM(O1930:O1973)</f>
        <v>0</v>
      </c>
      <c r="P1929" s="64">
        <f t="shared" si="1070"/>
        <v>0</v>
      </c>
      <c r="Q1929" s="126">
        <f t="shared" si="1070"/>
        <v>0</v>
      </c>
      <c r="R1929" s="64">
        <f t="shared" si="1070"/>
        <v>0</v>
      </c>
      <c r="S1929" s="64">
        <f t="shared" si="1070"/>
        <v>0</v>
      </c>
      <c r="T1929" s="136">
        <f t="shared" si="1070"/>
        <v>0</v>
      </c>
      <c r="U1929" s="136">
        <f t="shared" si="1070"/>
        <v>0</v>
      </c>
      <c r="V1929" s="64">
        <f t="shared" si="1070"/>
        <v>0</v>
      </c>
      <c r="W1929" s="64"/>
      <c r="X1929" s="6"/>
    </row>
    <row r="1930" spans="1:24" s="77" customFormat="1" ht="63" x14ac:dyDescent="0.25">
      <c r="A1930" s="33" t="s">
        <v>290</v>
      </c>
      <c r="B1930" s="44" t="s">
        <v>335</v>
      </c>
      <c r="C1930" s="23" t="s">
        <v>102</v>
      </c>
      <c r="D1930" s="43" t="s">
        <v>205</v>
      </c>
      <c r="E1930" s="53"/>
      <c r="F1930" s="53"/>
      <c r="G1930" s="53"/>
      <c r="H1930" s="53"/>
      <c r="I1930" s="119"/>
      <c r="J1930" s="55"/>
      <c r="K1930" s="119"/>
      <c r="L1930" s="55"/>
      <c r="M1930" s="59"/>
      <c r="N1930" s="59"/>
      <c r="O1930" s="53"/>
      <c r="P1930" s="53"/>
      <c r="Q1930" s="59">
        <f>O1930-P1930</f>
        <v>0</v>
      </c>
      <c r="R1930" s="53"/>
      <c r="S1930" s="53">
        <f>ROUND(R1930/12*3,0)</f>
        <v>0</v>
      </c>
      <c r="T1930" s="53"/>
      <c r="U1930" s="53"/>
      <c r="V1930" s="53">
        <f>T1930-U1930</f>
        <v>0</v>
      </c>
      <c r="W1930" s="59"/>
      <c r="X1930" s="6"/>
    </row>
    <row r="1931" spans="1:24" s="77" customFormat="1" ht="15.75" x14ac:dyDescent="0.25">
      <c r="A1931" s="33" t="s">
        <v>290</v>
      </c>
      <c r="B1931" s="44" t="s">
        <v>335</v>
      </c>
      <c r="C1931" s="23" t="s">
        <v>367</v>
      </c>
      <c r="D1931" s="43" t="s">
        <v>370</v>
      </c>
      <c r="E1931" s="53"/>
      <c r="F1931" s="53"/>
      <c r="G1931" s="53"/>
      <c r="H1931" s="53"/>
      <c r="I1931" s="119"/>
      <c r="J1931" s="55"/>
      <c r="K1931" s="54"/>
      <c r="L1931" s="55"/>
      <c r="M1931" s="59"/>
      <c r="N1931" s="59"/>
      <c r="O1931" s="53"/>
      <c r="P1931" s="53"/>
      <c r="Q1931" s="57"/>
      <c r="R1931" s="53"/>
      <c r="S1931" s="53"/>
      <c r="T1931" s="58"/>
      <c r="U1931" s="58"/>
      <c r="V1931" s="53"/>
      <c r="W1931" s="59"/>
      <c r="X1931" s="6"/>
    </row>
    <row r="1932" spans="1:24" s="77" customFormat="1" ht="15.75" x14ac:dyDescent="0.25">
      <c r="A1932" s="33" t="s">
        <v>290</v>
      </c>
      <c r="B1932" s="44" t="s">
        <v>335</v>
      </c>
      <c r="C1932" s="23" t="s">
        <v>368</v>
      </c>
      <c r="D1932" s="43" t="s">
        <v>371</v>
      </c>
      <c r="E1932" s="53"/>
      <c r="F1932" s="53"/>
      <c r="G1932" s="53"/>
      <c r="H1932" s="53"/>
      <c r="I1932" s="54"/>
      <c r="J1932" s="50"/>
      <c r="K1932" s="54"/>
      <c r="L1932" s="55"/>
      <c r="M1932" s="59"/>
      <c r="N1932" s="59"/>
      <c r="O1932" s="53"/>
      <c r="P1932" s="53"/>
      <c r="Q1932" s="57"/>
      <c r="R1932" s="53"/>
      <c r="S1932" s="53"/>
      <c r="T1932" s="58"/>
      <c r="U1932" s="58"/>
      <c r="V1932" s="53"/>
      <c r="W1932" s="59"/>
      <c r="X1932" s="6"/>
    </row>
    <row r="1933" spans="1:24" s="77" customFormat="1" ht="31.5" x14ac:dyDescent="0.25">
      <c r="A1933" s="33" t="s">
        <v>290</v>
      </c>
      <c r="B1933" s="44" t="s">
        <v>335</v>
      </c>
      <c r="C1933" s="23" t="s">
        <v>369</v>
      </c>
      <c r="D1933" s="43" t="s">
        <v>372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/>
      <c r="R1933" s="53"/>
      <c r="S1933" s="53"/>
      <c r="T1933" s="58"/>
      <c r="U1933" s="58"/>
      <c r="V1933" s="53"/>
      <c r="W1933" s="59"/>
      <c r="X1933" s="6"/>
    </row>
    <row r="1934" spans="1:24" s="77" customFormat="1" ht="31.5" x14ac:dyDescent="0.25">
      <c r="A1934" s="33" t="s">
        <v>290</v>
      </c>
      <c r="B1934" s="44" t="s">
        <v>335</v>
      </c>
      <c r="C1934" s="37" t="s">
        <v>206</v>
      </c>
      <c r="D1934" s="43" t="s">
        <v>207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>
        <f t="shared" ref="Q1934:Q1971" si="1071">O1934-P1934</f>
        <v>0</v>
      </c>
      <c r="R1934" s="53"/>
      <c r="S1934" s="53">
        <f t="shared" ref="S1934:S1971" si="1072">ROUND(R1934/12*3,0)</f>
        <v>0</v>
      </c>
      <c r="T1934" s="58"/>
      <c r="U1934" s="58"/>
      <c r="V1934" s="53">
        <f t="shared" ref="V1934:V1971" si="1073">T1934-U1934</f>
        <v>0</v>
      </c>
      <c r="W1934" s="59"/>
      <c r="X1934" s="6"/>
    </row>
    <row r="1935" spans="1:24" s="77" customFormat="1" ht="31.5" x14ac:dyDescent="0.25">
      <c r="A1935" s="33" t="s">
        <v>290</v>
      </c>
      <c r="B1935" s="44" t="s">
        <v>335</v>
      </c>
      <c r="C1935" s="37" t="s">
        <v>208</v>
      </c>
      <c r="D1935" s="43" t="s">
        <v>209</v>
      </c>
      <c r="E1935" s="53"/>
      <c r="F1935" s="53">
        <f>E1935/12*1</f>
        <v>0</v>
      </c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si="1071"/>
        <v>0</v>
      </c>
      <c r="R1935" s="53"/>
      <c r="S1935" s="53">
        <f t="shared" si="1072"/>
        <v>0</v>
      </c>
      <c r="T1935" s="58"/>
      <c r="U1935" s="58"/>
      <c r="V1935" s="53">
        <f t="shared" si="1073"/>
        <v>0</v>
      </c>
      <c r="W1935" s="59"/>
      <c r="X1935" s="6"/>
    </row>
    <row r="1936" spans="1:24" s="77" customFormat="1" ht="15.75" x14ac:dyDescent="0.25">
      <c r="A1936" s="33" t="s">
        <v>290</v>
      </c>
      <c r="B1936" s="44" t="s">
        <v>335</v>
      </c>
      <c r="C1936" s="37" t="s">
        <v>210</v>
      </c>
      <c r="D1936" s="43" t="s">
        <v>223</v>
      </c>
      <c r="E1936" s="53"/>
      <c r="F1936" s="53"/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1071"/>
        <v>0</v>
      </c>
      <c r="R1936" s="53"/>
      <c r="S1936" s="53">
        <f t="shared" si="1072"/>
        <v>0</v>
      </c>
      <c r="T1936" s="58"/>
      <c r="U1936" s="58"/>
      <c r="V1936" s="53">
        <f t="shared" si="1073"/>
        <v>0</v>
      </c>
      <c r="W1936" s="59"/>
      <c r="X1936" s="6"/>
    </row>
    <row r="1937" spans="1:24" s="77" customFormat="1" ht="31.5" x14ac:dyDescent="0.25">
      <c r="A1937" s="33" t="s">
        <v>290</v>
      </c>
      <c r="B1937" s="44" t="s">
        <v>335</v>
      </c>
      <c r="C1937" s="37" t="s">
        <v>211</v>
      </c>
      <c r="D1937" s="43" t="s">
        <v>212</v>
      </c>
      <c r="E1937" s="53"/>
      <c r="F1937" s="53">
        <f>E1937/12*1</f>
        <v>0</v>
      </c>
      <c r="G1937" s="53"/>
      <c r="H1937" s="53"/>
      <c r="I1937" s="54"/>
      <c r="J1937" s="50"/>
      <c r="K1937" s="54"/>
      <c r="L1937" s="55"/>
      <c r="M1937" s="59"/>
      <c r="N1937" s="59"/>
      <c r="O1937" s="53"/>
      <c r="P1937" s="53"/>
      <c r="Q1937" s="57">
        <f t="shared" si="1071"/>
        <v>0</v>
      </c>
      <c r="R1937" s="53"/>
      <c r="S1937" s="53">
        <f t="shared" si="1072"/>
        <v>0</v>
      </c>
      <c r="T1937" s="58"/>
      <c r="U1937" s="58"/>
      <c r="V1937" s="53">
        <f t="shared" si="1073"/>
        <v>0</v>
      </c>
      <c r="W1937" s="59"/>
      <c r="X1937" s="6"/>
    </row>
    <row r="1938" spans="1:24" s="77" customFormat="1" ht="15.75" x14ac:dyDescent="0.25">
      <c r="A1938" s="33" t="s">
        <v>290</v>
      </c>
      <c r="B1938" s="44" t="s">
        <v>335</v>
      </c>
      <c r="C1938" s="37" t="s">
        <v>213</v>
      </c>
      <c r="D1938" s="43" t="s">
        <v>214</v>
      </c>
      <c r="E1938" s="53"/>
      <c r="F1938" s="53"/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1071"/>
        <v>0</v>
      </c>
      <c r="R1938" s="53"/>
      <c r="S1938" s="53">
        <f t="shared" si="1072"/>
        <v>0</v>
      </c>
      <c r="T1938" s="58"/>
      <c r="U1938" s="58"/>
      <c r="V1938" s="53">
        <f t="shared" si="1073"/>
        <v>0</v>
      </c>
      <c r="W1938" s="59"/>
      <c r="X1938" s="6"/>
    </row>
    <row r="1939" spans="1:24" s="77" customFormat="1" ht="31.5" x14ac:dyDescent="0.25">
      <c r="A1939" s="33" t="s">
        <v>290</v>
      </c>
      <c r="B1939" s="44" t="s">
        <v>335</v>
      </c>
      <c r="C1939" s="37" t="s">
        <v>215</v>
      </c>
      <c r="D1939" s="43" t="s">
        <v>216</v>
      </c>
      <c r="E1939" s="53">
        <v>3174</v>
      </c>
      <c r="F1939" s="53">
        <f>ROUND(E1939/12*2,0)</f>
        <v>529</v>
      </c>
      <c r="G1939" s="53">
        <v>1388.11</v>
      </c>
      <c r="H1939" s="53">
        <v>502</v>
      </c>
      <c r="I1939" s="119">
        <f t="shared" ref="I1939" si="1074">G1939-F1939</f>
        <v>859.1099999999999</v>
      </c>
      <c r="J1939" s="55">
        <f t="shared" ref="J1939" si="1075">ROUND(I1939/F1939*100,2)</f>
        <v>162.4</v>
      </c>
      <c r="K1939" s="54"/>
      <c r="L1939" s="55"/>
      <c r="M1939" s="59"/>
      <c r="N1939" s="59"/>
      <c r="O1939" s="53"/>
      <c r="P1939" s="53"/>
      <c r="Q1939" s="57">
        <f t="shared" si="1071"/>
        <v>0</v>
      </c>
      <c r="R1939" s="53"/>
      <c r="S1939" s="53">
        <f t="shared" si="1072"/>
        <v>0</v>
      </c>
      <c r="T1939" s="58"/>
      <c r="U1939" s="58"/>
      <c r="V1939" s="53">
        <f t="shared" si="1073"/>
        <v>0</v>
      </c>
      <c r="W1939" s="59"/>
      <c r="X1939" s="6"/>
    </row>
    <row r="1940" spans="1:24" s="77" customFormat="1" ht="31.5" x14ac:dyDescent="0.25">
      <c r="A1940" s="33" t="s">
        <v>290</v>
      </c>
      <c r="B1940" s="44" t="s">
        <v>335</v>
      </c>
      <c r="C1940" s="37" t="s">
        <v>217</v>
      </c>
      <c r="D1940" s="43" t="s">
        <v>218</v>
      </c>
      <c r="E1940" s="53"/>
      <c r="F1940" s="53">
        <f t="shared" ref="F1940:F1970" si="1076">E1940/12*1</f>
        <v>0</v>
      </c>
      <c r="G1940" s="53"/>
      <c r="H1940" s="53"/>
      <c r="I1940" s="54"/>
      <c r="J1940" s="50"/>
      <c r="K1940" s="54"/>
      <c r="L1940" s="55"/>
      <c r="M1940" s="59"/>
      <c r="N1940" s="59"/>
      <c r="O1940" s="53"/>
      <c r="P1940" s="53"/>
      <c r="Q1940" s="57">
        <f t="shared" si="1071"/>
        <v>0</v>
      </c>
      <c r="R1940" s="53"/>
      <c r="S1940" s="53">
        <f t="shared" si="1072"/>
        <v>0</v>
      </c>
      <c r="T1940" s="58"/>
      <c r="U1940" s="58"/>
      <c r="V1940" s="53">
        <f t="shared" si="1073"/>
        <v>0</v>
      </c>
      <c r="W1940" s="59"/>
      <c r="X1940" s="6"/>
    </row>
    <row r="1941" spans="1:24" s="77" customFormat="1" ht="31.5" x14ac:dyDescent="0.25">
      <c r="A1941" s="33" t="s">
        <v>290</v>
      </c>
      <c r="B1941" s="44" t="s">
        <v>335</v>
      </c>
      <c r="C1941" s="37" t="s">
        <v>219</v>
      </c>
      <c r="D1941" s="43" t="s">
        <v>220</v>
      </c>
      <c r="E1941" s="53"/>
      <c r="F1941" s="53">
        <f t="shared" si="1076"/>
        <v>0</v>
      </c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>
        <f t="shared" si="1071"/>
        <v>0</v>
      </c>
      <c r="R1941" s="53"/>
      <c r="S1941" s="53">
        <f t="shared" si="1072"/>
        <v>0</v>
      </c>
      <c r="T1941" s="58"/>
      <c r="U1941" s="58"/>
      <c r="V1941" s="53">
        <f t="shared" si="1073"/>
        <v>0</v>
      </c>
      <c r="W1941" s="59"/>
      <c r="X1941" s="6"/>
    </row>
    <row r="1942" spans="1:24" s="77" customFormat="1" ht="31.5" x14ac:dyDescent="0.25">
      <c r="A1942" s="33" t="s">
        <v>290</v>
      </c>
      <c r="B1942" s="44" t="s">
        <v>335</v>
      </c>
      <c r="C1942" s="37" t="s">
        <v>221</v>
      </c>
      <c r="D1942" s="43" t="s">
        <v>224</v>
      </c>
      <c r="E1942" s="53"/>
      <c r="F1942" s="53">
        <f t="shared" si="1076"/>
        <v>0</v>
      </c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>
        <f t="shared" si="1071"/>
        <v>0</v>
      </c>
      <c r="R1942" s="53"/>
      <c r="S1942" s="53">
        <f t="shared" si="1072"/>
        <v>0</v>
      </c>
      <c r="T1942" s="58"/>
      <c r="U1942" s="58"/>
      <c r="V1942" s="53">
        <f t="shared" si="1073"/>
        <v>0</v>
      </c>
      <c r="W1942" s="59"/>
      <c r="X1942" s="6"/>
    </row>
    <row r="1943" spans="1:24" s="77" customFormat="1" ht="31.5" x14ac:dyDescent="0.25">
      <c r="A1943" s="33" t="s">
        <v>290</v>
      </c>
      <c r="B1943" s="44" t="s">
        <v>335</v>
      </c>
      <c r="C1943" s="37" t="s">
        <v>222</v>
      </c>
      <c r="D1943" s="43" t="s">
        <v>225</v>
      </c>
      <c r="E1943" s="53"/>
      <c r="F1943" s="53">
        <f t="shared" si="1076"/>
        <v>0</v>
      </c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si="1071"/>
        <v>0</v>
      </c>
      <c r="R1943" s="53"/>
      <c r="S1943" s="53">
        <f t="shared" si="1072"/>
        <v>0</v>
      </c>
      <c r="T1943" s="58"/>
      <c r="U1943" s="58"/>
      <c r="V1943" s="53">
        <f t="shared" si="1073"/>
        <v>0</v>
      </c>
      <c r="W1943" s="59"/>
      <c r="X1943" s="6"/>
    </row>
    <row r="1944" spans="1:24" s="77" customFormat="1" ht="31.5" x14ac:dyDescent="0.25">
      <c r="A1944" s="33" t="s">
        <v>290</v>
      </c>
      <c r="B1944" s="44" t="s">
        <v>335</v>
      </c>
      <c r="C1944" s="37" t="s">
        <v>277</v>
      </c>
      <c r="D1944" s="43" t="s">
        <v>278</v>
      </c>
      <c r="E1944" s="53"/>
      <c r="F1944" s="53">
        <f t="shared" si="1076"/>
        <v>0</v>
      </c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1071"/>
        <v>0</v>
      </c>
      <c r="R1944" s="53"/>
      <c r="S1944" s="53">
        <f t="shared" si="1072"/>
        <v>0</v>
      </c>
      <c r="T1944" s="58"/>
      <c r="U1944" s="58"/>
      <c r="V1944" s="53">
        <f t="shared" si="1073"/>
        <v>0</v>
      </c>
      <c r="W1944" s="59"/>
      <c r="X1944" s="6"/>
    </row>
    <row r="1945" spans="1:24" s="77" customFormat="1" ht="15.75" x14ac:dyDescent="0.25">
      <c r="A1945" s="33" t="s">
        <v>290</v>
      </c>
      <c r="B1945" s="44" t="s">
        <v>335</v>
      </c>
      <c r="C1945" s="37" t="s">
        <v>226</v>
      </c>
      <c r="D1945" s="38" t="s">
        <v>408</v>
      </c>
      <c r="E1945" s="53"/>
      <c r="F1945" s="53"/>
      <c r="G1945" s="53"/>
      <c r="H1945" s="53"/>
      <c r="I1945" s="119">
        <f>G1945-F1945</f>
        <v>0</v>
      </c>
      <c r="J1945" s="55"/>
      <c r="K1945" s="54"/>
      <c r="L1945" s="55"/>
      <c r="M1945" s="59"/>
      <c r="N1945" s="59"/>
      <c r="O1945" s="53"/>
      <c r="P1945" s="53"/>
      <c r="Q1945" s="57">
        <f t="shared" si="1071"/>
        <v>0</v>
      </c>
      <c r="R1945" s="53"/>
      <c r="S1945" s="53">
        <f t="shared" si="1072"/>
        <v>0</v>
      </c>
      <c r="T1945" s="58"/>
      <c r="U1945" s="58"/>
      <c r="V1945" s="53">
        <f t="shared" si="1073"/>
        <v>0</v>
      </c>
      <c r="W1945" s="59"/>
      <c r="X1945" s="6"/>
    </row>
    <row r="1946" spans="1:24" s="77" customFormat="1" ht="31.5" x14ac:dyDescent="0.25">
      <c r="A1946" s="33" t="s">
        <v>290</v>
      </c>
      <c r="B1946" s="44" t="s">
        <v>335</v>
      </c>
      <c r="C1946" s="37" t="s">
        <v>227</v>
      </c>
      <c r="D1946" s="43" t="s">
        <v>228</v>
      </c>
      <c r="E1946" s="53"/>
      <c r="F1946" s="53">
        <f t="shared" si="1076"/>
        <v>0</v>
      </c>
      <c r="G1946" s="53"/>
      <c r="H1946" s="53"/>
      <c r="I1946" s="54"/>
      <c r="J1946" s="50"/>
      <c r="K1946" s="54"/>
      <c r="L1946" s="55"/>
      <c r="M1946" s="59"/>
      <c r="N1946" s="59"/>
      <c r="O1946" s="53"/>
      <c r="P1946" s="53"/>
      <c r="Q1946" s="57">
        <f t="shared" si="1071"/>
        <v>0</v>
      </c>
      <c r="R1946" s="53"/>
      <c r="S1946" s="53">
        <f t="shared" si="1072"/>
        <v>0</v>
      </c>
      <c r="T1946" s="58"/>
      <c r="U1946" s="58"/>
      <c r="V1946" s="53">
        <f t="shared" si="1073"/>
        <v>0</v>
      </c>
      <c r="W1946" s="59"/>
      <c r="X1946" s="6"/>
    </row>
    <row r="1947" spans="1:24" s="77" customFormat="1" ht="15.75" x14ac:dyDescent="0.25">
      <c r="A1947" s="33" t="s">
        <v>290</v>
      </c>
      <c r="B1947" s="44" t="s">
        <v>335</v>
      </c>
      <c r="C1947" s="37" t="s">
        <v>229</v>
      </c>
      <c r="D1947" s="43" t="s">
        <v>230</v>
      </c>
      <c r="E1947" s="53"/>
      <c r="F1947" s="53">
        <f t="shared" si="1076"/>
        <v>0</v>
      </c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1071"/>
        <v>0</v>
      </c>
      <c r="R1947" s="53"/>
      <c r="S1947" s="53">
        <f t="shared" si="1072"/>
        <v>0</v>
      </c>
      <c r="T1947" s="58"/>
      <c r="U1947" s="58"/>
      <c r="V1947" s="53">
        <f t="shared" si="1073"/>
        <v>0</v>
      </c>
      <c r="W1947" s="59"/>
      <c r="X1947" s="6"/>
    </row>
    <row r="1948" spans="1:24" s="77" customFormat="1" ht="15.75" x14ac:dyDescent="0.25">
      <c r="A1948" s="33" t="s">
        <v>290</v>
      </c>
      <c r="B1948" s="44" t="s">
        <v>335</v>
      </c>
      <c r="C1948" s="37" t="s">
        <v>377</v>
      </c>
      <c r="D1948" s="43" t="s">
        <v>359</v>
      </c>
      <c r="E1948" s="53"/>
      <c r="F1948" s="53">
        <f t="shared" si="1076"/>
        <v>0</v>
      </c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1071"/>
        <v>0</v>
      </c>
      <c r="R1948" s="53"/>
      <c r="S1948" s="53">
        <f t="shared" si="1072"/>
        <v>0</v>
      </c>
      <c r="T1948" s="58"/>
      <c r="U1948" s="58"/>
      <c r="V1948" s="53">
        <f t="shared" si="1073"/>
        <v>0</v>
      </c>
      <c r="W1948" s="59"/>
      <c r="X1948" s="6"/>
    </row>
    <row r="1949" spans="1:24" s="77" customFormat="1" ht="15.75" x14ac:dyDescent="0.25">
      <c r="A1949" s="33" t="s">
        <v>290</v>
      </c>
      <c r="B1949" s="44" t="s">
        <v>335</v>
      </c>
      <c r="C1949" s="37" t="s">
        <v>231</v>
      </c>
      <c r="D1949" s="43" t="s">
        <v>232</v>
      </c>
      <c r="E1949" s="53"/>
      <c r="F1949" s="53">
        <f t="shared" si="1076"/>
        <v>0</v>
      </c>
      <c r="G1949" s="53"/>
      <c r="H1949" s="53"/>
      <c r="I1949" s="54"/>
      <c r="J1949" s="50"/>
      <c r="K1949" s="54"/>
      <c r="L1949" s="55"/>
      <c r="M1949" s="59"/>
      <c r="N1949" s="59"/>
      <c r="O1949" s="53"/>
      <c r="P1949" s="53"/>
      <c r="Q1949" s="57">
        <f t="shared" si="1071"/>
        <v>0</v>
      </c>
      <c r="R1949" s="53"/>
      <c r="S1949" s="53">
        <f t="shared" si="1072"/>
        <v>0</v>
      </c>
      <c r="T1949" s="58"/>
      <c r="U1949" s="58"/>
      <c r="V1949" s="53">
        <f t="shared" si="1073"/>
        <v>0</v>
      </c>
      <c r="W1949" s="59"/>
      <c r="X1949" s="6"/>
    </row>
    <row r="1950" spans="1:24" s="77" customFormat="1" ht="15.75" x14ac:dyDescent="0.25">
      <c r="A1950" s="33" t="s">
        <v>290</v>
      </c>
      <c r="B1950" s="44" t="s">
        <v>335</v>
      </c>
      <c r="C1950" s="37" t="s">
        <v>233</v>
      </c>
      <c r="D1950" s="43" t="s">
        <v>234</v>
      </c>
      <c r="E1950" s="53"/>
      <c r="F1950" s="53">
        <f t="shared" si="1076"/>
        <v>0</v>
      </c>
      <c r="G1950" s="53"/>
      <c r="H1950" s="53"/>
      <c r="I1950" s="54"/>
      <c r="J1950" s="50"/>
      <c r="K1950" s="54"/>
      <c r="L1950" s="55"/>
      <c r="M1950" s="59"/>
      <c r="N1950" s="59"/>
      <c r="O1950" s="53"/>
      <c r="P1950" s="53"/>
      <c r="Q1950" s="57">
        <f t="shared" si="1071"/>
        <v>0</v>
      </c>
      <c r="R1950" s="53"/>
      <c r="S1950" s="53">
        <f t="shared" si="1072"/>
        <v>0</v>
      </c>
      <c r="T1950" s="58"/>
      <c r="U1950" s="58"/>
      <c r="V1950" s="53">
        <f t="shared" si="1073"/>
        <v>0</v>
      </c>
      <c r="W1950" s="59"/>
      <c r="X1950" s="6"/>
    </row>
    <row r="1951" spans="1:24" s="77" customFormat="1" ht="31.5" x14ac:dyDescent="0.25">
      <c r="A1951" s="33" t="s">
        <v>290</v>
      </c>
      <c r="B1951" s="44" t="s">
        <v>335</v>
      </c>
      <c r="C1951" s="37" t="s">
        <v>235</v>
      </c>
      <c r="D1951" s="43" t="s">
        <v>236</v>
      </c>
      <c r="E1951" s="53"/>
      <c r="F1951" s="53">
        <f t="shared" si="1076"/>
        <v>0</v>
      </c>
      <c r="G1951" s="53"/>
      <c r="H1951" s="53"/>
      <c r="I1951" s="54"/>
      <c r="J1951" s="50"/>
      <c r="K1951" s="54"/>
      <c r="L1951" s="55"/>
      <c r="M1951" s="59"/>
      <c r="N1951" s="59"/>
      <c r="O1951" s="53"/>
      <c r="P1951" s="53"/>
      <c r="Q1951" s="57">
        <f t="shared" si="1071"/>
        <v>0</v>
      </c>
      <c r="R1951" s="53"/>
      <c r="S1951" s="53">
        <f t="shared" si="1072"/>
        <v>0</v>
      </c>
      <c r="T1951" s="58"/>
      <c r="U1951" s="58"/>
      <c r="V1951" s="53">
        <f t="shared" si="1073"/>
        <v>0</v>
      </c>
      <c r="W1951" s="59"/>
      <c r="X1951" s="6"/>
    </row>
    <row r="1952" spans="1:24" s="77" customFormat="1" ht="31.5" x14ac:dyDescent="0.25">
      <c r="A1952" s="33" t="s">
        <v>290</v>
      </c>
      <c r="B1952" s="44" t="s">
        <v>335</v>
      </c>
      <c r="C1952" s="37" t="s">
        <v>237</v>
      </c>
      <c r="D1952" s="43" t="s">
        <v>238</v>
      </c>
      <c r="E1952" s="53"/>
      <c r="F1952" s="53">
        <f t="shared" si="1076"/>
        <v>0</v>
      </c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>
        <f t="shared" si="1071"/>
        <v>0</v>
      </c>
      <c r="R1952" s="53"/>
      <c r="S1952" s="53">
        <f t="shared" si="1072"/>
        <v>0</v>
      </c>
      <c r="T1952" s="58"/>
      <c r="U1952" s="58"/>
      <c r="V1952" s="53">
        <f t="shared" si="1073"/>
        <v>0</v>
      </c>
      <c r="W1952" s="59"/>
      <c r="X1952" s="6"/>
    </row>
    <row r="1953" spans="1:24" s="77" customFormat="1" ht="15.75" x14ac:dyDescent="0.25">
      <c r="A1953" s="33" t="s">
        <v>290</v>
      </c>
      <c r="B1953" s="44" t="s">
        <v>335</v>
      </c>
      <c r="C1953" s="37" t="s">
        <v>239</v>
      </c>
      <c r="D1953" s="43" t="s">
        <v>243</v>
      </c>
      <c r="E1953" s="53"/>
      <c r="F1953" s="53">
        <f t="shared" si="1076"/>
        <v>0</v>
      </c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>
        <f t="shared" si="1071"/>
        <v>0</v>
      </c>
      <c r="R1953" s="53"/>
      <c r="S1953" s="53">
        <f t="shared" si="1072"/>
        <v>0</v>
      </c>
      <c r="T1953" s="58"/>
      <c r="U1953" s="58"/>
      <c r="V1953" s="53">
        <f t="shared" si="1073"/>
        <v>0</v>
      </c>
      <c r="W1953" s="59"/>
      <c r="X1953" s="6"/>
    </row>
    <row r="1954" spans="1:24" s="77" customFormat="1" ht="15.75" x14ac:dyDescent="0.25">
      <c r="A1954" s="33" t="s">
        <v>290</v>
      </c>
      <c r="B1954" s="44" t="s">
        <v>335</v>
      </c>
      <c r="C1954" s="37" t="s">
        <v>240</v>
      </c>
      <c r="D1954" s="43" t="s">
        <v>244</v>
      </c>
      <c r="E1954" s="53"/>
      <c r="F1954" s="53"/>
      <c r="G1954" s="53"/>
      <c r="H1954" s="53"/>
      <c r="I1954" s="119">
        <f t="shared" ref="I1954" si="1077">G1954-F1954</f>
        <v>0</v>
      </c>
      <c r="J1954" s="55" t="e">
        <f t="shared" ref="J1954" si="1078">ROUND(I1954/F1954*100,2)</f>
        <v>#DIV/0!</v>
      </c>
      <c r="K1954" s="54">
        <f>G1954-F1954</f>
        <v>0</v>
      </c>
      <c r="L1954" s="55" t="e">
        <f>ROUND(K1954*100/-F1954,2)</f>
        <v>#DIV/0!</v>
      </c>
      <c r="M1954" s="59"/>
      <c r="N1954" s="59"/>
      <c r="O1954" s="53"/>
      <c r="P1954" s="53"/>
      <c r="Q1954" s="57">
        <f t="shared" si="1071"/>
        <v>0</v>
      </c>
      <c r="R1954" s="53"/>
      <c r="S1954" s="53">
        <f t="shared" si="1072"/>
        <v>0</v>
      </c>
      <c r="T1954" s="58"/>
      <c r="U1954" s="58"/>
      <c r="V1954" s="53">
        <f t="shared" si="1073"/>
        <v>0</v>
      </c>
      <c r="W1954" s="59"/>
      <c r="X1954" s="6"/>
    </row>
    <row r="1955" spans="1:24" s="77" customFormat="1" ht="15.75" x14ac:dyDescent="0.25">
      <c r="A1955" s="33" t="s">
        <v>290</v>
      </c>
      <c r="B1955" s="44" t="s">
        <v>335</v>
      </c>
      <c r="C1955" s="37" t="s">
        <v>241</v>
      </c>
      <c r="D1955" s="43" t="s">
        <v>242</v>
      </c>
      <c r="E1955" s="53"/>
      <c r="F1955" s="53">
        <f t="shared" si="1076"/>
        <v>0</v>
      </c>
      <c r="G1955" s="53"/>
      <c r="H1955" s="53"/>
      <c r="I1955" s="54"/>
      <c r="J1955" s="50"/>
      <c r="K1955" s="54"/>
      <c r="L1955" s="55"/>
      <c r="M1955" s="59"/>
      <c r="N1955" s="59"/>
      <c r="O1955" s="53"/>
      <c r="P1955" s="53"/>
      <c r="Q1955" s="57">
        <f t="shared" si="1071"/>
        <v>0</v>
      </c>
      <c r="R1955" s="53"/>
      <c r="S1955" s="53">
        <f t="shared" si="1072"/>
        <v>0</v>
      </c>
      <c r="T1955" s="58"/>
      <c r="U1955" s="58"/>
      <c r="V1955" s="53">
        <f t="shared" si="1073"/>
        <v>0</v>
      </c>
      <c r="W1955" s="59"/>
      <c r="X1955" s="6"/>
    </row>
    <row r="1956" spans="1:24" s="77" customFormat="1" ht="31.5" x14ac:dyDescent="0.25">
      <c r="A1956" s="33" t="s">
        <v>290</v>
      </c>
      <c r="B1956" s="44" t="s">
        <v>335</v>
      </c>
      <c r="C1956" s="37" t="s">
        <v>245</v>
      </c>
      <c r="D1956" s="43" t="s">
        <v>246</v>
      </c>
      <c r="E1956" s="53"/>
      <c r="F1956" s="53">
        <f t="shared" si="1076"/>
        <v>0</v>
      </c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1071"/>
        <v>0</v>
      </c>
      <c r="R1956" s="53"/>
      <c r="S1956" s="53">
        <f t="shared" si="1072"/>
        <v>0</v>
      </c>
      <c r="T1956" s="58"/>
      <c r="U1956" s="58"/>
      <c r="V1956" s="53">
        <f t="shared" si="1073"/>
        <v>0</v>
      </c>
      <c r="W1956" s="59"/>
      <c r="X1956" s="6"/>
    </row>
    <row r="1957" spans="1:24" s="77" customFormat="1" ht="15.75" x14ac:dyDescent="0.25">
      <c r="A1957" s="33" t="s">
        <v>290</v>
      </c>
      <c r="B1957" s="44" t="s">
        <v>335</v>
      </c>
      <c r="C1957" s="37" t="s">
        <v>247</v>
      </c>
      <c r="D1957" s="43" t="s">
        <v>248</v>
      </c>
      <c r="E1957" s="53"/>
      <c r="F1957" s="53">
        <f t="shared" si="1076"/>
        <v>0</v>
      </c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1071"/>
        <v>0</v>
      </c>
      <c r="R1957" s="53"/>
      <c r="S1957" s="53">
        <f t="shared" si="1072"/>
        <v>0</v>
      </c>
      <c r="T1957" s="58"/>
      <c r="U1957" s="58"/>
      <c r="V1957" s="53">
        <f t="shared" si="1073"/>
        <v>0</v>
      </c>
      <c r="W1957" s="59"/>
      <c r="X1957" s="6"/>
    </row>
    <row r="1958" spans="1:24" s="77" customFormat="1" ht="31.5" x14ac:dyDescent="0.25">
      <c r="A1958" s="33" t="s">
        <v>290</v>
      </c>
      <c r="B1958" s="44" t="s">
        <v>335</v>
      </c>
      <c r="C1958" s="37" t="s">
        <v>249</v>
      </c>
      <c r="D1958" s="43" t="s">
        <v>250</v>
      </c>
      <c r="E1958" s="53"/>
      <c r="F1958" s="53">
        <f t="shared" si="1076"/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1071"/>
        <v>0</v>
      </c>
      <c r="R1958" s="53"/>
      <c r="S1958" s="53">
        <f t="shared" si="1072"/>
        <v>0</v>
      </c>
      <c r="T1958" s="58"/>
      <c r="U1958" s="58"/>
      <c r="V1958" s="53">
        <f t="shared" si="1073"/>
        <v>0</v>
      </c>
      <c r="W1958" s="59"/>
      <c r="X1958" s="6"/>
    </row>
    <row r="1959" spans="1:24" s="77" customFormat="1" ht="15.75" x14ac:dyDescent="0.25">
      <c r="A1959" s="33" t="s">
        <v>290</v>
      </c>
      <c r="B1959" s="44" t="s">
        <v>335</v>
      </c>
      <c r="C1959" s="37" t="s">
        <v>251</v>
      </c>
      <c r="D1959" s="43" t="s">
        <v>260</v>
      </c>
      <c r="E1959" s="53"/>
      <c r="F1959" s="53">
        <f t="shared" si="1076"/>
        <v>0</v>
      </c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1071"/>
        <v>0</v>
      </c>
      <c r="R1959" s="53"/>
      <c r="S1959" s="53">
        <f t="shared" si="1072"/>
        <v>0</v>
      </c>
      <c r="T1959" s="58"/>
      <c r="U1959" s="58"/>
      <c r="V1959" s="53">
        <f t="shared" si="1073"/>
        <v>0</v>
      </c>
      <c r="W1959" s="59"/>
      <c r="X1959" s="6"/>
    </row>
    <row r="1960" spans="1:24" s="77" customFormat="1" ht="15.75" x14ac:dyDescent="0.25">
      <c r="A1960" s="33" t="s">
        <v>290</v>
      </c>
      <c r="B1960" s="44" t="s">
        <v>335</v>
      </c>
      <c r="C1960" s="37" t="s">
        <v>252</v>
      </c>
      <c r="D1960" s="43" t="s">
        <v>253</v>
      </c>
      <c r="E1960" s="53"/>
      <c r="F1960" s="53">
        <f t="shared" si="1076"/>
        <v>0</v>
      </c>
      <c r="G1960" s="53"/>
      <c r="H1960" s="53"/>
      <c r="I1960" s="54"/>
      <c r="J1960" s="50"/>
      <c r="K1960" s="54"/>
      <c r="L1960" s="55"/>
      <c r="M1960" s="59"/>
      <c r="N1960" s="59"/>
      <c r="O1960" s="53"/>
      <c r="P1960" s="53"/>
      <c r="Q1960" s="57">
        <f t="shared" si="1071"/>
        <v>0</v>
      </c>
      <c r="R1960" s="53"/>
      <c r="S1960" s="53">
        <f t="shared" si="1072"/>
        <v>0</v>
      </c>
      <c r="T1960" s="58"/>
      <c r="U1960" s="58"/>
      <c r="V1960" s="53">
        <f t="shared" si="1073"/>
        <v>0</v>
      </c>
      <c r="W1960" s="59"/>
      <c r="X1960" s="6"/>
    </row>
    <row r="1961" spans="1:24" s="77" customFormat="1" ht="15.75" x14ac:dyDescent="0.25">
      <c r="A1961" s="33" t="s">
        <v>290</v>
      </c>
      <c r="B1961" s="44" t="s">
        <v>335</v>
      </c>
      <c r="C1961" s="37" t="s">
        <v>254</v>
      </c>
      <c r="D1961" s="43" t="s">
        <v>255</v>
      </c>
      <c r="E1961" s="53"/>
      <c r="F1961" s="53">
        <f t="shared" si="1076"/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1071"/>
        <v>0</v>
      </c>
      <c r="R1961" s="53"/>
      <c r="S1961" s="53">
        <f t="shared" si="1072"/>
        <v>0</v>
      </c>
      <c r="T1961" s="58"/>
      <c r="U1961" s="58"/>
      <c r="V1961" s="53">
        <f t="shared" si="1073"/>
        <v>0</v>
      </c>
      <c r="W1961" s="59"/>
      <c r="X1961" s="6"/>
    </row>
    <row r="1962" spans="1:24" s="77" customFormat="1" ht="15.75" x14ac:dyDescent="0.25">
      <c r="A1962" s="33" t="s">
        <v>290</v>
      </c>
      <c r="B1962" s="44" t="s">
        <v>335</v>
      </c>
      <c r="C1962" s="37" t="s">
        <v>256</v>
      </c>
      <c r="D1962" s="43" t="s">
        <v>257</v>
      </c>
      <c r="E1962" s="53"/>
      <c r="F1962" s="53">
        <f t="shared" si="1076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1071"/>
        <v>0</v>
      </c>
      <c r="R1962" s="53"/>
      <c r="S1962" s="53">
        <f t="shared" si="1072"/>
        <v>0</v>
      </c>
      <c r="T1962" s="58"/>
      <c r="U1962" s="58"/>
      <c r="V1962" s="53">
        <f t="shared" si="1073"/>
        <v>0</v>
      </c>
      <c r="W1962" s="59"/>
      <c r="X1962" s="6"/>
    </row>
    <row r="1963" spans="1:24" s="77" customFormat="1" ht="31.5" x14ac:dyDescent="0.25">
      <c r="A1963" s="33" t="s">
        <v>290</v>
      </c>
      <c r="B1963" s="44" t="s">
        <v>335</v>
      </c>
      <c r="C1963" s="37" t="s">
        <v>258</v>
      </c>
      <c r="D1963" s="43" t="s">
        <v>259</v>
      </c>
      <c r="E1963" s="53"/>
      <c r="F1963" s="53">
        <f t="shared" si="1076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1071"/>
        <v>0</v>
      </c>
      <c r="R1963" s="53"/>
      <c r="S1963" s="53">
        <f t="shared" si="1072"/>
        <v>0</v>
      </c>
      <c r="T1963" s="58"/>
      <c r="U1963" s="58"/>
      <c r="V1963" s="53">
        <f t="shared" si="1073"/>
        <v>0</v>
      </c>
      <c r="W1963" s="59"/>
      <c r="X1963" s="6"/>
    </row>
    <row r="1964" spans="1:24" s="77" customFormat="1" ht="15.75" x14ac:dyDescent="0.25">
      <c r="A1964" s="33" t="s">
        <v>290</v>
      </c>
      <c r="B1964" s="44" t="s">
        <v>335</v>
      </c>
      <c r="C1964" s="37" t="s">
        <v>261</v>
      </c>
      <c r="D1964" s="43" t="s">
        <v>262</v>
      </c>
      <c r="E1964" s="53"/>
      <c r="F1964" s="53">
        <f t="shared" si="1076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1071"/>
        <v>0</v>
      </c>
      <c r="R1964" s="53"/>
      <c r="S1964" s="53">
        <f t="shared" si="1072"/>
        <v>0</v>
      </c>
      <c r="T1964" s="58"/>
      <c r="U1964" s="58"/>
      <c r="V1964" s="53">
        <f t="shared" si="1073"/>
        <v>0</v>
      </c>
      <c r="W1964" s="59"/>
      <c r="X1964" s="6"/>
    </row>
    <row r="1965" spans="1:24" s="77" customFormat="1" ht="47.25" x14ac:dyDescent="0.25">
      <c r="A1965" s="33" t="s">
        <v>290</v>
      </c>
      <c r="B1965" s="44" t="s">
        <v>335</v>
      </c>
      <c r="C1965" s="37" t="s">
        <v>263</v>
      </c>
      <c r="D1965" s="43" t="s">
        <v>264</v>
      </c>
      <c r="E1965" s="53"/>
      <c r="F1965" s="53">
        <f t="shared" si="1076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1071"/>
        <v>0</v>
      </c>
      <c r="R1965" s="53"/>
      <c r="S1965" s="53">
        <f t="shared" si="1072"/>
        <v>0</v>
      </c>
      <c r="T1965" s="58"/>
      <c r="U1965" s="58"/>
      <c r="V1965" s="53">
        <f t="shared" si="1073"/>
        <v>0</v>
      </c>
      <c r="W1965" s="59"/>
      <c r="X1965" s="6"/>
    </row>
    <row r="1966" spans="1:24" s="77" customFormat="1" ht="15.75" x14ac:dyDescent="0.25">
      <c r="A1966" s="33" t="s">
        <v>290</v>
      </c>
      <c r="B1966" s="44" t="s">
        <v>335</v>
      </c>
      <c r="C1966" s="37" t="s">
        <v>265</v>
      </c>
      <c r="D1966" s="43" t="s">
        <v>266</v>
      </c>
      <c r="E1966" s="53"/>
      <c r="F1966" s="53">
        <f t="shared" si="1076"/>
        <v>0</v>
      </c>
      <c r="G1966" s="53"/>
      <c r="H1966" s="53"/>
      <c r="I1966" s="54"/>
      <c r="J1966" s="50"/>
      <c r="K1966" s="54"/>
      <c r="L1966" s="55"/>
      <c r="M1966" s="59"/>
      <c r="N1966" s="59"/>
      <c r="O1966" s="53"/>
      <c r="P1966" s="53"/>
      <c r="Q1966" s="57">
        <f t="shared" si="1071"/>
        <v>0</v>
      </c>
      <c r="R1966" s="53"/>
      <c r="S1966" s="53">
        <f t="shared" si="1072"/>
        <v>0</v>
      </c>
      <c r="T1966" s="58"/>
      <c r="U1966" s="58"/>
      <c r="V1966" s="53">
        <f t="shared" si="1073"/>
        <v>0</v>
      </c>
      <c r="W1966" s="59"/>
      <c r="X1966" s="6"/>
    </row>
    <row r="1967" spans="1:24" s="77" customFormat="1" ht="31.5" x14ac:dyDescent="0.25">
      <c r="A1967" s="33" t="s">
        <v>290</v>
      </c>
      <c r="B1967" s="44" t="s">
        <v>335</v>
      </c>
      <c r="C1967" s="37" t="s">
        <v>267</v>
      </c>
      <c r="D1967" s="43" t="s">
        <v>268</v>
      </c>
      <c r="E1967" s="53"/>
      <c r="F1967" s="53">
        <f t="shared" si="1076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1071"/>
        <v>0</v>
      </c>
      <c r="R1967" s="53"/>
      <c r="S1967" s="53">
        <f t="shared" si="1072"/>
        <v>0</v>
      </c>
      <c r="T1967" s="58"/>
      <c r="U1967" s="58"/>
      <c r="V1967" s="53">
        <f t="shared" si="1073"/>
        <v>0</v>
      </c>
      <c r="W1967" s="59"/>
      <c r="X1967" s="6"/>
    </row>
    <row r="1968" spans="1:24" s="77" customFormat="1" ht="15.75" x14ac:dyDescent="0.25">
      <c r="A1968" s="33" t="s">
        <v>290</v>
      </c>
      <c r="B1968" s="44" t="s">
        <v>335</v>
      </c>
      <c r="C1968" s="37" t="s">
        <v>269</v>
      </c>
      <c r="D1968" s="43" t="s">
        <v>270</v>
      </c>
      <c r="E1968" s="53"/>
      <c r="F1968" s="53">
        <f t="shared" si="1076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1071"/>
        <v>0</v>
      </c>
      <c r="R1968" s="53"/>
      <c r="S1968" s="53">
        <f t="shared" si="1072"/>
        <v>0</v>
      </c>
      <c r="T1968" s="58"/>
      <c r="U1968" s="58"/>
      <c r="V1968" s="53">
        <f t="shared" si="1073"/>
        <v>0</v>
      </c>
      <c r="W1968" s="59"/>
      <c r="X1968" s="6"/>
    </row>
    <row r="1969" spans="1:24" s="77" customFormat="1" ht="31.5" x14ac:dyDescent="0.25">
      <c r="A1969" s="33" t="s">
        <v>290</v>
      </c>
      <c r="B1969" s="44" t="s">
        <v>335</v>
      </c>
      <c r="C1969" s="37" t="s">
        <v>271</v>
      </c>
      <c r="D1969" s="43" t="s">
        <v>272</v>
      </c>
      <c r="E1969" s="53"/>
      <c r="F1969" s="53">
        <f t="shared" si="1076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1071"/>
        <v>0</v>
      </c>
      <c r="R1969" s="53"/>
      <c r="S1969" s="53">
        <f t="shared" si="1072"/>
        <v>0</v>
      </c>
      <c r="T1969" s="58"/>
      <c r="U1969" s="58"/>
      <c r="V1969" s="53">
        <f t="shared" si="1073"/>
        <v>0</v>
      </c>
      <c r="W1969" s="59"/>
      <c r="X1969" s="6"/>
    </row>
    <row r="1970" spans="1:24" s="77" customFormat="1" ht="15.75" x14ac:dyDescent="0.25">
      <c r="A1970" s="33" t="s">
        <v>290</v>
      </c>
      <c r="B1970" s="44" t="s">
        <v>335</v>
      </c>
      <c r="C1970" s="37" t="s">
        <v>273</v>
      </c>
      <c r="D1970" s="43" t="s">
        <v>274</v>
      </c>
      <c r="E1970" s="53"/>
      <c r="F1970" s="53">
        <f t="shared" si="1076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1071"/>
        <v>0</v>
      </c>
      <c r="R1970" s="53"/>
      <c r="S1970" s="53">
        <f t="shared" si="1072"/>
        <v>0</v>
      </c>
      <c r="T1970" s="58"/>
      <c r="U1970" s="58"/>
      <c r="V1970" s="53">
        <f t="shared" si="1073"/>
        <v>0</v>
      </c>
      <c r="W1970" s="59"/>
      <c r="X1970" s="6"/>
    </row>
    <row r="1971" spans="1:24" s="77" customFormat="1" ht="31.5" x14ac:dyDescent="0.25">
      <c r="A1971" s="33" t="s">
        <v>290</v>
      </c>
      <c r="B1971" s="44" t="s">
        <v>335</v>
      </c>
      <c r="C1971" s="37" t="s">
        <v>275</v>
      </c>
      <c r="D1971" s="43" t="s">
        <v>276</v>
      </c>
      <c r="E1971" s="53"/>
      <c r="F1971" s="53"/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1071"/>
        <v>0</v>
      </c>
      <c r="R1971" s="53"/>
      <c r="S1971" s="53">
        <f t="shared" si="1072"/>
        <v>0</v>
      </c>
      <c r="T1971" s="58"/>
      <c r="U1971" s="58"/>
      <c r="V1971" s="53">
        <f t="shared" si="1073"/>
        <v>0</v>
      </c>
      <c r="W1971" s="59"/>
      <c r="X1971" s="6"/>
    </row>
    <row r="1972" spans="1:24" s="77" customFormat="1" ht="15.75" x14ac:dyDescent="0.25">
      <c r="A1972" s="33" t="s">
        <v>290</v>
      </c>
      <c r="B1972" s="44" t="s">
        <v>335</v>
      </c>
      <c r="C1972" s="37" t="s">
        <v>353</v>
      </c>
      <c r="D1972" s="43" t="s">
        <v>351</v>
      </c>
      <c r="E1972" s="53"/>
      <c r="F1972" s="53"/>
      <c r="G1972" s="53">
        <v>597.1</v>
      </c>
      <c r="H1972" s="53"/>
      <c r="I1972" s="119">
        <f t="shared" ref="I1972" si="1079">G1972-F1972</f>
        <v>597.1</v>
      </c>
      <c r="J1972" s="55"/>
      <c r="K1972" s="54"/>
      <c r="L1972" s="55"/>
      <c r="M1972" s="59"/>
      <c r="N1972" s="59"/>
      <c r="O1972" s="53"/>
      <c r="P1972" s="53"/>
      <c r="Q1972" s="57"/>
      <c r="R1972" s="53"/>
      <c r="S1972" s="53"/>
      <c r="T1972" s="58"/>
      <c r="U1972" s="58"/>
      <c r="V1972" s="53"/>
      <c r="W1972" s="59"/>
      <c r="X1972" s="6"/>
    </row>
    <row r="1973" spans="1:24" s="77" customFormat="1" ht="15.75" x14ac:dyDescent="0.25">
      <c r="A1973" s="33" t="s">
        <v>290</v>
      </c>
      <c r="B1973" s="44" t="s">
        <v>335</v>
      </c>
      <c r="C1973" s="37" t="s">
        <v>354</v>
      </c>
      <c r="D1973" s="38" t="s">
        <v>355</v>
      </c>
      <c r="E1973" s="53"/>
      <c r="F1973" s="99">
        <f>E1973/12*1</f>
        <v>0</v>
      </c>
      <c r="G1973" s="53"/>
      <c r="H1973" s="53"/>
      <c r="I1973" s="54"/>
      <c r="J1973" s="50"/>
      <c r="K1973" s="54"/>
      <c r="L1973" s="55"/>
      <c r="M1973" s="59"/>
      <c r="N1973" s="59"/>
      <c r="O1973" s="53"/>
      <c r="P1973" s="53"/>
      <c r="Q1973" s="57">
        <f>O1973-P1973</f>
        <v>0</v>
      </c>
      <c r="R1973" s="53"/>
      <c r="S1973" s="53">
        <f>ROUND(R1973/12*3,0)</f>
        <v>0</v>
      </c>
      <c r="T1973" s="58"/>
      <c r="U1973" s="58"/>
      <c r="V1973" s="53">
        <f>T1973-U1973</f>
        <v>0</v>
      </c>
      <c r="W1973" s="59"/>
      <c r="X1973" s="6"/>
    </row>
    <row r="1974" spans="1:24" s="77" customFormat="1" ht="15.75" x14ac:dyDescent="0.25">
      <c r="A1974" s="33" t="s">
        <v>290</v>
      </c>
      <c r="B1974" s="44" t="s">
        <v>335</v>
      </c>
      <c r="C1974" s="37" t="s">
        <v>360</v>
      </c>
      <c r="D1974" s="43" t="s">
        <v>319</v>
      </c>
      <c r="E1974" s="53">
        <v>11901</v>
      </c>
      <c r="F1974" s="53">
        <f>ROUND(E1974/12*2,0)</f>
        <v>1984</v>
      </c>
      <c r="G1974" s="53">
        <v>2376.4800000000005</v>
      </c>
      <c r="H1974" s="53">
        <v>445</v>
      </c>
      <c r="I1974" s="119">
        <f t="shared" ref="I1974" si="1080">G1974-F1974</f>
        <v>392.48000000000047</v>
      </c>
      <c r="J1974" s="55">
        <f t="shared" ref="J1974" si="1081">ROUND(I1974/F1974*100,2)</f>
        <v>19.78</v>
      </c>
      <c r="K1974" s="54"/>
      <c r="L1974" s="55"/>
      <c r="M1974" s="59"/>
      <c r="N1974" s="59"/>
      <c r="O1974" s="53"/>
      <c r="P1974" s="53"/>
      <c r="Q1974" s="57"/>
      <c r="R1974" s="53"/>
      <c r="S1974" s="53"/>
      <c r="T1974" s="53"/>
      <c r="U1974" s="53"/>
      <c r="V1974" s="53"/>
      <c r="W1974" s="59"/>
      <c r="X1974" s="6"/>
    </row>
    <row r="1975" spans="1:24" s="77" customFormat="1" ht="15.75" x14ac:dyDescent="0.25">
      <c r="A1975" s="33" t="s">
        <v>290</v>
      </c>
      <c r="B1975" s="44" t="s">
        <v>335</v>
      </c>
      <c r="C1975" s="37" t="s">
        <v>380</v>
      </c>
      <c r="D1975" s="39" t="s">
        <v>361</v>
      </c>
      <c r="E1975" s="53"/>
      <c r="F1975" s="99">
        <f>E1975/12*1</f>
        <v>0</v>
      </c>
      <c r="G1975" s="53"/>
      <c r="H1975" s="53"/>
      <c r="I1975" s="54"/>
      <c r="J1975" s="50"/>
      <c r="K1975" s="54"/>
      <c r="L1975" s="55"/>
      <c r="M1975" s="59"/>
      <c r="N1975" s="59"/>
      <c r="O1975" s="53"/>
      <c r="P1975" s="53"/>
      <c r="Q1975" s="57"/>
      <c r="R1975" s="53"/>
      <c r="S1975" s="53"/>
      <c r="T1975" s="53"/>
      <c r="U1975" s="53"/>
      <c r="V1975" s="53"/>
      <c r="W1975" s="59"/>
      <c r="X1975" s="6"/>
    </row>
    <row r="1976" spans="1:24" s="77" customFormat="1" ht="15.75" x14ac:dyDescent="0.25">
      <c r="A1976" s="33" t="s">
        <v>290</v>
      </c>
      <c r="B1976" s="44" t="s">
        <v>335</v>
      </c>
      <c r="C1976" s="98" t="s">
        <v>387</v>
      </c>
      <c r="D1976" s="117" t="s">
        <v>388</v>
      </c>
      <c r="E1976" s="53">
        <v>10000</v>
      </c>
      <c r="F1976" s="53">
        <f>E1976</f>
        <v>10000</v>
      </c>
      <c r="G1976" s="53">
        <f t="shared" ref="G1976:H1976" si="1082">F1976</f>
        <v>10000</v>
      </c>
      <c r="H1976" s="53">
        <f t="shared" si="1082"/>
        <v>10000</v>
      </c>
      <c r="I1976" s="119"/>
      <c r="J1976" s="55"/>
      <c r="K1976" s="54"/>
      <c r="L1976" s="55"/>
      <c r="M1976" s="59"/>
      <c r="N1976" s="59"/>
      <c r="O1976" s="53"/>
      <c r="P1976" s="53"/>
      <c r="Q1976" s="57"/>
      <c r="R1976" s="53"/>
      <c r="S1976" s="53"/>
      <c r="T1976" s="53"/>
      <c r="U1976" s="53"/>
      <c r="V1976" s="53"/>
      <c r="W1976" s="59"/>
      <c r="X1976" s="6"/>
    </row>
    <row r="1977" spans="1:24" s="26" customFormat="1" ht="22.5" customHeight="1" x14ac:dyDescent="0.25">
      <c r="A1977" s="100" t="s">
        <v>291</v>
      </c>
      <c r="B1977" s="100" t="s">
        <v>336</v>
      </c>
      <c r="C1977" s="101" t="s">
        <v>102</v>
      </c>
      <c r="D1977" s="102" t="s">
        <v>21</v>
      </c>
      <c r="E1977" s="103">
        <f>E1978+E2017</f>
        <v>3406646</v>
      </c>
      <c r="F1977" s="103">
        <f>F1978+F2017</f>
        <v>576107.82999999996</v>
      </c>
      <c r="G1977" s="103">
        <f>G1978+G2017</f>
        <v>547296.80000000005</v>
      </c>
      <c r="H1977" s="103">
        <f>H1978+H2017</f>
        <v>518872</v>
      </c>
      <c r="I1977" s="103">
        <f>I1978+I2017</f>
        <v>18696.330000000002</v>
      </c>
      <c r="J1977" s="106">
        <f>ROUND(I1977/F1977*100,2)</f>
        <v>3.25</v>
      </c>
      <c r="K1977" s="103">
        <f>K1978+K2017</f>
        <v>-47507.189999999981</v>
      </c>
      <c r="L1977" s="106">
        <f>ROUND(K1977*100/-F1977,2)</f>
        <v>8.25</v>
      </c>
      <c r="M1977" s="103">
        <f t="shared" ref="M1977:V1977" si="1083">M1978+M2017</f>
        <v>40037</v>
      </c>
      <c r="N1977" s="103">
        <f t="shared" si="1083"/>
        <v>6672.84</v>
      </c>
      <c r="O1977" s="103">
        <f t="shared" si="1083"/>
        <v>6096</v>
      </c>
      <c r="P1977" s="103">
        <f t="shared" si="1083"/>
        <v>6096</v>
      </c>
      <c r="Q1977" s="103">
        <f t="shared" si="1083"/>
        <v>0</v>
      </c>
      <c r="R1977" s="103">
        <f t="shared" si="1083"/>
        <v>1677</v>
      </c>
      <c r="S1977" s="103">
        <f t="shared" si="1083"/>
        <v>280</v>
      </c>
      <c r="T1977" s="103">
        <f t="shared" si="1083"/>
        <v>297</v>
      </c>
      <c r="U1977" s="103">
        <f t="shared" si="1083"/>
        <v>297</v>
      </c>
      <c r="V1977" s="103">
        <f t="shared" si="1083"/>
        <v>0</v>
      </c>
      <c r="W1977" s="107">
        <v>12004</v>
      </c>
      <c r="X1977" s="47"/>
    </row>
    <row r="1978" spans="1:24" s="35" customFormat="1" ht="15.75" x14ac:dyDescent="0.25">
      <c r="A1978" s="33" t="s">
        <v>291</v>
      </c>
      <c r="B1978" s="21">
        <v>1</v>
      </c>
      <c r="C1978" s="23" t="s">
        <v>102</v>
      </c>
      <c r="D1978" s="27" t="s">
        <v>22</v>
      </c>
      <c r="E1978" s="52">
        <f t="shared" ref="E1978:L1978" si="1084">E1979+E1985+E1999</f>
        <v>3192818</v>
      </c>
      <c r="F1978" s="52">
        <f t="shared" si="1084"/>
        <v>532280</v>
      </c>
      <c r="G1978" s="52">
        <f t="shared" si="1084"/>
        <v>502027.64</v>
      </c>
      <c r="H1978" s="52">
        <f t="shared" si="1084"/>
        <v>478685</v>
      </c>
      <c r="I1978" s="124">
        <f t="shared" si="1084"/>
        <v>14363</v>
      </c>
      <c r="J1978" s="124">
        <f t="shared" si="1084"/>
        <v>7.14</v>
      </c>
      <c r="K1978" s="124">
        <f t="shared" si="1084"/>
        <v>-44615.359999999979</v>
      </c>
      <c r="L1978" s="52">
        <f t="shared" si="1084"/>
        <v>74.849999999999994</v>
      </c>
      <c r="M1978" s="49">
        <v>35638</v>
      </c>
      <c r="N1978" s="49">
        <f>ROUND(M1978/12*2,2)</f>
        <v>5939.67</v>
      </c>
      <c r="O1978" s="52">
        <f t="shared" ref="O1978:V1978" si="1085">O1979+O1985+O1999</f>
        <v>5688</v>
      </c>
      <c r="P1978" s="52">
        <f t="shared" si="1085"/>
        <v>5688</v>
      </c>
      <c r="Q1978" s="124">
        <f t="shared" si="1085"/>
        <v>0</v>
      </c>
      <c r="R1978" s="52">
        <f t="shared" si="1085"/>
        <v>1399</v>
      </c>
      <c r="S1978" s="52">
        <f t="shared" si="1085"/>
        <v>233</v>
      </c>
      <c r="T1978" s="134">
        <f t="shared" si="1085"/>
        <v>250</v>
      </c>
      <c r="U1978" s="134">
        <f t="shared" si="1085"/>
        <v>250</v>
      </c>
      <c r="V1978" s="59">
        <f t="shared" si="1085"/>
        <v>0</v>
      </c>
      <c r="W1978" s="59"/>
      <c r="X1978" s="25"/>
    </row>
    <row r="1979" spans="1:24" s="35" customFormat="1" ht="15.75" x14ac:dyDescent="0.25">
      <c r="A1979" s="33" t="s">
        <v>291</v>
      </c>
      <c r="B1979" s="33" t="s">
        <v>330</v>
      </c>
      <c r="C1979" s="23" t="s">
        <v>102</v>
      </c>
      <c r="D1979" s="32" t="s">
        <v>23</v>
      </c>
      <c r="E1979" s="49">
        <f t="shared" ref="E1979:L1979" si="1086">SUM(E1980:E1984)</f>
        <v>2835197</v>
      </c>
      <c r="F1979" s="49">
        <f t="shared" si="1086"/>
        <v>472676</v>
      </c>
      <c r="G1979" s="49">
        <f t="shared" si="1086"/>
        <v>487039</v>
      </c>
      <c r="H1979" s="49">
        <f t="shared" si="1086"/>
        <v>472676</v>
      </c>
      <c r="I1979" s="128">
        <f t="shared" si="1086"/>
        <v>14363</v>
      </c>
      <c r="J1979" s="128">
        <f t="shared" si="1086"/>
        <v>7.14</v>
      </c>
      <c r="K1979" s="128">
        <f t="shared" si="1086"/>
        <v>0</v>
      </c>
      <c r="L1979" s="49">
        <f t="shared" si="1086"/>
        <v>0</v>
      </c>
      <c r="M1979" s="49"/>
      <c r="N1979" s="49"/>
      <c r="O1979" s="52">
        <f t="shared" ref="O1979:V1979" si="1087">SUM(O1980:O1984)</f>
        <v>5688</v>
      </c>
      <c r="P1979" s="52">
        <f t="shared" si="1087"/>
        <v>5688</v>
      </c>
      <c r="Q1979" s="124">
        <f t="shared" si="1087"/>
        <v>0</v>
      </c>
      <c r="R1979" s="52">
        <f t="shared" si="1087"/>
        <v>1399</v>
      </c>
      <c r="S1979" s="52">
        <f t="shared" si="1087"/>
        <v>233</v>
      </c>
      <c r="T1979" s="139">
        <f t="shared" si="1087"/>
        <v>250</v>
      </c>
      <c r="U1979" s="141">
        <f t="shared" si="1087"/>
        <v>250</v>
      </c>
      <c r="V1979" s="49">
        <f t="shared" si="1087"/>
        <v>0</v>
      </c>
      <c r="W1979" s="49"/>
      <c r="X1979" s="25"/>
    </row>
    <row r="1980" spans="1:24" s="35" customFormat="1" ht="15.75" x14ac:dyDescent="0.25">
      <c r="A1980" s="162" t="s">
        <v>291</v>
      </c>
      <c r="B1980" s="33" t="s">
        <v>330</v>
      </c>
      <c r="C1980" s="23" t="s">
        <v>73</v>
      </c>
      <c r="D1980" s="34" t="s">
        <v>106</v>
      </c>
      <c r="E1980" s="53">
        <v>1205653</v>
      </c>
      <c r="F1980" s="99">
        <f>100543*2</f>
        <v>201086</v>
      </c>
      <c r="G1980" s="99">
        <v>215449</v>
      </c>
      <c r="H1980" s="99">
        <v>201086</v>
      </c>
      <c r="I1980" s="54">
        <f>G1980-F1980</f>
        <v>14363</v>
      </c>
      <c r="J1980" s="50">
        <f>ROUND(I1980/F1980*100,2)</f>
        <v>7.14</v>
      </c>
      <c r="K1980" s="54"/>
      <c r="L1980" s="55"/>
      <c r="M1980" s="53"/>
      <c r="N1980" s="53"/>
      <c r="O1980" s="53">
        <v>5688</v>
      </c>
      <c r="P1980" s="53">
        <v>5688</v>
      </c>
      <c r="Q1980" s="57">
        <f>O1980-P1980</f>
        <v>0</v>
      </c>
      <c r="R1980" s="95">
        <v>1399</v>
      </c>
      <c r="S1980" s="53">
        <f>ROUND(R1980/12*2,0)</f>
        <v>233</v>
      </c>
      <c r="T1980" s="58">
        <v>250</v>
      </c>
      <c r="U1980" s="58">
        <v>250</v>
      </c>
      <c r="V1980" s="53">
        <f>T1980-U1980</f>
        <v>0</v>
      </c>
      <c r="W1980" s="53"/>
      <c r="X1980" s="6"/>
    </row>
    <row r="1981" spans="1:24" s="35" customFormat="1" ht="15.75" x14ac:dyDescent="0.25">
      <c r="A1981" s="33" t="s">
        <v>291</v>
      </c>
      <c r="B1981" s="33" t="s">
        <v>330</v>
      </c>
      <c r="C1981" s="23" t="s">
        <v>74</v>
      </c>
      <c r="D1981" s="116" t="s">
        <v>104</v>
      </c>
      <c r="E1981" s="53">
        <v>1586567</v>
      </c>
      <c r="F1981" s="99">
        <f>132214*2</f>
        <v>264428</v>
      </c>
      <c r="G1981" s="53">
        <v>264428</v>
      </c>
      <c r="H1981" s="53">
        <v>264428</v>
      </c>
      <c r="I1981" s="54"/>
      <c r="J1981" s="50"/>
      <c r="K1981" s="54"/>
      <c r="L1981" s="55"/>
      <c r="M1981" s="59"/>
      <c r="N1981" s="59"/>
      <c r="O1981" s="53"/>
      <c r="P1981" s="53"/>
      <c r="Q1981" s="57">
        <f>O1981-P1981</f>
        <v>0</v>
      </c>
      <c r="R1981" s="53"/>
      <c r="S1981" s="53">
        <f>ROUND(R1981/12*3,0)</f>
        <v>0</v>
      </c>
      <c r="T1981" s="58"/>
      <c r="U1981" s="58"/>
      <c r="V1981" s="53">
        <f>T1981-U1981</f>
        <v>0</v>
      </c>
      <c r="W1981" s="59"/>
      <c r="X1981" s="6"/>
    </row>
    <row r="1982" spans="1:24" s="35" customFormat="1" ht="15.75" x14ac:dyDescent="0.25">
      <c r="A1982" s="33" t="s">
        <v>291</v>
      </c>
      <c r="B1982" s="33" t="s">
        <v>330</v>
      </c>
      <c r="C1982" s="23" t="s">
        <v>74</v>
      </c>
      <c r="D1982" s="116" t="s">
        <v>105</v>
      </c>
      <c r="E1982" s="53">
        <v>42977</v>
      </c>
      <c r="F1982" s="99">
        <f>3581*2</f>
        <v>7162</v>
      </c>
      <c r="G1982" s="53">
        <v>7162</v>
      </c>
      <c r="H1982" s="53">
        <v>7162</v>
      </c>
      <c r="I1982" s="54"/>
      <c r="J1982" s="50"/>
      <c r="K1982" s="54"/>
      <c r="L1982" s="55"/>
      <c r="M1982" s="59"/>
      <c r="N1982" s="59"/>
      <c r="O1982" s="53"/>
      <c r="P1982" s="53"/>
      <c r="Q1982" s="57">
        <f>O1982-P1982</f>
        <v>0</v>
      </c>
      <c r="R1982" s="53"/>
      <c r="S1982" s="53">
        <f>ROUND(R1982/12*3,0)</f>
        <v>0</v>
      </c>
      <c r="T1982" s="58"/>
      <c r="U1982" s="58"/>
      <c r="V1982" s="53">
        <f>T1982-U1982</f>
        <v>0</v>
      </c>
      <c r="W1982" s="59"/>
      <c r="X1982" s="6"/>
    </row>
    <row r="1983" spans="1:24" s="35" customFormat="1" ht="15.75" x14ac:dyDescent="0.25">
      <c r="A1983" s="33" t="s">
        <v>291</v>
      </c>
      <c r="B1983" s="33" t="s">
        <v>330</v>
      </c>
      <c r="C1983" s="23" t="s">
        <v>75</v>
      </c>
      <c r="D1983" s="34" t="s">
        <v>107</v>
      </c>
      <c r="E1983" s="53"/>
      <c r="F1983" s="53"/>
      <c r="G1983" s="53"/>
      <c r="H1983" s="53"/>
      <c r="I1983" s="119"/>
      <c r="J1983" s="55"/>
      <c r="K1983" s="119"/>
      <c r="L1983" s="55"/>
      <c r="M1983" s="59"/>
      <c r="N1983" s="59"/>
      <c r="O1983" s="53"/>
      <c r="P1983" s="53"/>
      <c r="Q1983" s="59">
        <f>O1983-P1983</f>
        <v>0</v>
      </c>
      <c r="R1983" s="53"/>
      <c r="S1983" s="53">
        <f>ROUND(R1983/12*3,0)</f>
        <v>0</v>
      </c>
      <c r="T1983" s="53"/>
      <c r="U1983" s="53"/>
      <c r="V1983" s="53">
        <f>T1983-U1983</f>
        <v>0</v>
      </c>
      <c r="W1983" s="59"/>
      <c r="X1983" s="6"/>
    </row>
    <row r="1984" spans="1:24" s="35" customFormat="1" ht="31.5" x14ac:dyDescent="0.25">
      <c r="A1984" s="33" t="s">
        <v>291</v>
      </c>
      <c r="B1984" s="33" t="s">
        <v>330</v>
      </c>
      <c r="C1984" s="23" t="s">
        <v>76</v>
      </c>
      <c r="D1984" s="34" t="s">
        <v>108</v>
      </c>
      <c r="E1984" s="53"/>
      <c r="F1984" s="53"/>
      <c r="G1984" s="53"/>
      <c r="H1984" s="53"/>
      <c r="I1984" s="54"/>
      <c r="J1984" s="50"/>
      <c r="K1984" s="54"/>
      <c r="L1984" s="55"/>
      <c r="M1984" s="59"/>
      <c r="N1984" s="59"/>
      <c r="O1984" s="53"/>
      <c r="P1984" s="53"/>
      <c r="Q1984" s="57">
        <f>O1984-P1984</f>
        <v>0</v>
      </c>
      <c r="R1984" s="53"/>
      <c r="S1984" s="53">
        <f>ROUND(R1984/12*3,0)</f>
        <v>0</v>
      </c>
      <c r="T1984" s="58"/>
      <c r="U1984" s="58"/>
      <c r="V1984" s="53">
        <f>T1984-U1984</f>
        <v>0</v>
      </c>
      <c r="W1984" s="59"/>
      <c r="X1984" s="6"/>
    </row>
    <row r="1985" spans="1:24" s="35" customFormat="1" ht="15.75" x14ac:dyDescent="0.25">
      <c r="A1985" s="33" t="s">
        <v>291</v>
      </c>
      <c r="B1985" s="22" t="s">
        <v>331</v>
      </c>
      <c r="C1985" s="36"/>
      <c r="D1985" s="32" t="s">
        <v>24</v>
      </c>
      <c r="E1985" s="61">
        <f t="shared" ref="E1985:L1985" si="1088">SUM(E1986:E1998)</f>
        <v>0</v>
      </c>
      <c r="F1985" s="61">
        <f t="shared" si="1088"/>
        <v>0</v>
      </c>
      <c r="G1985" s="61">
        <f t="shared" si="1088"/>
        <v>0</v>
      </c>
      <c r="H1985" s="61">
        <f t="shared" si="1088"/>
        <v>0</v>
      </c>
      <c r="I1985" s="120">
        <f t="shared" si="1088"/>
        <v>0</v>
      </c>
      <c r="J1985" s="120">
        <f t="shared" si="1088"/>
        <v>0</v>
      </c>
      <c r="K1985" s="120">
        <f t="shared" si="1088"/>
        <v>0</v>
      </c>
      <c r="L1985" s="61">
        <f t="shared" si="1088"/>
        <v>0</v>
      </c>
      <c r="M1985" s="61"/>
      <c r="N1985" s="61"/>
      <c r="O1985" s="61">
        <f t="shared" ref="O1985:V1985" si="1089">SUM(O1986:O1998)</f>
        <v>0</v>
      </c>
      <c r="P1985" s="61">
        <f t="shared" si="1089"/>
        <v>0</v>
      </c>
      <c r="Q1985" s="120">
        <f t="shared" si="1089"/>
        <v>0</v>
      </c>
      <c r="R1985" s="61">
        <f t="shared" si="1089"/>
        <v>0</v>
      </c>
      <c r="S1985" s="61">
        <f t="shared" si="1089"/>
        <v>0</v>
      </c>
      <c r="T1985" s="137">
        <f t="shared" si="1089"/>
        <v>0</v>
      </c>
      <c r="U1985" s="137">
        <f t="shared" si="1089"/>
        <v>0</v>
      </c>
      <c r="V1985" s="61">
        <f t="shared" si="1089"/>
        <v>0</v>
      </c>
      <c r="W1985" s="68"/>
      <c r="X1985" s="6"/>
    </row>
    <row r="1986" spans="1:24" s="35" customFormat="1" ht="15.75" x14ac:dyDescent="0.25">
      <c r="A1986" s="33" t="s">
        <v>291</v>
      </c>
      <c r="B1986" s="33" t="s">
        <v>331</v>
      </c>
      <c r="C1986" s="37" t="s">
        <v>25</v>
      </c>
      <c r="D1986" s="34" t="s">
        <v>54</v>
      </c>
      <c r="E1986" s="53"/>
      <c r="F1986" s="53"/>
      <c r="G1986" s="53"/>
      <c r="H1986" s="53"/>
      <c r="I1986" s="54"/>
      <c r="J1986" s="50"/>
      <c r="K1986" s="54"/>
      <c r="L1986" s="55"/>
      <c r="M1986" s="59"/>
      <c r="N1986" s="59"/>
      <c r="O1986" s="53"/>
      <c r="P1986" s="53"/>
      <c r="Q1986" s="57">
        <f t="shared" ref="Q1986:Q1998" si="1090">O1986-P1986</f>
        <v>0</v>
      </c>
      <c r="R1986" s="53"/>
      <c r="S1986" s="53">
        <f t="shared" ref="S1986:S1998" si="1091">ROUND(R1986/12*3,0)</f>
        <v>0</v>
      </c>
      <c r="T1986" s="58"/>
      <c r="U1986" s="58"/>
      <c r="V1986" s="53">
        <f t="shared" ref="V1986:V1998" si="1092">T1986-U1986</f>
        <v>0</v>
      </c>
      <c r="W1986" s="59"/>
      <c r="X1986" s="6"/>
    </row>
    <row r="1987" spans="1:24" s="35" customFormat="1" ht="15.75" x14ac:dyDescent="0.25">
      <c r="A1987" s="33" t="s">
        <v>291</v>
      </c>
      <c r="B1987" s="33" t="s">
        <v>331</v>
      </c>
      <c r="C1987" s="37" t="s">
        <v>26</v>
      </c>
      <c r="D1987" s="34" t="s">
        <v>27</v>
      </c>
      <c r="E1987" s="53"/>
      <c r="F1987" s="53"/>
      <c r="G1987" s="53"/>
      <c r="H1987" s="53"/>
      <c r="I1987" s="54"/>
      <c r="J1987" s="50"/>
      <c r="K1987" s="54"/>
      <c r="L1987" s="55"/>
      <c r="M1987" s="59"/>
      <c r="N1987" s="59"/>
      <c r="O1987" s="53"/>
      <c r="P1987" s="53"/>
      <c r="Q1987" s="57">
        <f t="shared" si="1090"/>
        <v>0</v>
      </c>
      <c r="R1987" s="53"/>
      <c r="S1987" s="53">
        <f t="shared" si="1091"/>
        <v>0</v>
      </c>
      <c r="T1987" s="58"/>
      <c r="U1987" s="58"/>
      <c r="V1987" s="53">
        <f t="shared" si="1092"/>
        <v>0</v>
      </c>
      <c r="W1987" s="59"/>
      <c r="X1987" s="6"/>
    </row>
    <row r="1988" spans="1:24" s="35" customFormat="1" ht="31.5" x14ac:dyDescent="0.25">
      <c r="A1988" s="33" t="s">
        <v>291</v>
      </c>
      <c r="B1988" s="33" t="s">
        <v>331</v>
      </c>
      <c r="C1988" s="37" t="s">
        <v>28</v>
      </c>
      <c r="D1988" s="34" t="s">
        <v>29</v>
      </c>
      <c r="E1988" s="53"/>
      <c r="F1988" s="53"/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>
        <f t="shared" si="1090"/>
        <v>0</v>
      </c>
      <c r="R1988" s="53"/>
      <c r="S1988" s="53">
        <f t="shared" si="1091"/>
        <v>0</v>
      </c>
      <c r="T1988" s="58"/>
      <c r="U1988" s="58"/>
      <c r="V1988" s="53">
        <f t="shared" si="1092"/>
        <v>0</v>
      </c>
      <c r="W1988" s="59"/>
      <c r="X1988" s="6"/>
    </row>
    <row r="1989" spans="1:24" s="35" customFormat="1" ht="15.75" x14ac:dyDescent="0.25">
      <c r="A1989" s="33" t="s">
        <v>291</v>
      </c>
      <c r="B1989" s="33" t="s">
        <v>331</v>
      </c>
      <c r="C1989" s="37" t="s">
        <v>56</v>
      </c>
      <c r="D1989" s="34" t="s">
        <v>53</v>
      </c>
      <c r="E1989" s="53"/>
      <c r="F1989" s="53"/>
      <c r="G1989" s="53"/>
      <c r="H1989" s="53"/>
      <c r="I1989" s="54"/>
      <c r="J1989" s="50"/>
      <c r="K1989" s="54"/>
      <c r="L1989" s="55"/>
      <c r="M1989" s="59"/>
      <c r="N1989" s="59"/>
      <c r="O1989" s="53"/>
      <c r="P1989" s="53"/>
      <c r="Q1989" s="57">
        <f t="shared" si="1090"/>
        <v>0</v>
      </c>
      <c r="R1989" s="53"/>
      <c r="S1989" s="53">
        <f t="shared" si="1091"/>
        <v>0</v>
      </c>
      <c r="T1989" s="58"/>
      <c r="U1989" s="58"/>
      <c r="V1989" s="53">
        <f t="shared" si="1092"/>
        <v>0</v>
      </c>
      <c r="W1989" s="59"/>
      <c r="X1989" s="6"/>
    </row>
    <row r="1990" spans="1:24" s="35" customFormat="1" ht="15.75" x14ac:dyDescent="0.25">
      <c r="A1990" s="33" t="s">
        <v>291</v>
      </c>
      <c r="B1990" s="33" t="s">
        <v>331</v>
      </c>
      <c r="C1990" s="37" t="s">
        <v>57</v>
      </c>
      <c r="D1990" s="34" t="s">
        <v>68</v>
      </c>
      <c r="E1990" s="53"/>
      <c r="F1990" s="53"/>
      <c r="G1990" s="53"/>
      <c r="H1990" s="53"/>
      <c r="I1990" s="54"/>
      <c r="J1990" s="50"/>
      <c r="K1990" s="54"/>
      <c r="L1990" s="55"/>
      <c r="M1990" s="59"/>
      <c r="N1990" s="59"/>
      <c r="O1990" s="53"/>
      <c r="P1990" s="53"/>
      <c r="Q1990" s="57">
        <f t="shared" si="1090"/>
        <v>0</v>
      </c>
      <c r="R1990" s="53"/>
      <c r="S1990" s="53">
        <f t="shared" si="1091"/>
        <v>0</v>
      </c>
      <c r="T1990" s="58"/>
      <c r="U1990" s="58"/>
      <c r="V1990" s="53">
        <f t="shared" si="1092"/>
        <v>0</v>
      </c>
      <c r="W1990" s="59"/>
      <c r="X1990" s="6"/>
    </row>
    <row r="1991" spans="1:24" s="35" customFormat="1" ht="15.75" x14ac:dyDescent="0.25">
      <c r="A1991" s="33" t="s">
        <v>291</v>
      </c>
      <c r="B1991" s="33" t="s">
        <v>331</v>
      </c>
      <c r="C1991" s="37" t="s">
        <v>58</v>
      </c>
      <c r="D1991" s="34" t="s">
        <v>70</v>
      </c>
      <c r="E1991" s="53"/>
      <c r="F1991" s="53"/>
      <c r="G1991" s="53"/>
      <c r="H1991" s="53"/>
      <c r="I1991" s="54"/>
      <c r="J1991" s="50"/>
      <c r="K1991" s="54"/>
      <c r="L1991" s="55"/>
      <c r="M1991" s="59"/>
      <c r="N1991" s="59"/>
      <c r="O1991" s="53"/>
      <c r="P1991" s="53"/>
      <c r="Q1991" s="57">
        <f t="shared" si="1090"/>
        <v>0</v>
      </c>
      <c r="R1991" s="53"/>
      <c r="S1991" s="53">
        <f t="shared" si="1091"/>
        <v>0</v>
      </c>
      <c r="T1991" s="58"/>
      <c r="U1991" s="58"/>
      <c r="V1991" s="53">
        <f t="shared" si="1092"/>
        <v>0</v>
      </c>
      <c r="W1991" s="59"/>
      <c r="X1991" s="6"/>
    </row>
    <row r="1992" spans="1:24" s="35" customFormat="1" ht="31.5" x14ac:dyDescent="0.25">
      <c r="A1992" s="33" t="s">
        <v>291</v>
      </c>
      <c r="B1992" s="33" t="s">
        <v>331</v>
      </c>
      <c r="C1992" s="37" t="s">
        <v>59</v>
      </c>
      <c r="D1992" s="34" t="s">
        <v>69</v>
      </c>
      <c r="E1992" s="53"/>
      <c r="F1992" s="53"/>
      <c r="G1992" s="53"/>
      <c r="H1992" s="53"/>
      <c r="I1992" s="54"/>
      <c r="J1992" s="50"/>
      <c r="K1992" s="54"/>
      <c r="L1992" s="55"/>
      <c r="M1992" s="59"/>
      <c r="N1992" s="59"/>
      <c r="O1992" s="53"/>
      <c r="P1992" s="53"/>
      <c r="Q1992" s="57">
        <f t="shared" si="1090"/>
        <v>0</v>
      </c>
      <c r="R1992" s="53"/>
      <c r="S1992" s="53">
        <f t="shared" si="1091"/>
        <v>0</v>
      </c>
      <c r="T1992" s="58"/>
      <c r="U1992" s="58"/>
      <c r="V1992" s="53">
        <f t="shared" si="1092"/>
        <v>0</v>
      </c>
      <c r="W1992" s="59"/>
      <c r="X1992" s="6"/>
    </row>
    <row r="1993" spans="1:24" s="35" customFormat="1" ht="15.75" x14ac:dyDescent="0.25">
      <c r="A1993" s="33" t="s">
        <v>291</v>
      </c>
      <c r="B1993" s="33" t="s">
        <v>331</v>
      </c>
      <c r="C1993" s="37" t="s">
        <v>60</v>
      </c>
      <c r="D1993" s="34" t="s">
        <v>72</v>
      </c>
      <c r="E1993" s="53"/>
      <c r="F1993" s="53"/>
      <c r="G1993" s="53"/>
      <c r="H1993" s="53"/>
      <c r="I1993" s="54"/>
      <c r="J1993" s="50"/>
      <c r="K1993" s="54"/>
      <c r="L1993" s="55"/>
      <c r="M1993" s="59"/>
      <c r="N1993" s="59"/>
      <c r="O1993" s="53"/>
      <c r="P1993" s="53"/>
      <c r="Q1993" s="57">
        <f t="shared" si="1090"/>
        <v>0</v>
      </c>
      <c r="R1993" s="53"/>
      <c r="S1993" s="53">
        <f t="shared" si="1091"/>
        <v>0</v>
      </c>
      <c r="T1993" s="58"/>
      <c r="U1993" s="58"/>
      <c r="V1993" s="53">
        <f t="shared" si="1092"/>
        <v>0</v>
      </c>
      <c r="W1993" s="59"/>
      <c r="X1993" s="6"/>
    </row>
    <row r="1994" spans="1:24" s="35" customFormat="1" ht="15.75" x14ac:dyDescent="0.25">
      <c r="A1994" s="33" t="s">
        <v>291</v>
      </c>
      <c r="B1994" s="33" t="s">
        <v>331</v>
      </c>
      <c r="C1994" s="37" t="s">
        <v>61</v>
      </c>
      <c r="D1994" s="34" t="s">
        <v>67</v>
      </c>
      <c r="E1994" s="53"/>
      <c r="F1994" s="53"/>
      <c r="G1994" s="53"/>
      <c r="H1994" s="53"/>
      <c r="I1994" s="54"/>
      <c r="J1994" s="50"/>
      <c r="K1994" s="54"/>
      <c r="L1994" s="55"/>
      <c r="M1994" s="59"/>
      <c r="N1994" s="59"/>
      <c r="O1994" s="53"/>
      <c r="P1994" s="53"/>
      <c r="Q1994" s="57">
        <f t="shared" si="1090"/>
        <v>0</v>
      </c>
      <c r="R1994" s="53"/>
      <c r="S1994" s="53">
        <f t="shared" si="1091"/>
        <v>0</v>
      </c>
      <c r="T1994" s="58"/>
      <c r="U1994" s="58"/>
      <c r="V1994" s="53">
        <f t="shared" si="1092"/>
        <v>0</v>
      </c>
      <c r="W1994" s="59"/>
      <c r="X1994" s="6"/>
    </row>
    <row r="1995" spans="1:24" s="35" customFormat="1" ht="15.75" x14ac:dyDescent="0.25">
      <c r="A1995" s="33" t="s">
        <v>291</v>
      </c>
      <c r="B1995" s="33" t="s">
        <v>331</v>
      </c>
      <c r="C1995" s="37" t="s">
        <v>62</v>
      </c>
      <c r="D1995" s="34" t="s">
        <v>66</v>
      </c>
      <c r="E1995" s="53"/>
      <c r="F1995" s="53"/>
      <c r="G1995" s="53"/>
      <c r="H1995" s="53"/>
      <c r="I1995" s="54"/>
      <c r="J1995" s="50"/>
      <c r="K1995" s="54"/>
      <c r="L1995" s="55"/>
      <c r="M1995" s="59"/>
      <c r="N1995" s="59"/>
      <c r="O1995" s="53"/>
      <c r="P1995" s="53"/>
      <c r="Q1995" s="57">
        <f t="shared" si="1090"/>
        <v>0</v>
      </c>
      <c r="R1995" s="53"/>
      <c r="S1995" s="53">
        <f t="shared" si="1091"/>
        <v>0</v>
      </c>
      <c r="T1995" s="58"/>
      <c r="U1995" s="58"/>
      <c r="V1995" s="53">
        <f t="shared" si="1092"/>
        <v>0</v>
      </c>
      <c r="W1995" s="59"/>
      <c r="X1995" s="6"/>
    </row>
    <row r="1996" spans="1:24" s="35" customFormat="1" ht="15.75" x14ac:dyDescent="0.25">
      <c r="A1996" s="33" t="s">
        <v>291</v>
      </c>
      <c r="B1996" s="33" t="s">
        <v>331</v>
      </c>
      <c r="C1996" s="37" t="s">
        <v>63</v>
      </c>
      <c r="D1996" s="34" t="s">
        <v>52</v>
      </c>
      <c r="E1996" s="53"/>
      <c r="F1996" s="53"/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>
        <f t="shared" si="1090"/>
        <v>0</v>
      </c>
      <c r="R1996" s="53"/>
      <c r="S1996" s="53">
        <f t="shared" si="1091"/>
        <v>0</v>
      </c>
      <c r="T1996" s="58"/>
      <c r="U1996" s="58"/>
      <c r="V1996" s="53">
        <f t="shared" si="1092"/>
        <v>0</v>
      </c>
      <c r="W1996" s="59"/>
      <c r="X1996" s="6"/>
    </row>
    <row r="1997" spans="1:24" s="35" customFormat="1" ht="15.75" x14ac:dyDescent="0.25">
      <c r="A1997" s="33" t="s">
        <v>291</v>
      </c>
      <c r="B1997" s="33" t="s">
        <v>331</v>
      </c>
      <c r="C1997" s="37" t="s">
        <v>64</v>
      </c>
      <c r="D1997" s="34" t="s">
        <v>55</v>
      </c>
      <c r="E1997" s="53"/>
      <c r="F1997" s="53"/>
      <c r="G1997" s="53"/>
      <c r="H1997" s="53"/>
      <c r="I1997" s="119"/>
      <c r="J1997" s="55"/>
      <c r="K1997" s="119"/>
      <c r="L1997" s="55"/>
      <c r="M1997" s="59"/>
      <c r="N1997" s="59"/>
      <c r="O1997" s="53"/>
      <c r="P1997" s="53"/>
      <c r="Q1997" s="59">
        <f t="shared" si="1090"/>
        <v>0</v>
      </c>
      <c r="R1997" s="53"/>
      <c r="S1997" s="53">
        <f t="shared" si="1091"/>
        <v>0</v>
      </c>
      <c r="T1997" s="58"/>
      <c r="U1997" s="58"/>
      <c r="V1997" s="53">
        <f t="shared" si="1092"/>
        <v>0</v>
      </c>
      <c r="W1997" s="59"/>
      <c r="X1997" s="6"/>
    </row>
    <row r="1998" spans="1:24" s="35" customFormat="1" ht="15.75" x14ac:dyDescent="0.25">
      <c r="A1998" s="33" t="s">
        <v>291</v>
      </c>
      <c r="B1998" s="33" t="s">
        <v>331</v>
      </c>
      <c r="C1998" s="37" t="s">
        <v>65</v>
      </c>
      <c r="D1998" s="34" t="s">
        <v>71</v>
      </c>
      <c r="E1998" s="53"/>
      <c r="F1998" s="53"/>
      <c r="G1998" s="53"/>
      <c r="H1998" s="53"/>
      <c r="I1998" s="54"/>
      <c r="J1998" s="50"/>
      <c r="K1998" s="54"/>
      <c r="L1998" s="55"/>
      <c r="M1998" s="59"/>
      <c r="N1998" s="59"/>
      <c r="O1998" s="53"/>
      <c r="P1998" s="53"/>
      <c r="Q1998" s="57">
        <f t="shared" si="1090"/>
        <v>0</v>
      </c>
      <c r="R1998" s="53"/>
      <c r="S1998" s="53">
        <f t="shared" si="1091"/>
        <v>0</v>
      </c>
      <c r="T1998" s="58"/>
      <c r="U1998" s="58"/>
      <c r="V1998" s="53">
        <f t="shared" si="1092"/>
        <v>0</v>
      </c>
      <c r="W1998" s="59"/>
      <c r="X1998" s="6"/>
    </row>
    <row r="1999" spans="1:24" s="35" customFormat="1" ht="31.5" x14ac:dyDescent="0.25">
      <c r="A1999" s="33" t="s">
        <v>291</v>
      </c>
      <c r="B1999" s="22" t="s">
        <v>332</v>
      </c>
      <c r="C1999" s="23" t="s">
        <v>102</v>
      </c>
      <c r="D1999" s="32" t="s">
        <v>30</v>
      </c>
      <c r="E1999" s="61">
        <f t="shared" ref="E1999:L1999" si="1093">SUM(E2000:E2016)</f>
        <v>357621</v>
      </c>
      <c r="F1999" s="61">
        <f t="shared" si="1093"/>
        <v>59604</v>
      </c>
      <c r="G1999" s="61">
        <f t="shared" si="1093"/>
        <v>14988.640000000021</v>
      </c>
      <c r="H1999" s="61">
        <f t="shared" si="1093"/>
        <v>6009</v>
      </c>
      <c r="I1999" s="120">
        <f t="shared" si="1093"/>
        <v>0</v>
      </c>
      <c r="J1999" s="120">
        <f t="shared" si="1093"/>
        <v>0</v>
      </c>
      <c r="K1999" s="120">
        <f t="shared" si="1093"/>
        <v>-44615.359999999979</v>
      </c>
      <c r="L1999" s="61">
        <f t="shared" si="1093"/>
        <v>74.849999999999994</v>
      </c>
      <c r="M1999" s="61"/>
      <c r="N1999" s="61"/>
      <c r="O1999" s="61">
        <f t="shared" ref="O1999:V1999" si="1094">SUM(O2000:O2014)</f>
        <v>0</v>
      </c>
      <c r="P1999" s="61">
        <f t="shared" si="1094"/>
        <v>0</v>
      </c>
      <c r="Q1999" s="120">
        <f t="shared" si="1094"/>
        <v>0</v>
      </c>
      <c r="R1999" s="61">
        <f t="shared" si="1094"/>
        <v>0</v>
      </c>
      <c r="S1999" s="61">
        <f t="shared" si="1094"/>
        <v>0</v>
      </c>
      <c r="T1999" s="137">
        <f t="shared" si="1094"/>
        <v>0</v>
      </c>
      <c r="U1999" s="137">
        <f t="shared" si="1094"/>
        <v>0</v>
      </c>
      <c r="V1999" s="61">
        <f t="shared" si="1094"/>
        <v>0</v>
      </c>
      <c r="W1999" s="61"/>
      <c r="X1999" s="6"/>
    </row>
    <row r="2000" spans="1:24" s="35" customFormat="1" ht="15.75" x14ac:dyDescent="0.25">
      <c r="A2000" s="33" t="s">
        <v>291</v>
      </c>
      <c r="B2000" s="33" t="s">
        <v>332</v>
      </c>
      <c r="C2000" s="23" t="s">
        <v>79</v>
      </c>
      <c r="D2000" s="43" t="s">
        <v>77</v>
      </c>
      <c r="E2000" s="53"/>
      <c r="F2000" s="53"/>
      <c r="G2000" s="53"/>
      <c r="H2000" s="53"/>
      <c r="I2000" s="54"/>
      <c r="J2000" s="50"/>
      <c r="K2000" s="54"/>
      <c r="L2000" s="55"/>
      <c r="M2000" s="59"/>
      <c r="N2000" s="59"/>
      <c r="O2000" s="53"/>
      <c r="P2000" s="53"/>
      <c r="Q2000" s="57">
        <f t="shared" ref="Q2000:Q2014" si="1095">O2000-P2000</f>
        <v>0</v>
      </c>
      <c r="R2000" s="53"/>
      <c r="S2000" s="53">
        <f>ROUND(R2000/12*3,0)</f>
        <v>0</v>
      </c>
      <c r="T2000" s="58"/>
      <c r="U2000" s="58"/>
      <c r="V2000" s="53">
        <f t="shared" ref="V2000:V2014" si="1096">T2000-U2000</f>
        <v>0</v>
      </c>
      <c r="W2000" s="59"/>
      <c r="X2000" s="6"/>
    </row>
    <row r="2001" spans="1:24" s="35" customFormat="1" ht="15.75" x14ac:dyDescent="0.25">
      <c r="A2001" s="33" t="s">
        <v>291</v>
      </c>
      <c r="B2001" s="33" t="s">
        <v>332</v>
      </c>
      <c r="C2001" s="23" t="s">
        <v>80</v>
      </c>
      <c r="D2001" s="43" t="s">
        <v>78</v>
      </c>
      <c r="E2001" s="53"/>
      <c r="F2001" s="53"/>
      <c r="G2001" s="53"/>
      <c r="H2001" s="53"/>
      <c r="I2001" s="50"/>
      <c r="J2001" s="50"/>
      <c r="K2001" s="54"/>
      <c r="L2001" s="55"/>
      <c r="M2001" s="59"/>
      <c r="N2001" s="59"/>
      <c r="O2001" s="53"/>
      <c r="P2001" s="53"/>
      <c r="Q2001" s="57">
        <f t="shared" si="1095"/>
        <v>0</v>
      </c>
      <c r="R2001" s="53"/>
      <c r="S2001" s="53">
        <f>ROUND(R2001/12*3,0)</f>
        <v>0</v>
      </c>
      <c r="T2001" s="58"/>
      <c r="U2001" s="58"/>
      <c r="V2001" s="53">
        <f t="shared" si="1096"/>
        <v>0</v>
      </c>
      <c r="W2001" s="59"/>
      <c r="X2001" s="6"/>
    </row>
    <row r="2002" spans="1:24" s="35" customFormat="1" ht="15.75" x14ac:dyDescent="0.25">
      <c r="A2002" s="33" t="s">
        <v>291</v>
      </c>
      <c r="B2002" s="33" t="s">
        <v>332</v>
      </c>
      <c r="C2002" s="23" t="s">
        <v>82</v>
      </c>
      <c r="D2002" s="34" t="s">
        <v>81</v>
      </c>
      <c r="E2002" s="53"/>
      <c r="F2002" s="53"/>
      <c r="G2002" s="53"/>
      <c r="H2002" s="53"/>
      <c r="I2002" s="54"/>
      <c r="J2002" s="50"/>
      <c r="K2002" s="54"/>
      <c r="L2002" s="55"/>
      <c r="M2002" s="59"/>
      <c r="N2002" s="59"/>
      <c r="O2002" s="53"/>
      <c r="P2002" s="53"/>
      <c r="Q2002" s="57">
        <f t="shared" si="1095"/>
        <v>0</v>
      </c>
      <c r="R2002" s="53"/>
      <c r="S2002" s="53">
        <f>ROUND(R2002/12*4,0)</f>
        <v>0</v>
      </c>
      <c r="T2002" s="58"/>
      <c r="U2002" s="58"/>
      <c r="V2002" s="53">
        <f t="shared" si="1096"/>
        <v>0</v>
      </c>
      <c r="W2002" s="59"/>
      <c r="X2002" s="6"/>
    </row>
    <row r="2003" spans="1:24" s="35" customFormat="1" ht="31.5" x14ac:dyDescent="0.25">
      <c r="A2003" s="33" t="s">
        <v>291</v>
      </c>
      <c r="B2003" s="33" t="s">
        <v>332</v>
      </c>
      <c r="C2003" s="23" t="s">
        <v>84</v>
      </c>
      <c r="D2003" s="43" t="s">
        <v>83</v>
      </c>
      <c r="E2003" s="53"/>
      <c r="F2003" s="53"/>
      <c r="G2003" s="53"/>
      <c r="H2003" s="53"/>
      <c r="I2003" s="54"/>
      <c r="J2003" s="50"/>
      <c r="K2003" s="54"/>
      <c r="L2003" s="55"/>
      <c r="M2003" s="59"/>
      <c r="N2003" s="59"/>
      <c r="O2003" s="53"/>
      <c r="P2003" s="53"/>
      <c r="Q2003" s="57">
        <f t="shared" si="1095"/>
        <v>0</v>
      </c>
      <c r="R2003" s="53"/>
      <c r="S2003" s="53">
        <f t="shared" ref="S2003:S2014" si="1097">ROUND(R2003/12*3,0)</f>
        <v>0</v>
      </c>
      <c r="T2003" s="58"/>
      <c r="U2003" s="58"/>
      <c r="V2003" s="53">
        <f t="shared" si="1096"/>
        <v>0</v>
      </c>
      <c r="W2003" s="59"/>
      <c r="X2003" s="6"/>
    </row>
    <row r="2004" spans="1:24" s="35" customFormat="1" ht="15.75" x14ac:dyDescent="0.25">
      <c r="A2004" s="33" t="s">
        <v>291</v>
      </c>
      <c r="B2004" s="33" t="s">
        <v>332</v>
      </c>
      <c r="C2004" s="23" t="s">
        <v>95</v>
      </c>
      <c r="D2004" s="43" t="s">
        <v>96</v>
      </c>
      <c r="E2004" s="53"/>
      <c r="F2004" s="53"/>
      <c r="G2004" s="53"/>
      <c r="H2004" s="53"/>
      <c r="I2004" s="54"/>
      <c r="J2004" s="50"/>
      <c r="K2004" s="54"/>
      <c r="L2004" s="55"/>
      <c r="M2004" s="59"/>
      <c r="N2004" s="59"/>
      <c r="O2004" s="53"/>
      <c r="P2004" s="53"/>
      <c r="Q2004" s="57">
        <f t="shared" si="1095"/>
        <v>0</v>
      </c>
      <c r="R2004" s="53"/>
      <c r="S2004" s="53">
        <f t="shared" si="1097"/>
        <v>0</v>
      </c>
      <c r="T2004" s="58"/>
      <c r="U2004" s="58"/>
      <c r="V2004" s="53">
        <f t="shared" si="1096"/>
        <v>0</v>
      </c>
      <c r="W2004" s="59"/>
      <c r="X2004" s="6"/>
    </row>
    <row r="2005" spans="1:24" s="35" customFormat="1" ht="31.5" x14ac:dyDescent="0.25">
      <c r="A2005" s="33" t="s">
        <v>291</v>
      </c>
      <c r="B2005" s="33" t="s">
        <v>332</v>
      </c>
      <c r="C2005" s="23" t="s">
        <v>86</v>
      </c>
      <c r="D2005" s="43" t="s">
        <v>85</v>
      </c>
      <c r="E2005" s="53"/>
      <c r="F2005" s="53">
        <f>E2005/12*2</f>
        <v>0</v>
      </c>
      <c r="G2005" s="53"/>
      <c r="H2005" s="53"/>
      <c r="I2005" s="119"/>
      <c r="J2005" s="55"/>
      <c r="K2005" s="54"/>
      <c r="L2005" s="55"/>
      <c r="M2005" s="59"/>
      <c r="N2005" s="59"/>
      <c r="O2005" s="53"/>
      <c r="P2005" s="53"/>
      <c r="Q2005" s="57">
        <f t="shared" si="1095"/>
        <v>0</v>
      </c>
      <c r="R2005" s="53"/>
      <c r="S2005" s="53">
        <f t="shared" si="1097"/>
        <v>0</v>
      </c>
      <c r="T2005" s="58"/>
      <c r="U2005" s="58"/>
      <c r="V2005" s="53">
        <f t="shared" si="1096"/>
        <v>0</v>
      </c>
      <c r="W2005" s="59"/>
      <c r="X2005" s="6"/>
    </row>
    <row r="2006" spans="1:24" s="35" customFormat="1" ht="31.5" x14ac:dyDescent="0.25">
      <c r="A2006" s="33" t="s">
        <v>291</v>
      </c>
      <c r="B2006" s="33" t="s">
        <v>332</v>
      </c>
      <c r="C2006" s="23" t="s">
        <v>102</v>
      </c>
      <c r="D2006" s="39" t="s">
        <v>352</v>
      </c>
      <c r="E2006" s="53"/>
      <c r="F2006" s="53"/>
      <c r="G2006" s="53"/>
      <c r="H2006" s="53"/>
      <c r="I2006" s="54"/>
      <c r="J2006" s="50"/>
      <c r="K2006" s="54"/>
      <c r="L2006" s="55"/>
      <c r="M2006" s="59"/>
      <c r="N2006" s="59"/>
      <c r="O2006" s="53"/>
      <c r="P2006" s="53"/>
      <c r="Q2006" s="57">
        <f t="shared" si="1095"/>
        <v>0</v>
      </c>
      <c r="R2006" s="53"/>
      <c r="S2006" s="53">
        <f t="shared" si="1097"/>
        <v>0</v>
      </c>
      <c r="T2006" s="58"/>
      <c r="U2006" s="58"/>
      <c r="V2006" s="53">
        <f t="shared" si="1096"/>
        <v>0</v>
      </c>
      <c r="W2006" s="59"/>
      <c r="X2006" s="6"/>
    </row>
    <row r="2007" spans="1:24" s="35" customFormat="1" ht="15.75" x14ac:dyDescent="0.25">
      <c r="A2007" s="33" t="s">
        <v>291</v>
      </c>
      <c r="B2007" s="33" t="s">
        <v>332</v>
      </c>
      <c r="C2007" s="23" t="s">
        <v>89</v>
      </c>
      <c r="D2007" s="43" t="s">
        <v>88</v>
      </c>
      <c r="E2007" s="53"/>
      <c r="F2007" s="53"/>
      <c r="G2007" s="53"/>
      <c r="H2007" s="53"/>
      <c r="I2007" s="54"/>
      <c r="J2007" s="50"/>
      <c r="K2007" s="54"/>
      <c r="L2007" s="55"/>
      <c r="M2007" s="59"/>
      <c r="N2007" s="59"/>
      <c r="O2007" s="53"/>
      <c r="P2007" s="53"/>
      <c r="Q2007" s="57">
        <f t="shared" si="1095"/>
        <v>0</v>
      </c>
      <c r="R2007" s="53"/>
      <c r="S2007" s="53">
        <f t="shared" si="1097"/>
        <v>0</v>
      </c>
      <c r="T2007" s="58"/>
      <c r="U2007" s="58"/>
      <c r="V2007" s="53">
        <f t="shared" si="1096"/>
        <v>0</v>
      </c>
      <c r="W2007" s="59"/>
      <c r="X2007" s="6"/>
    </row>
    <row r="2008" spans="1:24" s="35" customFormat="1" ht="37.5" customHeight="1" x14ac:dyDescent="0.25">
      <c r="A2008" s="33" t="s">
        <v>291</v>
      </c>
      <c r="B2008" s="33" t="s">
        <v>332</v>
      </c>
      <c r="C2008" s="23" t="s">
        <v>91</v>
      </c>
      <c r="D2008" s="43" t="s">
        <v>90</v>
      </c>
      <c r="E2008" s="53">
        <v>357621</v>
      </c>
      <c r="F2008" s="53">
        <f>ROUND(E2008/12*2,0)</f>
        <v>59604</v>
      </c>
      <c r="G2008" s="53">
        <v>14988.640000000021</v>
      </c>
      <c r="H2008" s="53">
        <v>6009</v>
      </c>
      <c r="I2008" s="119"/>
      <c r="J2008" s="119"/>
      <c r="K2008" s="54">
        <f>G2008-F2008</f>
        <v>-44615.359999999979</v>
      </c>
      <c r="L2008" s="55">
        <f>ROUND(K2008*100/-F2008,2)</f>
        <v>74.849999999999994</v>
      </c>
      <c r="M2008" s="59"/>
      <c r="N2008" s="59"/>
      <c r="O2008" s="53"/>
      <c r="P2008" s="53"/>
      <c r="Q2008" s="57">
        <f t="shared" si="1095"/>
        <v>0</v>
      </c>
      <c r="R2008" s="53"/>
      <c r="S2008" s="53">
        <f t="shared" si="1097"/>
        <v>0</v>
      </c>
      <c r="T2008" s="58"/>
      <c r="U2008" s="58"/>
      <c r="V2008" s="53">
        <f t="shared" si="1096"/>
        <v>0</v>
      </c>
      <c r="W2008" s="59"/>
      <c r="X2008" s="6"/>
    </row>
    <row r="2009" spans="1:24" s="35" customFormat="1" ht="15.75" x14ac:dyDescent="0.25">
      <c r="A2009" s="33" t="s">
        <v>291</v>
      </c>
      <c r="B2009" s="33" t="s">
        <v>332</v>
      </c>
      <c r="C2009" s="23" t="s">
        <v>94</v>
      </c>
      <c r="D2009" s="43" t="s">
        <v>97</v>
      </c>
      <c r="E2009" s="53"/>
      <c r="F2009" s="53"/>
      <c r="G2009" s="53"/>
      <c r="H2009" s="53"/>
      <c r="I2009" s="54"/>
      <c r="J2009" s="50"/>
      <c r="K2009" s="54"/>
      <c r="L2009" s="55"/>
      <c r="M2009" s="59"/>
      <c r="N2009" s="59"/>
      <c r="O2009" s="53"/>
      <c r="P2009" s="53"/>
      <c r="Q2009" s="57">
        <f t="shared" si="1095"/>
        <v>0</v>
      </c>
      <c r="R2009" s="53"/>
      <c r="S2009" s="53">
        <f t="shared" si="1097"/>
        <v>0</v>
      </c>
      <c r="T2009" s="58"/>
      <c r="U2009" s="58"/>
      <c r="V2009" s="53">
        <f t="shared" si="1096"/>
        <v>0</v>
      </c>
      <c r="W2009" s="59"/>
      <c r="X2009" s="6"/>
    </row>
    <row r="2010" spans="1:24" s="35" customFormat="1" ht="15.75" x14ac:dyDescent="0.25">
      <c r="A2010" s="33" t="s">
        <v>291</v>
      </c>
      <c r="B2010" s="33" t="s">
        <v>332</v>
      </c>
      <c r="C2010" s="23" t="s">
        <v>93</v>
      </c>
      <c r="D2010" s="43" t="s">
        <v>92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1095"/>
        <v>0</v>
      </c>
      <c r="R2010" s="53"/>
      <c r="S2010" s="53">
        <f t="shared" si="1097"/>
        <v>0</v>
      </c>
      <c r="T2010" s="58"/>
      <c r="U2010" s="58"/>
      <c r="V2010" s="53">
        <f t="shared" si="1096"/>
        <v>0</v>
      </c>
      <c r="W2010" s="59"/>
      <c r="X2010" s="6"/>
    </row>
    <row r="2011" spans="1:24" s="35" customFormat="1" ht="31.5" x14ac:dyDescent="0.25">
      <c r="A2011" s="33" t="s">
        <v>291</v>
      </c>
      <c r="B2011" s="33" t="s">
        <v>332</v>
      </c>
      <c r="C2011" s="23" t="s">
        <v>98</v>
      </c>
      <c r="D2011" s="34" t="s">
        <v>99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1095"/>
        <v>0</v>
      </c>
      <c r="R2011" s="53"/>
      <c r="S2011" s="53">
        <f t="shared" si="1097"/>
        <v>0</v>
      </c>
      <c r="T2011" s="58"/>
      <c r="U2011" s="58"/>
      <c r="V2011" s="53">
        <f t="shared" si="1096"/>
        <v>0</v>
      </c>
      <c r="W2011" s="59"/>
      <c r="X2011" s="6"/>
    </row>
    <row r="2012" spans="1:24" s="35" customFormat="1" ht="15.75" x14ac:dyDescent="0.25">
      <c r="A2012" s="33" t="s">
        <v>291</v>
      </c>
      <c r="B2012" s="33" t="s">
        <v>332</v>
      </c>
      <c r="C2012" s="23" t="s">
        <v>100</v>
      </c>
      <c r="D2012" s="34" t="s">
        <v>101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1095"/>
        <v>0</v>
      </c>
      <c r="R2012" s="53"/>
      <c r="S2012" s="53">
        <f t="shared" si="1097"/>
        <v>0</v>
      </c>
      <c r="T2012" s="58"/>
      <c r="U2012" s="58"/>
      <c r="V2012" s="53">
        <f t="shared" si="1096"/>
        <v>0</v>
      </c>
      <c r="W2012" s="59"/>
      <c r="X2012" s="6"/>
    </row>
    <row r="2013" spans="1:24" s="35" customFormat="1" ht="47.25" x14ac:dyDescent="0.25">
      <c r="A2013" s="33" t="s">
        <v>291</v>
      </c>
      <c r="B2013" s="33" t="s">
        <v>332</v>
      </c>
      <c r="C2013" s="23" t="s">
        <v>102</v>
      </c>
      <c r="D2013" s="39" t="s">
        <v>87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1095"/>
        <v>0</v>
      </c>
      <c r="R2013" s="53"/>
      <c r="S2013" s="53">
        <f t="shared" si="1097"/>
        <v>0</v>
      </c>
      <c r="T2013" s="58"/>
      <c r="U2013" s="58"/>
      <c r="V2013" s="53">
        <f t="shared" si="1096"/>
        <v>0</v>
      </c>
      <c r="W2013" s="59"/>
      <c r="X2013" s="6"/>
    </row>
    <row r="2014" spans="1:24" s="35" customFormat="1" ht="63" x14ac:dyDescent="0.25">
      <c r="A2014" s="33" t="s">
        <v>291</v>
      </c>
      <c r="B2014" s="33" t="s">
        <v>332</v>
      </c>
      <c r="C2014" s="23" t="s">
        <v>102</v>
      </c>
      <c r="D2014" s="39" t="s">
        <v>103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si="1095"/>
        <v>0</v>
      </c>
      <c r="R2014" s="53"/>
      <c r="S2014" s="53">
        <f t="shared" si="1097"/>
        <v>0</v>
      </c>
      <c r="T2014" s="58"/>
      <c r="U2014" s="58"/>
      <c r="V2014" s="53">
        <f t="shared" si="1096"/>
        <v>0</v>
      </c>
      <c r="W2014" s="59"/>
      <c r="X2014" s="6"/>
    </row>
    <row r="2015" spans="1:24" s="35" customFormat="1" ht="23.25" customHeight="1" x14ac:dyDescent="0.25">
      <c r="A2015" s="33" t="s">
        <v>291</v>
      </c>
      <c r="B2015" s="33" t="s">
        <v>332</v>
      </c>
      <c r="C2015" s="23" t="s">
        <v>362</v>
      </c>
      <c r="D2015" s="39" t="s">
        <v>363</v>
      </c>
      <c r="E2015" s="53"/>
      <c r="F2015" s="53">
        <f>E2015/12*10</f>
        <v>0</v>
      </c>
      <c r="G2015" s="53"/>
      <c r="H2015" s="53"/>
      <c r="I2015" s="119">
        <f>G2015-F2015</f>
        <v>0</v>
      </c>
      <c r="J2015" s="55"/>
      <c r="K2015" s="54"/>
      <c r="L2015" s="55"/>
      <c r="M2015" s="59"/>
      <c r="N2015" s="59"/>
      <c r="O2015" s="53"/>
      <c r="P2015" s="53"/>
      <c r="Q2015" s="59"/>
      <c r="R2015" s="53"/>
      <c r="S2015" s="53"/>
      <c r="T2015" s="53"/>
      <c r="U2015" s="53"/>
      <c r="V2015" s="53"/>
      <c r="W2015" s="59"/>
      <c r="X2015" s="6"/>
    </row>
    <row r="2016" spans="1:24" s="35" customFormat="1" ht="15.75" x14ac:dyDescent="0.25">
      <c r="A2016" s="33" t="s">
        <v>291</v>
      </c>
      <c r="B2016" s="33" t="s">
        <v>332</v>
      </c>
      <c r="C2016" s="23" t="s">
        <v>365</v>
      </c>
      <c r="D2016" s="39" t="s">
        <v>364</v>
      </c>
      <c r="E2016" s="53"/>
      <c r="F2016" s="53"/>
      <c r="G2016" s="53"/>
      <c r="H2016" s="53"/>
      <c r="I2016" s="119"/>
      <c r="J2016" s="55"/>
      <c r="K2016" s="119"/>
      <c r="L2016" s="55"/>
      <c r="M2016" s="59"/>
      <c r="N2016" s="59"/>
      <c r="O2016" s="53"/>
      <c r="P2016" s="53"/>
      <c r="Q2016" s="59"/>
      <c r="R2016" s="53"/>
      <c r="S2016" s="53"/>
      <c r="T2016" s="53"/>
      <c r="U2016" s="53"/>
      <c r="V2016" s="53"/>
      <c r="W2016" s="59"/>
      <c r="X2016" s="6"/>
    </row>
    <row r="2017" spans="1:24" s="35" customFormat="1" ht="15.75" x14ac:dyDescent="0.25">
      <c r="A2017" s="33" t="s">
        <v>291</v>
      </c>
      <c r="B2017" s="21">
        <v>2</v>
      </c>
      <c r="C2017" s="23" t="s">
        <v>102</v>
      </c>
      <c r="D2017" s="40" t="s">
        <v>31</v>
      </c>
      <c r="E2017" s="64">
        <f>E2018+E2024+E2078</f>
        <v>213828</v>
      </c>
      <c r="F2017" s="64">
        <f>F2018+F2024+F2078</f>
        <v>43827.83</v>
      </c>
      <c r="G2017" s="64">
        <f>G2018+G2024+G2078</f>
        <v>45269.16</v>
      </c>
      <c r="H2017" s="64">
        <f>H2018+H2024+H2078</f>
        <v>40187</v>
      </c>
      <c r="I2017" s="126">
        <f>I2018+I2024+I2078</f>
        <v>4333.33</v>
      </c>
      <c r="J2017" s="50">
        <f>ROUND(I2017/F2017*100,2)</f>
        <v>9.89</v>
      </c>
      <c r="K2017" s="126">
        <f>K2018+K2024+K2078</f>
        <v>-2891.83</v>
      </c>
      <c r="L2017" s="55">
        <f>ROUND(K2017*100/-F2017,2)</f>
        <v>6.6</v>
      </c>
      <c r="M2017" s="64">
        <v>4399</v>
      </c>
      <c r="N2017" s="49">
        <f>ROUND(M2017/12*2,2)</f>
        <v>733.17</v>
      </c>
      <c r="O2017" s="64">
        <f t="shared" ref="O2017:V2017" si="1098">O2018+O2024+O2078</f>
        <v>408</v>
      </c>
      <c r="P2017" s="64">
        <f t="shared" si="1098"/>
        <v>408</v>
      </c>
      <c r="Q2017" s="126">
        <f t="shared" si="1098"/>
        <v>0</v>
      </c>
      <c r="R2017" s="64">
        <f t="shared" si="1098"/>
        <v>278</v>
      </c>
      <c r="S2017" s="64">
        <f t="shared" si="1098"/>
        <v>47</v>
      </c>
      <c r="T2017" s="136">
        <f t="shared" si="1098"/>
        <v>47</v>
      </c>
      <c r="U2017" s="136">
        <f t="shared" si="1098"/>
        <v>47</v>
      </c>
      <c r="V2017" s="53">
        <f t="shared" si="1098"/>
        <v>0</v>
      </c>
      <c r="W2017" s="53"/>
      <c r="X2017" s="6"/>
    </row>
    <row r="2018" spans="1:24" s="35" customFormat="1" ht="15.75" x14ac:dyDescent="0.25">
      <c r="A2018" s="33" t="s">
        <v>291</v>
      </c>
      <c r="B2018" s="22" t="s">
        <v>333</v>
      </c>
      <c r="C2018" s="23" t="s">
        <v>102</v>
      </c>
      <c r="D2018" s="32" t="s">
        <v>32</v>
      </c>
      <c r="E2018" s="64">
        <f t="shared" ref="E2018:K2018" si="1099">SUM(E2019:E2023)</f>
        <v>104277</v>
      </c>
      <c r="F2018" s="173">
        <f t="shared" si="1099"/>
        <v>17236</v>
      </c>
      <c r="G2018" s="64">
        <f t="shared" si="1099"/>
        <v>21545</v>
      </c>
      <c r="H2018" s="64">
        <f t="shared" si="1099"/>
        <v>17236</v>
      </c>
      <c r="I2018" s="126">
        <f t="shared" si="1099"/>
        <v>4309</v>
      </c>
      <c r="J2018" s="50">
        <f>ROUND(I2018/F2018*100,2)</f>
        <v>25</v>
      </c>
      <c r="K2018" s="126">
        <f t="shared" si="1099"/>
        <v>0</v>
      </c>
      <c r="L2018" s="55">
        <f>ROUND(K2018*100/-F2018,2)</f>
        <v>0</v>
      </c>
      <c r="M2018" s="64"/>
      <c r="N2018" s="64"/>
      <c r="O2018" s="64">
        <f t="shared" ref="O2018:V2018" si="1100">SUM(O2019:O2023)</f>
        <v>30</v>
      </c>
      <c r="P2018" s="64">
        <f t="shared" si="1100"/>
        <v>65</v>
      </c>
      <c r="Q2018" s="126">
        <f t="shared" si="1100"/>
        <v>-35</v>
      </c>
      <c r="R2018" s="64">
        <f t="shared" si="1100"/>
        <v>121</v>
      </c>
      <c r="S2018" s="64">
        <f t="shared" si="1100"/>
        <v>20</v>
      </c>
      <c r="T2018" s="136">
        <f t="shared" si="1100"/>
        <v>26</v>
      </c>
      <c r="U2018" s="136">
        <f t="shared" si="1100"/>
        <v>26</v>
      </c>
      <c r="V2018" s="64">
        <f t="shared" si="1100"/>
        <v>0</v>
      </c>
      <c r="W2018" s="64"/>
      <c r="X2018" s="6"/>
    </row>
    <row r="2019" spans="1:24" s="35" customFormat="1" ht="15.75" x14ac:dyDescent="0.25">
      <c r="A2019" s="162" t="s">
        <v>291</v>
      </c>
      <c r="B2019" s="33" t="s">
        <v>333</v>
      </c>
      <c r="C2019" s="23" t="s">
        <v>109</v>
      </c>
      <c r="D2019" s="34" t="s">
        <v>106</v>
      </c>
      <c r="E2019" s="53">
        <v>104277</v>
      </c>
      <c r="F2019" s="99">
        <f>8618*2</f>
        <v>17236</v>
      </c>
      <c r="G2019" s="53">
        <v>21545</v>
      </c>
      <c r="H2019" s="53">
        <v>17236</v>
      </c>
      <c r="I2019" s="119">
        <f t="shared" ref="I2019" si="1101">G2019-F2019</f>
        <v>4309</v>
      </c>
      <c r="J2019" s="55">
        <f t="shared" ref="J2019" si="1102">ROUND(I2019/F2019*100,2)</f>
        <v>25</v>
      </c>
      <c r="K2019" s="54"/>
      <c r="L2019" s="55"/>
      <c r="M2019" s="59"/>
      <c r="N2019" s="59"/>
      <c r="O2019" s="53">
        <v>30</v>
      </c>
      <c r="P2019" s="53">
        <v>65</v>
      </c>
      <c r="Q2019" s="57">
        <f>O2019-P2019</f>
        <v>-35</v>
      </c>
      <c r="R2019" s="53">
        <v>121</v>
      </c>
      <c r="S2019" s="53">
        <f>ROUND(R2019/12*2,0)</f>
        <v>20</v>
      </c>
      <c r="T2019" s="58">
        <v>26</v>
      </c>
      <c r="U2019" s="58">
        <v>26</v>
      </c>
      <c r="V2019" s="53">
        <f>T2019-U2019</f>
        <v>0</v>
      </c>
      <c r="W2019" s="59"/>
      <c r="X2019" s="6"/>
    </row>
    <row r="2020" spans="1:24" s="35" customFormat="1" ht="31.5" x14ac:dyDescent="0.25">
      <c r="A2020" s="33" t="s">
        <v>291</v>
      </c>
      <c r="B2020" s="33" t="s">
        <v>333</v>
      </c>
      <c r="C2020" s="23" t="s">
        <v>110</v>
      </c>
      <c r="D2020" s="34" t="s">
        <v>114</v>
      </c>
      <c r="E2020" s="53"/>
      <c r="F2020" s="53"/>
      <c r="G2020" s="53"/>
      <c r="H2020" s="53"/>
      <c r="I2020" s="54"/>
      <c r="J2020" s="50"/>
      <c r="K2020" s="54"/>
      <c r="L2020" s="55"/>
      <c r="M2020" s="59"/>
      <c r="N2020" s="59"/>
      <c r="O2020" s="53"/>
      <c r="P2020" s="53"/>
      <c r="Q2020" s="57">
        <f>O2020-P2020</f>
        <v>0</v>
      </c>
      <c r="R2020" s="53"/>
      <c r="S2020" s="53">
        <f>ROUND(R2020/12*3,0)</f>
        <v>0</v>
      </c>
      <c r="T2020" s="58"/>
      <c r="U2020" s="58"/>
      <c r="V2020" s="53">
        <f>T2020-U2020</f>
        <v>0</v>
      </c>
      <c r="W2020" s="59"/>
      <c r="X2020" s="6"/>
    </row>
    <row r="2021" spans="1:24" s="35" customFormat="1" ht="15.75" x14ac:dyDescent="0.25">
      <c r="A2021" s="33" t="s">
        <v>291</v>
      </c>
      <c r="B2021" s="33" t="s">
        <v>333</v>
      </c>
      <c r="C2021" s="23" t="s">
        <v>111</v>
      </c>
      <c r="D2021" s="34" t="s">
        <v>115</v>
      </c>
      <c r="E2021" s="53"/>
      <c r="F2021" s="53"/>
      <c r="G2021" s="53"/>
      <c r="H2021" s="53"/>
      <c r="I2021" s="54"/>
      <c r="J2021" s="50"/>
      <c r="K2021" s="54"/>
      <c r="L2021" s="55"/>
      <c r="M2021" s="59"/>
      <c r="N2021" s="59"/>
      <c r="O2021" s="53"/>
      <c r="P2021" s="53"/>
      <c r="Q2021" s="57">
        <f>O2021-P2021</f>
        <v>0</v>
      </c>
      <c r="R2021" s="53"/>
      <c r="S2021" s="53">
        <f>ROUND(R2021/12*3,0)</f>
        <v>0</v>
      </c>
      <c r="T2021" s="58"/>
      <c r="U2021" s="58"/>
      <c r="V2021" s="53">
        <f>T2021-U2021</f>
        <v>0</v>
      </c>
      <c r="W2021" s="59"/>
      <c r="X2021" s="6"/>
    </row>
    <row r="2022" spans="1:24" s="35" customFormat="1" ht="31.5" x14ac:dyDescent="0.25">
      <c r="A2022" s="33" t="s">
        <v>291</v>
      </c>
      <c r="B2022" s="33" t="s">
        <v>333</v>
      </c>
      <c r="C2022" s="23" t="s">
        <v>113</v>
      </c>
      <c r="D2022" s="34" t="s">
        <v>116</v>
      </c>
      <c r="E2022" s="53"/>
      <c r="F2022" s="53"/>
      <c r="G2022" s="53"/>
      <c r="H2022" s="53"/>
      <c r="I2022" s="119"/>
      <c r="J2022" s="50"/>
      <c r="K2022" s="119"/>
      <c r="L2022" s="55"/>
      <c r="M2022" s="59"/>
      <c r="N2022" s="59"/>
      <c r="O2022" s="53"/>
      <c r="P2022" s="53"/>
      <c r="Q2022" s="59">
        <f>O2022-P2022</f>
        <v>0</v>
      </c>
      <c r="R2022" s="53"/>
      <c r="S2022" s="53">
        <f>ROUND(R2022/12*3,0)</f>
        <v>0</v>
      </c>
      <c r="T2022" s="53"/>
      <c r="U2022" s="53"/>
      <c r="V2022" s="53">
        <f>T2022-U2022</f>
        <v>0</v>
      </c>
      <c r="W2022" s="59"/>
      <c r="X2022" s="6"/>
    </row>
    <row r="2023" spans="1:24" s="35" customFormat="1" ht="15.75" x14ac:dyDescent="0.25">
      <c r="A2023" s="33" t="s">
        <v>291</v>
      </c>
      <c r="B2023" s="33" t="s">
        <v>333</v>
      </c>
      <c r="C2023" s="23" t="s">
        <v>112</v>
      </c>
      <c r="D2023" s="34" t="s">
        <v>117</v>
      </c>
      <c r="E2023" s="53"/>
      <c r="F2023" s="53"/>
      <c r="G2023" s="53"/>
      <c r="H2023" s="53"/>
      <c r="I2023" s="54"/>
      <c r="J2023" s="50"/>
      <c r="K2023" s="54"/>
      <c r="L2023" s="55"/>
      <c r="M2023" s="59"/>
      <c r="N2023" s="59"/>
      <c r="O2023" s="53"/>
      <c r="P2023" s="53"/>
      <c r="Q2023" s="57">
        <f>O2023-P2023</f>
        <v>0</v>
      </c>
      <c r="R2023" s="53"/>
      <c r="S2023" s="53">
        <f>ROUND(R2023/12*3,0)</f>
        <v>0</v>
      </c>
      <c r="T2023" s="58"/>
      <c r="U2023" s="58"/>
      <c r="V2023" s="53">
        <f>T2023-U2023</f>
        <v>0</v>
      </c>
      <c r="W2023" s="59"/>
      <c r="X2023" s="6"/>
    </row>
    <row r="2024" spans="1:24" s="35" customFormat="1" ht="15.75" x14ac:dyDescent="0.25">
      <c r="A2024" s="33" t="s">
        <v>291</v>
      </c>
      <c r="B2024" s="22" t="s">
        <v>334</v>
      </c>
      <c r="C2024" s="23" t="s">
        <v>102</v>
      </c>
      <c r="D2024" s="41" t="s">
        <v>33</v>
      </c>
      <c r="E2024" s="64">
        <f>SUM(E2025:E2077)</f>
        <v>99551</v>
      </c>
      <c r="F2024" s="64">
        <f>SUM(F2025:F2077)</f>
        <v>16591.830000000002</v>
      </c>
      <c r="G2024" s="64">
        <f>SUM(G2025:G2077)</f>
        <v>13700</v>
      </c>
      <c r="H2024" s="64">
        <f>SUM(H2025:H2077)</f>
        <v>12951</v>
      </c>
      <c r="I2024" s="126">
        <f>SUM(I2025:I2077)</f>
        <v>0.17000000000007276</v>
      </c>
      <c r="J2024" s="50">
        <f>ROUND(I2024/F2024*100,2)</f>
        <v>0</v>
      </c>
      <c r="K2024" s="126">
        <f>SUM(K2025:K2077)</f>
        <v>-2891.83</v>
      </c>
      <c r="L2024" s="55">
        <f>ROUND(K2024*100/-F2024,2)</f>
        <v>17.43</v>
      </c>
      <c r="M2024" s="64"/>
      <c r="N2024" s="64"/>
      <c r="O2024" s="64">
        <f t="shared" ref="O2024:V2024" si="1103">SUM(O2025:O2077)</f>
        <v>378</v>
      </c>
      <c r="P2024" s="64">
        <f t="shared" si="1103"/>
        <v>343</v>
      </c>
      <c r="Q2024" s="126">
        <f t="shared" si="1103"/>
        <v>35</v>
      </c>
      <c r="R2024" s="64">
        <f t="shared" si="1103"/>
        <v>157</v>
      </c>
      <c r="S2024" s="64">
        <f t="shared" si="1103"/>
        <v>27</v>
      </c>
      <c r="T2024" s="136">
        <f t="shared" si="1103"/>
        <v>21</v>
      </c>
      <c r="U2024" s="136">
        <f t="shared" si="1103"/>
        <v>21</v>
      </c>
      <c r="V2024" s="64">
        <f t="shared" si="1103"/>
        <v>0</v>
      </c>
      <c r="W2024" s="64"/>
      <c r="X2024" s="6"/>
    </row>
    <row r="2025" spans="1:24" s="35" customFormat="1" ht="31.5" x14ac:dyDescent="0.25">
      <c r="A2025" s="33" t="s">
        <v>291</v>
      </c>
      <c r="B2025" s="33" t="s">
        <v>334</v>
      </c>
      <c r="C2025" s="42" t="s">
        <v>139</v>
      </c>
      <c r="D2025" s="43" t="s">
        <v>119</v>
      </c>
      <c r="E2025" s="53">
        <v>31469</v>
      </c>
      <c r="F2025" s="53">
        <f t="shared" ref="F2025:F2026" si="1104">ROUND(E2025/12*2,2)</f>
        <v>5244.83</v>
      </c>
      <c r="G2025" s="53">
        <v>5245</v>
      </c>
      <c r="H2025" s="53">
        <v>4496</v>
      </c>
      <c r="I2025" s="119">
        <f t="shared" ref="I2025" si="1105">G2025-F2025</f>
        <v>0.17000000000007276</v>
      </c>
      <c r="J2025" s="55">
        <f t="shared" ref="J2025" si="1106">ROUND(I2025/F2025*100,2)</f>
        <v>0</v>
      </c>
      <c r="K2025" s="54">
        <f t="shared" ref="K2025:K2026" si="1107">G2025-F2025</f>
        <v>0.17000000000007276</v>
      </c>
      <c r="L2025" s="55">
        <f t="shared" ref="L2025:L2026" si="1108">ROUND(K2025*100/-F2025,2)</f>
        <v>0</v>
      </c>
      <c r="M2025" s="59"/>
      <c r="N2025" s="59"/>
      <c r="O2025" s="53">
        <v>91</v>
      </c>
      <c r="P2025" s="53">
        <v>56</v>
      </c>
      <c r="Q2025" s="57">
        <f t="shared" ref="Q2025:Q2077" si="1109">O2025-P2025</f>
        <v>35</v>
      </c>
      <c r="R2025" s="59">
        <v>42</v>
      </c>
      <c r="S2025" s="53">
        <f t="shared" ref="S2025:S2026" si="1110">ROUND(R2025/12*2,0)</f>
        <v>7</v>
      </c>
      <c r="T2025" s="58">
        <v>6</v>
      </c>
      <c r="U2025" s="58">
        <v>6</v>
      </c>
      <c r="V2025" s="53">
        <f t="shared" ref="V2025:V2077" si="1111">T2025-U2025</f>
        <v>0</v>
      </c>
      <c r="W2025" s="59"/>
      <c r="X2025" s="6"/>
    </row>
    <row r="2026" spans="1:24" s="35" customFormat="1" ht="47.25" x14ac:dyDescent="0.25">
      <c r="A2026" s="33" t="s">
        <v>291</v>
      </c>
      <c r="B2026" s="33" t="s">
        <v>334</v>
      </c>
      <c r="C2026" s="42" t="s">
        <v>140</v>
      </c>
      <c r="D2026" s="43" t="s">
        <v>120</v>
      </c>
      <c r="E2026" s="53">
        <v>2642</v>
      </c>
      <c r="F2026" s="53">
        <f t="shared" si="1104"/>
        <v>440.33</v>
      </c>
      <c r="G2026" s="53">
        <v>275</v>
      </c>
      <c r="H2026" s="53">
        <v>275</v>
      </c>
      <c r="I2026" s="119"/>
      <c r="J2026" s="55"/>
      <c r="K2026" s="54">
        <f t="shared" si="1107"/>
        <v>-165.32999999999998</v>
      </c>
      <c r="L2026" s="55">
        <f t="shared" si="1108"/>
        <v>37.549999999999997</v>
      </c>
      <c r="M2026" s="59"/>
      <c r="N2026" s="59"/>
      <c r="O2026" s="53"/>
      <c r="P2026" s="53"/>
      <c r="Q2026" s="57">
        <f t="shared" si="1109"/>
        <v>0</v>
      </c>
      <c r="R2026" s="59">
        <v>3</v>
      </c>
      <c r="S2026" s="53">
        <f t="shared" si="1110"/>
        <v>1</v>
      </c>
      <c r="T2026" s="58">
        <v>1</v>
      </c>
      <c r="U2026" s="58">
        <v>1</v>
      </c>
      <c r="V2026" s="53">
        <f t="shared" si="1111"/>
        <v>0</v>
      </c>
      <c r="W2026" s="59"/>
      <c r="X2026" s="6"/>
    </row>
    <row r="2027" spans="1:24" s="35" customFormat="1" ht="31.5" x14ac:dyDescent="0.25">
      <c r="A2027" s="33" t="s">
        <v>291</v>
      </c>
      <c r="B2027" s="33" t="s">
        <v>334</v>
      </c>
      <c r="C2027" s="42" t="s">
        <v>141</v>
      </c>
      <c r="D2027" s="43" t="s">
        <v>142</v>
      </c>
      <c r="E2027" s="53"/>
      <c r="F2027" s="53"/>
      <c r="G2027" s="53"/>
      <c r="H2027" s="53"/>
      <c r="I2027" s="54"/>
      <c r="J2027" s="50"/>
      <c r="K2027" s="54"/>
      <c r="L2027" s="55"/>
      <c r="M2027" s="59"/>
      <c r="N2027" s="59"/>
      <c r="O2027" s="53"/>
      <c r="P2027" s="53"/>
      <c r="Q2027" s="57">
        <f t="shared" si="1109"/>
        <v>0</v>
      </c>
      <c r="R2027" s="53"/>
      <c r="S2027" s="53">
        <f t="shared" ref="S2027:S2065" si="1112">ROUND(R2027/12*3,0)</f>
        <v>0</v>
      </c>
      <c r="T2027" s="58"/>
      <c r="U2027" s="58"/>
      <c r="V2027" s="53">
        <f t="shared" si="1111"/>
        <v>0</v>
      </c>
      <c r="W2027" s="59"/>
      <c r="X2027" s="6"/>
    </row>
    <row r="2028" spans="1:24" s="35" customFormat="1" ht="31.5" x14ac:dyDescent="0.25">
      <c r="A2028" s="33" t="s">
        <v>291</v>
      </c>
      <c r="B2028" s="33" t="s">
        <v>334</v>
      </c>
      <c r="C2028" s="42" t="s">
        <v>143</v>
      </c>
      <c r="D2028" s="43" t="s">
        <v>144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1109"/>
        <v>0</v>
      </c>
      <c r="R2028" s="53"/>
      <c r="S2028" s="53">
        <f t="shared" si="1112"/>
        <v>0</v>
      </c>
      <c r="T2028" s="58"/>
      <c r="U2028" s="58"/>
      <c r="V2028" s="53">
        <f t="shared" si="1111"/>
        <v>0</v>
      </c>
      <c r="W2028" s="59"/>
      <c r="X2028" s="6"/>
    </row>
    <row r="2029" spans="1:24" s="35" customFormat="1" ht="15.75" x14ac:dyDescent="0.25">
      <c r="A2029" s="33" t="s">
        <v>291</v>
      </c>
      <c r="B2029" s="33" t="s">
        <v>334</v>
      </c>
      <c r="C2029" s="42" t="s">
        <v>145</v>
      </c>
      <c r="D2029" s="43" t="s">
        <v>146</v>
      </c>
      <c r="E2029" s="53"/>
      <c r="F2029" s="53"/>
      <c r="G2029" s="53"/>
      <c r="H2029" s="53"/>
      <c r="I2029" s="54"/>
      <c r="J2029" s="50"/>
      <c r="K2029" s="54"/>
      <c r="L2029" s="55"/>
      <c r="M2029" s="59"/>
      <c r="N2029" s="59"/>
      <c r="O2029" s="53"/>
      <c r="P2029" s="53"/>
      <c r="Q2029" s="57">
        <f t="shared" si="1109"/>
        <v>0</v>
      </c>
      <c r="R2029" s="53"/>
      <c r="S2029" s="53">
        <f t="shared" si="1112"/>
        <v>0</v>
      </c>
      <c r="T2029" s="58"/>
      <c r="U2029" s="58"/>
      <c r="V2029" s="53">
        <f t="shared" si="1111"/>
        <v>0</v>
      </c>
      <c r="W2029" s="59"/>
      <c r="X2029" s="6"/>
    </row>
    <row r="2030" spans="1:24" s="35" customFormat="1" ht="15.75" x14ac:dyDescent="0.25">
      <c r="A2030" s="33" t="s">
        <v>291</v>
      </c>
      <c r="B2030" s="33" t="s">
        <v>334</v>
      </c>
      <c r="C2030" s="42" t="s">
        <v>147</v>
      </c>
      <c r="D2030" s="43" t="s">
        <v>148</v>
      </c>
      <c r="E2030" s="53"/>
      <c r="F2030" s="53"/>
      <c r="G2030" s="53"/>
      <c r="H2030" s="53"/>
      <c r="I2030" s="54"/>
      <c r="J2030" s="50"/>
      <c r="K2030" s="54"/>
      <c r="L2030" s="55"/>
      <c r="M2030" s="59"/>
      <c r="N2030" s="59"/>
      <c r="O2030" s="53"/>
      <c r="P2030" s="53"/>
      <c r="Q2030" s="57">
        <f t="shared" si="1109"/>
        <v>0</v>
      </c>
      <c r="R2030" s="53"/>
      <c r="S2030" s="53">
        <f t="shared" si="1112"/>
        <v>0</v>
      </c>
      <c r="T2030" s="58"/>
      <c r="U2030" s="58"/>
      <c r="V2030" s="53">
        <f t="shared" si="1111"/>
        <v>0</v>
      </c>
      <c r="W2030" s="59"/>
      <c r="X2030" s="6"/>
    </row>
    <row r="2031" spans="1:24" s="35" customFormat="1" ht="78.75" x14ac:dyDescent="0.25">
      <c r="A2031" s="33" t="s">
        <v>291</v>
      </c>
      <c r="B2031" s="33" t="s">
        <v>334</v>
      </c>
      <c r="C2031" s="42" t="s">
        <v>149</v>
      </c>
      <c r="D2031" s="43" t="s">
        <v>150</v>
      </c>
      <c r="E2031" s="53"/>
      <c r="F2031" s="53"/>
      <c r="G2031" s="53"/>
      <c r="H2031" s="53"/>
      <c r="I2031" s="54"/>
      <c r="J2031" s="50"/>
      <c r="K2031" s="54"/>
      <c r="L2031" s="55"/>
      <c r="M2031" s="59"/>
      <c r="N2031" s="59"/>
      <c r="O2031" s="53"/>
      <c r="P2031" s="53"/>
      <c r="Q2031" s="57">
        <f t="shared" si="1109"/>
        <v>0</v>
      </c>
      <c r="R2031" s="53"/>
      <c r="S2031" s="53">
        <f t="shared" si="1112"/>
        <v>0</v>
      </c>
      <c r="T2031" s="58"/>
      <c r="U2031" s="58"/>
      <c r="V2031" s="53">
        <f t="shared" si="1111"/>
        <v>0</v>
      </c>
      <c r="W2031" s="59"/>
      <c r="X2031" s="6"/>
    </row>
    <row r="2032" spans="1:24" s="35" customFormat="1" ht="31.5" x14ac:dyDescent="0.25">
      <c r="A2032" s="33" t="s">
        <v>291</v>
      </c>
      <c r="B2032" s="33" t="s">
        <v>334</v>
      </c>
      <c r="C2032" s="42" t="s">
        <v>130</v>
      </c>
      <c r="D2032" s="43" t="s">
        <v>151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 t="shared" si="1109"/>
        <v>0</v>
      </c>
      <c r="R2032" s="53"/>
      <c r="S2032" s="53">
        <f t="shared" si="1112"/>
        <v>0</v>
      </c>
      <c r="T2032" s="58"/>
      <c r="U2032" s="58"/>
      <c r="V2032" s="53">
        <f t="shared" si="1111"/>
        <v>0</v>
      </c>
      <c r="W2032" s="59"/>
      <c r="X2032" s="6"/>
    </row>
    <row r="2033" spans="1:24" s="35" customFormat="1" ht="47.25" x14ac:dyDescent="0.25">
      <c r="A2033" s="33" t="s">
        <v>291</v>
      </c>
      <c r="B2033" s="33" t="s">
        <v>334</v>
      </c>
      <c r="C2033" s="42" t="s">
        <v>174</v>
      </c>
      <c r="D2033" s="43" t="s">
        <v>175</v>
      </c>
      <c r="E2033" s="53"/>
      <c r="F2033" s="53"/>
      <c r="G2033" s="53"/>
      <c r="H2033" s="53"/>
      <c r="I2033" s="54"/>
      <c r="J2033" s="50"/>
      <c r="K2033" s="54"/>
      <c r="L2033" s="55"/>
      <c r="M2033" s="59"/>
      <c r="N2033" s="59"/>
      <c r="O2033" s="53"/>
      <c r="P2033" s="53"/>
      <c r="Q2033" s="57">
        <f t="shared" si="1109"/>
        <v>0</v>
      </c>
      <c r="R2033" s="53"/>
      <c r="S2033" s="53">
        <f t="shared" si="1112"/>
        <v>0</v>
      </c>
      <c r="T2033" s="58"/>
      <c r="U2033" s="58"/>
      <c r="V2033" s="53">
        <f t="shared" si="1111"/>
        <v>0</v>
      </c>
      <c r="W2033" s="59"/>
      <c r="X2033" s="6"/>
    </row>
    <row r="2034" spans="1:24" s="35" customFormat="1" ht="31.5" x14ac:dyDescent="0.25">
      <c r="A2034" s="33" t="s">
        <v>291</v>
      </c>
      <c r="B2034" s="33" t="s">
        <v>334</v>
      </c>
      <c r="C2034" s="42" t="s">
        <v>129</v>
      </c>
      <c r="D2034" s="43" t="s">
        <v>152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 t="shared" si="1109"/>
        <v>0</v>
      </c>
      <c r="R2034" s="53"/>
      <c r="S2034" s="53">
        <f t="shared" si="1112"/>
        <v>0</v>
      </c>
      <c r="T2034" s="58"/>
      <c r="U2034" s="58"/>
      <c r="V2034" s="53">
        <f t="shared" si="1111"/>
        <v>0</v>
      </c>
      <c r="W2034" s="59"/>
      <c r="X2034" s="6"/>
    </row>
    <row r="2035" spans="1:24" s="35" customFormat="1" ht="31.5" x14ac:dyDescent="0.25">
      <c r="A2035" s="33" t="s">
        <v>291</v>
      </c>
      <c r="B2035" s="33" t="s">
        <v>334</v>
      </c>
      <c r="C2035" s="42" t="s">
        <v>176</v>
      </c>
      <c r="D2035" s="43" t="s">
        <v>177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 t="shared" si="1109"/>
        <v>0</v>
      </c>
      <c r="R2035" s="53"/>
      <c r="S2035" s="53">
        <f t="shared" si="1112"/>
        <v>0</v>
      </c>
      <c r="T2035" s="58"/>
      <c r="U2035" s="58"/>
      <c r="V2035" s="53">
        <f t="shared" si="1111"/>
        <v>0</v>
      </c>
      <c r="W2035" s="59"/>
      <c r="X2035" s="6"/>
    </row>
    <row r="2036" spans="1:24" s="35" customFormat="1" ht="15.75" x14ac:dyDescent="0.25">
      <c r="A2036" s="33" t="s">
        <v>291</v>
      </c>
      <c r="B2036" s="33" t="s">
        <v>334</v>
      </c>
      <c r="C2036" s="42" t="s">
        <v>131</v>
      </c>
      <c r="D2036" s="43" t="s">
        <v>153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1109"/>
        <v>0</v>
      </c>
      <c r="R2036" s="53"/>
      <c r="S2036" s="53">
        <f t="shared" si="1112"/>
        <v>0</v>
      </c>
      <c r="T2036" s="58"/>
      <c r="U2036" s="58"/>
      <c r="V2036" s="53">
        <f t="shared" si="1111"/>
        <v>0</v>
      </c>
      <c r="W2036" s="59"/>
      <c r="X2036" s="6"/>
    </row>
    <row r="2037" spans="1:24" s="35" customFormat="1" ht="31.5" x14ac:dyDescent="0.25">
      <c r="A2037" s="33" t="s">
        <v>291</v>
      </c>
      <c r="B2037" s="33" t="s">
        <v>334</v>
      </c>
      <c r="C2037" s="42" t="s">
        <v>178</v>
      </c>
      <c r="D2037" s="43" t="s">
        <v>179</v>
      </c>
      <c r="E2037" s="53"/>
      <c r="F2037" s="53"/>
      <c r="G2037" s="53"/>
      <c r="H2037" s="53"/>
      <c r="I2037" s="54"/>
      <c r="J2037" s="50"/>
      <c r="K2037" s="54"/>
      <c r="L2037" s="55"/>
      <c r="M2037" s="59"/>
      <c r="N2037" s="59"/>
      <c r="O2037" s="53"/>
      <c r="P2037" s="53"/>
      <c r="Q2037" s="57">
        <f t="shared" si="1109"/>
        <v>0</v>
      </c>
      <c r="R2037" s="53"/>
      <c r="S2037" s="53">
        <f t="shared" si="1112"/>
        <v>0</v>
      </c>
      <c r="T2037" s="58"/>
      <c r="U2037" s="58"/>
      <c r="V2037" s="53">
        <f t="shared" si="1111"/>
        <v>0</v>
      </c>
      <c r="W2037" s="59"/>
      <c r="X2037" s="6"/>
    </row>
    <row r="2038" spans="1:24" s="35" customFormat="1" ht="31.5" x14ac:dyDescent="0.25">
      <c r="A2038" s="33" t="s">
        <v>291</v>
      </c>
      <c r="B2038" s="33" t="s">
        <v>334</v>
      </c>
      <c r="C2038" s="42" t="s">
        <v>132</v>
      </c>
      <c r="D2038" s="43" t="s">
        <v>154</v>
      </c>
      <c r="E2038" s="53"/>
      <c r="F2038" s="53"/>
      <c r="G2038" s="53"/>
      <c r="H2038" s="53"/>
      <c r="I2038" s="54"/>
      <c r="J2038" s="50"/>
      <c r="K2038" s="54"/>
      <c r="L2038" s="55"/>
      <c r="M2038" s="59"/>
      <c r="N2038" s="59"/>
      <c r="O2038" s="53"/>
      <c r="P2038" s="53"/>
      <c r="Q2038" s="57">
        <f t="shared" si="1109"/>
        <v>0</v>
      </c>
      <c r="R2038" s="53"/>
      <c r="S2038" s="53">
        <f t="shared" si="1112"/>
        <v>0</v>
      </c>
      <c r="T2038" s="58"/>
      <c r="U2038" s="58"/>
      <c r="V2038" s="53">
        <f t="shared" si="1111"/>
        <v>0</v>
      </c>
      <c r="W2038" s="59"/>
      <c r="X2038" s="6"/>
    </row>
    <row r="2039" spans="1:24" s="35" customFormat="1" ht="15.75" x14ac:dyDescent="0.25">
      <c r="A2039" s="33" t="s">
        <v>291</v>
      </c>
      <c r="B2039" s="33" t="s">
        <v>334</v>
      </c>
      <c r="C2039" s="42" t="s">
        <v>133</v>
      </c>
      <c r="D2039" s="43" t="s">
        <v>155</v>
      </c>
      <c r="E2039" s="53"/>
      <c r="F2039" s="53"/>
      <c r="G2039" s="53"/>
      <c r="H2039" s="53"/>
      <c r="I2039" s="54"/>
      <c r="J2039" s="50"/>
      <c r="K2039" s="54"/>
      <c r="L2039" s="55"/>
      <c r="M2039" s="59"/>
      <c r="N2039" s="59"/>
      <c r="O2039" s="53"/>
      <c r="P2039" s="53"/>
      <c r="Q2039" s="57">
        <f t="shared" si="1109"/>
        <v>0</v>
      </c>
      <c r="R2039" s="53"/>
      <c r="S2039" s="53">
        <f t="shared" si="1112"/>
        <v>0</v>
      </c>
      <c r="T2039" s="58"/>
      <c r="U2039" s="58"/>
      <c r="V2039" s="53">
        <f t="shared" si="1111"/>
        <v>0</v>
      </c>
      <c r="W2039" s="59"/>
      <c r="X2039" s="6"/>
    </row>
    <row r="2040" spans="1:24" s="35" customFormat="1" ht="15.75" x14ac:dyDescent="0.25">
      <c r="A2040" s="33" t="s">
        <v>291</v>
      </c>
      <c r="B2040" s="33" t="s">
        <v>334</v>
      </c>
      <c r="C2040" s="42" t="s">
        <v>135</v>
      </c>
      <c r="D2040" s="43" t="s">
        <v>156</v>
      </c>
      <c r="E2040" s="53"/>
      <c r="F2040" s="53"/>
      <c r="G2040" s="53"/>
      <c r="H2040" s="53"/>
      <c r="I2040" s="54"/>
      <c r="J2040" s="50"/>
      <c r="K2040" s="54"/>
      <c r="L2040" s="55"/>
      <c r="M2040" s="59"/>
      <c r="N2040" s="59"/>
      <c r="O2040" s="53"/>
      <c r="P2040" s="53"/>
      <c r="Q2040" s="57">
        <f t="shared" si="1109"/>
        <v>0</v>
      </c>
      <c r="R2040" s="53"/>
      <c r="S2040" s="53">
        <f t="shared" si="1112"/>
        <v>0</v>
      </c>
      <c r="T2040" s="58"/>
      <c r="U2040" s="58"/>
      <c r="V2040" s="53">
        <f t="shared" si="1111"/>
        <v>0</v>
      </c>
      <c r="W2040" s="59"/>
      <c r="X2040" s="6"/>
    </row>
    <row r="2041" spans="1:24" s="35" customFormat="1" ht="31.5" x14ac:dyDescent="0.25">
      <c r="A2041" s="33" t="s">
        <v>291</v>
      </c>
      <c r="B2041" s="33" t="s">
        <v>334</v>
      </c>
      <c r="C2041" s="42" t="s">
        <v>136</v>
      </c>
      <c r="D2041" s="43" t="s">
        <v>157</v>
      </c>
      <c r="E2041" s="53"/>
      <c r="F2041" s="53"/>
      <c r="G2041" s="53"/>
      <c r="H2041" s="53"/>
      <c r="I2041" s="54"/>
      <c r="J2041" s="50"/>
      <c r="K2041" s="54"/>
      <c r="L2041" s="55"/>
      <c r="M2041" s="59"/>
      <c r="N2041" s="59"/>
      <c r="O2041" s="53"/>
      <c r="P2041" s="53"/>
      <c r="Q2041" s="57">
        <f t="shared" si="1109"/>
        <v>0</v>
      </c>
      <c r="R2041" s="53"/>
      <c r="S2041" s="53">
        <f t="shared" si="1112"/>
        <v>0</v>
      </c>
      <c r="T2041" s="58"/>
      <c r="U2041" s="58"/>
      <c r="V2041" s="53">
        <f t="shared" si="1111"/>
        <v>0</v>
      </c>
      <c r="W2041" s="59"/>
      <c r="X2041" s="6"/>
    </row>
    <row r="2042" spans="1:24" s="35" customFormat="1" ht="47.25" x14ac:dyDescent="0.25">
      <c r="A2042" s="33" t="s">
        <v>291</v>
      </c>
      <c r="B2042" s="33" t="s">
        <v>334</v>
      </c>
      <c r="C2042" s="42" t="s">
        <v>134</v>
      </c>
      <c r="D2042" s="43" t="s">
        <v>158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 t="shared" si="1109"/>
        <v>0</v>
      </c>
      <c r="R2042" s="53"/>
      <c r="S2042" s="53">
        <f t="shared" si="1112"/>
        <v>0</v>
      </c>
      <c r="T2042" s="58"/>
      <c r="U2042" s="58"/>
      <c r="V2042" s="53">
        <f t="shared" si="1111"/>
        <v>0</v>
      </c>
      <c r="W2042" s="59"/>
      <c r="X2042" s="6"/>
    </row>
    <row r="2043" spans="1:24" s="35" customFormat="1" ht="15.75" x14ac:dyDescent="0.25">
      <c r="A2043" s="33" t="s">
        <v>291</v>
      </c>
      <c r="B2043" s="33" t="s">
        <v>334</v>
      </c>
      <c r="C2043" s="42" t="s">
        <v>138</v>
      </c>
      <c r="D2043" s="43" t="s">
        <v>159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 t="shared" si="1109"/>
        <v>0</v>
      </c>
      <c r="R2043" s="53"/>
      <c r="S2043" s="53">
        <f t="shared" si="1112"/>
        <v>0</v>
      </c>
      <c r="T2043" s="58"/>
      <c r="U2043" s="58"/>
      <c r="V2043" s="53">
        <f t="shared" si="1111"/>
        <v>0</v>
      </c>
      <c r="W2043" s="59"/>
      <c r="X2043" s="6"/>
    </row>
    <row r="2044" spans="1:24" s="35" customFormat="1" ht="15.75" x14ac:dyDescent="0.25">
      <c r="A2044" s="33" t="s">
        <v>291</v>
      </c>
      <c r="B2044" s="33" t="s">
        <v>334</v>
      </c>
      <c r="C2044" s="42" t="s">
        <v>180</v>
      </c>
      <c r="D2044" s="43" t="s">
        <v>181</v>
      </c>
      <c r="E2044" s="53"/>
      <c r="F2044" s="53"/>
      <c r="G2044" s="53"/>
      <c r="H2044" s="53"/>
      <c r="I2044" s="54"/>
      <c r="J2044" s="50"/>
      <c r="K2044" s="54"/>
      <c r="L2044" s="55"/>
      <c r="M2044" s="59"/>
      <c r="N2044" s="59"/>
      <c r="O2044" s="53"/>
      <c r="P2044" s="53"/>
      <c r="Q2044" s="57">
        <f t="shared" si="1109"/>
        <v>0</v>
      </c>
      <c r="R2044" s="53"/>
      <c r="S2044" s="53">
        <f t="shared" si="1112"/>
        <v>0</v>
      </c>
      <c r="T2044" s="58"/>
      <c r="U2044" s="58"/>
      <c r="V2044" s="53">
        <f t="shared" si="1111"/>
        <v>0</v>
      </c>
      <c r="W2044" s="59"/>
      <c r="X2044" s="6"/>
    </row>
    <row r="2045" spans="1:24" s="35" customFormat="1" ht="31.5" x14ac:dyDescent="0.25">
      <c r="A2045" s="33" t="s">
        <v>291</v>
      </c>
      <c r="B2045" s="33" t="s">
        <v>334</v>
      </c>
      <c r="C2045" s="42" t="s">
        <v>137</v>
      </c>
      <c r="D2045" s="43" t="s">
        <v>160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 t="shared" si="1109"/>
        <v>0</v>
      </c>
      <c r="R2045" s="53"/>
      <c r="S2045" s="53">
        <f t="shared" si="1112"/>
        <v>0</v>
      </c>
      <c r="T2045" s="58"/>
      <c r="U2045" s="58"/>
      <c r="V2045" s="53">
        <f t="shared" si="1111"/>
        <v>0</v>
      </c>
      <c r="W2045" s="59"/>
      <c r="X2045" s="6"/>
    </row>
    <row r="2046" spans="1:24" s="35" customFormat="1" ht="15.75" x14ac:dyDescent="0.25">
      <c r="A2046" s="33" t="s">
        <v>291</v>
      </c>
      <c r="B2046" s="33" t="s">
        <v>334</v>
      </c>
      <c r="C2046" s="42" t="s">
        <v>127</v>
      </c>
      <c r="D2046" s="43" t="s">
        <v>161</v>
      </c>
      <c r="E2046" s="53"/>
      <c r="F2046" s="53"/>
      <c r="G2046" s="53"/>
      <c r="H2046" s="53"/>
      <c r="I2046" s="54"/>
      <c r="J2046" s="50"/>
      <c r="K2046" s="54"/>
      <c r="L2046" s="55"/>
      <c r="M2046" s="59"/>
      <c r="N2046" s="59"/>
      <c r="O2046" s="53"/>
      <c r="P2046" s="53"/>
      <c r="Q2046" s="57">
        <f t="shared" si="1109"/>
        <v>0</v>
      </c>
      <c r="R2046" s="53"/>
      <c r="S2046" s="53">
        <f t="shared" si="1112"/>
        <v>0</v>
      </c>
      <c r="T2046" s="58"/>
      <c r="U2046" s="58"/>
      <c r="V2046" s="53">
        <f t="shared" si="1111"/>
        <v>0</v>
      </c>
      <c r="W2046" s="59"/>
      <c r="X2046" s="6"/>
    </row>
    <row r="2047" spans="1:24" s="35" customFormat="1" ht="31.5" x14ac:dyDescent="0.25">
      <c r="A2047" s="33" t="s">
        <v>291</v>
      </c>
      <c r="B2047" s="33" t="s">
        <v>334</v>
      </c>
      <c r="C2047" s="42" t="s">
        <v>126</v>
      </c>
      <c r="D2047" s="43" t="s">
        <v>162</v>
      </c>
      <c r="E2047" s="53"/>
      <c r="F2047" s="53"/>
      <c r="G2047" s="53"/>
      <c r="H2047" s="53"/>
      <c r="I2047" s="54"/>
      <c r="J2047" s="50"/>
      <c r="K2047" s="54"/>
      <c r="L2047" s="55"/>
      <c r="M2047" s="59"/>
      <c r="N2047" s="59"/>
      <c r="O2047" s="53"/>
      <c r="P2047" s="53"/>
      <c r="Q2047" s="57">
        <f t="shared" si="1109"/>
        <v>0</v>
      </c>
      <c r="R2047" s="53"/>
      <c r="S2047" s="53">
        <f t="shared" si="1112"/>
        <v>0</v>
      </c>
      <c r="T2047" s="58"/>
      <c r="U2047" s="58"/>
      <c r="V2047" s="53">
        <f t="shared" si="1111"/>
        <v>0</v>
      </c>
      <c r="W2047" s="59"/>
      <c r="X2047" s="6"/>
    </row>
    <row r="2048" spans="1:24" s="35" customFormat="1" ht="15.75" x14ac:dyDescent="0.25">
      <c r="A2048" s="33" t="s">
        <v>291</v>
      </c>
      <c r="B2048" s="33" t="s">
        <v>334</v>
      </c>
      <c r="C2048" s="42" t="s">
        <v>122</v>
      </c>
      <c r="D2048" s="43" t="s">
        <v>163</v>
      </c>
      <c r="E2048" s="53"/>
      <c r="F2048" s="53"/>
      <c r="G2048" s="53"/>
      <c r="H2048" s="53"/>
      <c r="I2048" s="54"/>
      <c r="J2048" s="50"/>
      <c r="K2048" s="54"/>
      <c r="L2048" s="55"/>
      <c r="M2048" s="59"/>
      <c r="N2048" s="59"/>
      <c r="O2048" s="53"/>
      <c r="P2048" s="53"/>
      <c r="Q2048" s="57">
        <f t="shared" si="1109"/>
        <v>0</v>
      </c>
      <c r="R2048" s="53"/>
      <c r="S2048" s="53">
        <f t="shared" si="1112"/>
        <v>0</v>
      </c>
      <c r="T2048" s="58"/>
      <c r="U2048" s="58"/>
      <c r="V2048" s="53">
        <f t="shared" si="1111"/>
        <v>0</v>
      </c>
      <c r="W2048" s="59"/>
      <c r="X2048" s="6"/>
    </row>
    <row r="2049" spans="1:24" s="35" customFormat="1" ht="15.75" x14ac:dyDescent="0.25">
      <c r="A2049" s="33" t="s">
        <v>291</v>
      </c>
      <c r="B2049" s="33" t="s">
        <v>334</v>
      </c>
      <c r="C2049" s="42" t="s">
        <v>123</v>
      </c>
      <c r="D2049" s="43" t="s">
        <v>164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1109"/>
        <v>0</v>
      </c>
      <c r="R2049" s="53"/>
      <c r="S2049" s="53">
        <f t="shared" si="1112"/>
        <v>0</v>
      </c>
      <c r="T2049" s="58"/>
      <c r="U2049" s="58"/>
      <c r="V2049" s="53">
        <f t="shared" si="1111"/>
        <v>0</v>
      </c>
      <c r="W2049" s="59"/>
      <c r="X2049" s="6"/>
    </row>
    <row r="2050" spans="1:24" s="35" customFormat="1" ht="15.75" x14ac:dyDescent="0.25">
      <c r="A2050" s="33" t="s">
        <v>291</v>
      </c>
      <c r="B2050" s="33" t="s">
        <v>334</v>
      </c>
      <c r="C2050" s="42" t="s">
        <v>182</v>
      </c>
      <c r="D2050" s="43" t="s">
        <v>183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1109"/>
        <v>0</v>
      </c>
      <c r="R2050" s="53"/>
      <c r="S2050" s="53">
        <f t="shared" si="1112"/>
        <v>0</v>
      </c>
      <c r="T2050" s="58"/>
      <c r="U2050" s="58"/>
      <c r="V2050" s="53">
        <f t="shared" si="1111"/>
        <v>0</v>
      </c>
      <c r="W2050" s="59"/>
      <c r="X2050" s="6"/>
    </row>
    <row r="2051" spans="1:24" s="35" customFormat="1" ht="15.75" x14ac:dyDescent="0.25">
      <c r="A2051" s="33" t="s">
        <v>291</v>
      </c>
      <c r="B2051" s="33" t="s">
        <v>334</v>
      </c>
      <c r="C2051" s="42" t="s">
        <v>184</v>
      </c>
      <c r="D2051" s="43" t="s">
        <v>185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1109"/>
        <v>0</v>
      </c>
      <c r="R2051" s="53"/>
      <c r="S2051" s="53">
        <f t="shared" si="1112"/>
        <v>0</v>
      </c>
      <c r="T2051" s="58"/>
      <c r="U2051" s="58"/>
      <c r="V2051" s="53">
        <f t="shared" si="1111"/>
        <v>0</v>
      </c>
      <c r="W2051" s="59"/>
      <c r="X2051" s="6"/>
    </row>
    <row r="2052" spans="1:24" s="35" customFormat="1" ht="15.75" x14ac:dyDescent="0.25">
      <c r="A2052" s="33" t="s">
        <v>291</v>
      </c>
      <c r="B2052" s="33" t="s">
        <v>334</v>
      </c>
      <c r="C2052" s="42" t="s">
        <v>186</v>
      </c>
      <c r="D2052" s="43" t="s">
        <v>187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1109"/>
        <v>0</v>
      </c>
      <c r="R2052" s="53"/>
      <c r="S2052" s="53">
        <f t="shared" si="1112"/>
        <v>0</v>
      </c>
      <c r="T2052" s="58"/>
      <c r="U2052" s="58"/>
      <c r="V2052" s="53">
        <f t="shared" si="1111"/>
        <v>0</v>
      </c>
      <c r="W2052" s="59"/>
      <c r="X2052" s="6"/>
    </row>
    <row r="2053" spans="1:24" s="35" customFormat="1" ht="31.5" x14ac:dyDescent="0.25">
      <c r="A2053" s="33" t="s">
        <v>291</v>
      </c>
      <c r="B2053" s="33" t="s">
        <v>334</v>
      </c>
      <c r="C2053" s="42" t="s">
        <v>188</v>
      </c>
      <c r="D2053" s="43" t="s">
        <v>189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1109"/>
        <v>0</v>
      </c>
      <c r="R2053" s="53"/>
      <c r="S2053" s="53">
        <f t="shared" si="1112"/>
        <v>0</v>
      </c>
      <c r="T2053" s="58"/>
      <c r="U2053" s="58"/>
      <c r="V2053" s="53">
        <f t="shared" si="1111"/>
        <v>0</v>
      </c>
      <c r="W2053" s="59"/>
      <c r="X2053" s="6"/>
    </row>
    <row r="2054" spans="1:24" s="35" customFormat="1" ht="15.75" x14ac:dyDescent="0.25">
      <c r="A2054" s="33" t="s">
        <v>291</v>
      </c>
      <c r="B2054" s="33" t="s">
        <v>334</v>
      </c>
      <c r="C2054" s="42" t="s">
        <v>124</v>
      </c>
      <c r="D2054" s="43" t="s">
        <v>165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1109"/>
        <v>0</v>
      </c>
      <c r="R2054" s="53"/>
      <c r="S2054" s="53">
        <f t="shared" si="1112"/>
        <v>0</v>
      </c>
      <c r="T2054" s="58"/>
      <c r="U2054" s="58"/>
      <c r="V2054" s="53">
        <f t="shared" si="1111"/>
        <v>0</v>
      </c>
      <c r="W2054" s="59"/>
      <c r="X2054" s="6"/>
    </row>
    <row r="2055" spans="1:24" s="35" customFormat="1" ht="15.75" x14ac:dyDescent="0.25">
      <c r="A2055" s="33" t="s">
        <v>291</v>
      </c>
      <c r="B2055" s="33" t="s">
        <v>334</v>
      </c>
      <c r="C2055" s="42" t="s">
        <v>125</v>
      </c>
      <c r="D2055" s="43" t="s">
        <v>166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1109"/>
        <v>0</v>
      </c>
      <c r="R2055" s="53"/>
      <c r="S2055" s="53">
        <f t="shared" si="1112"/>
        <v>0</v>
      </c>
      <c r="T2055" s="58"/>
      <c r="U2055" s="58"/>
      <c r="V2055" s="53">
        <f t="shared" si="1111"/>
        <v>0</v>
      </c>
      <c r="W2055" s="59"/>
      <c r="X2055" s="6"/>
    </row>
    <row r="2056" spans="1:24" s="35" customFormat="1" ht="47.25" x14ac:dyDescent="0.25">
      <c r="A2056" s="33" t="s">
        <v>291</v>
      </c>
      <c r="B2056" s="33" t="s">
        <v>334</v>
      </c>
      <c r="C2056" s="42" t="s">
        <v>34</v>
      </c>
      <c r="D2056" s="43" t="s">
        <v>167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1109"/>
        <v>0</v>
      </c>
      <c r="R2056" s="53"/>
      <c r="S2056" s="53">
        <f t="shared" si="1112"/>
        <v>0</v>
      </c>
      <c r="T2056" s="58"/>
      <c r="U2056" s="58"/>
      <c r="V2056" s="53">
        <f t="shared" si="1111"/>
        <v>0</v>
      </c>
      <c r="W2056" s="59"/>
      <c r="X2056" s="6"/>
    </row>
    <row r="2057" spans="1:24" s="35" customFormat="1" ht="15.75" x14ac:dyDescent="0.25">
      <c r="A2057" s="33" t="s">
        <v>291</v>
      </c>
      <c r="B2057" s="33" t="s">
        <v>334</v>
      </c>
      <c r="C2057" s="42" t="s">
        <v>35</v>
      </c>
      <c r="D2057" s="43" t="s">
        <v>168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1109"/>
        <v>0</v>
      </c>
      <c r="R2057" s="53"/>
      <c r="S2057" s="53">
        <f t="shared" si="1112"/>
        <v>0</v>
      </c>
      <c r="T2057" s="58"/>
      <c r="U2057" s="58"/>
      <c r="V2057" s="53">
        <f t="shared" si="1111"/>
        <v>0</v>
      </c>
      <c r="W2057" s="59"/>
      <c r="X2057" s="6"/>
    </row>
    <row r="2058" spans="1:24" s="35" customFormat="1" ht="31.5" x14ac:dyDescent="0.25">
      <c r="A2058" s="33" t="s">
        <v>291</v>
      </c>
      <c r="B2058" s="33" t="s">
        <v>334</v>
      </c>
      <c r="C2058" s="42" t="s">
        <v>36</v>
      </c>
      <c r="D2058" s="43" t="s">
        <v>190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1109"/>
        <v>0</v>
      </c>
      <c r="R2058" s="53"/>
      <c r="S2058" s="53">
        <f t="shared" si="1112"/>
        <v>0</v>
      </c>
      <c r="T2058" s="58"/>
      <c r="U2058" s="58"/>
      <c r="V2058" s="53">
        <f t="shared" si="1111"/>
        <v>0</v>
      </c>
      <c r="W2058" s="59"/>
      <c r="X2058" s="6"/>
    </row>
    <row r="2059" spans="1:24" s="35" customFormat="1" ht="31.5" x14ac:dyDescent="0.25">
      <c r="A2059" s="33" t="s">
        <v>291</v>
      </c>
      <c r="B2059" s="33" t="s">
        <v>334</v>
      </c>
      <c r="C2059" s="42" t="s">
        <v>37</v>
      </c>
      <c r="D2059" s="43" t="s">
        <v>191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1109"/>
        <v>0</v>
      </c>
      <c r="R2059" s="53"/>
      <c r="S2059" s="53">
        <f t="shared" si="1112"/>
        <v>0</v>
      </c>
      <c r="T2059" s="58"/>
      <c r="U2059" s="58"/>
      <c r="V2059" s="53">
        <f t="shared" si="1111"/>
        <v>0</v>
      </c>
      <c r="W2059" s="59"/>
      <c r="X2059" s="6"/>
    </row>
    <row r="2060" spans="1:24" s="35" customFormat="1" ht="31.5" x14ac:dyDescent="0.25">
      <c r="A2060" s="33" t="s">
        <v>291</v>
      </c>
      <c r="B2060" s="33" t="s">
        <v>334</v>
      </c>
      <c r="C2060" s="42" t="s">
        <v>38</v>
      </c>
      <c r="D2060" s="43" t="s">
        <v>169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1109"/>
        <v>0</v>
      </c>
      <c r="R2060" s="53"/>
      <c r="S2060" s="53">
        <f t="shared" si="1112"/>
        <v>0</v>
      </c>
      <c r="T2060" s="58"/>
      <c r="U2060" s="58"/>
      <c r="V2060" s="53">
        <f t="shared" si="1111"/>
        <v>0</v>
      </c>
      <c r="W2060" s="59"/>
      <c r="X2060" s="6"/>
    </row>
    <row r="2061" spans="1:24" s="35" customFormat="1" ht="15.75" x14ac:dyDescent="0.25">
      <c r="A2061" s="33" t="s">
        <v>291</v>
      </c>
      <c r="B2061" s="33" t="s">
        <v>334</v>
      </c>
      <c r="C2061" s="42" t="s">
        <v>39</v>
      </c>
      <c r="D2061" s="43" t="s">
        <v>170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1109"/>
        <v>0</v>
      </c>
      <c r="R2061" s="53"/>
      <c r="S2061" s="53">
        <f t="shared" si="1112"/>
        <v>0</v>
      </c>
      <c r="T2061" s="58"/>
      <c r="U2061" s="58"/>
      <c r="V2061" s="53">
        <f t="shared" si="1111"/>
        <v>0</v>
      </c>
      <c r="W2061" s="59"/>
      <c r="X2061" s="6"/>
    </row>
    <row r="2062" spans="1:24" s="35" customFormat="1" ht="47.25" x14ac:dyDescent="0.25">
      <c r="A2062" s="33" t="s">
        <v>291</v>
      </c>
      <c r="B2062" s="33" t="s">
        <v>334</v>
      </c>
      <c r="C2062" s="42" t="s">
        <v>40</v>
      </c>
      <c r="D2062" s="43" t="s">
        <v>172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1109"/>
        <v>0</v>
      </c>
      <c r="R2062" s="53"/>
      <c r="S2062" s="53">
        <f t="shared" si="1112"/>
        <v>0</v>
      </c>
      <c r="T2062" s="58"/>
      <c r="U2062" s="58"/>
      <c r="V2062" s="53">
        <f t="shared" si="1111"/>
        <v>0</v>
      </c>
      <c r="W2062" s="59"/>
      <c r="X2062" s="6"/>
    </row>
    <row r="2063" spans="1:24" s="35" customFormat="1" ht="15.75" x14ac:dyDescent="0.25">
      <c r="A2063" s="33" t="s">
        <v>291</v>
      </c>
      <c r="B2063" s="33" t="s">
        <v>334</v>
      </c>
      <c r="C2063" s="42" t="s">
        <v>41</v>
      </c>
      <c r="D2063" s="43" t="s">
        <v>171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1109"/>
        <v>0</v>
      </c>
      <c r="R2063" s="53"/>
      <c r="S2063" s="53">
        <f t="shared" si="1112"/>
        <v>0</v>
      </c>
      <c r="T2063" s="58"/>
      <c r="U2063" s="58"/>
      <c r="V2063" s="53">
        <f t="shared" si="1111"/>
        <v>0</v>
      </c>
      <c r="W2063" s="59"/>
      <c r="X2063" s="6"/>
    </row>
    <row r="2064" spans="1:24" s="35" customFormat="1" ht="15.75" x14ac:dyDescent="0.25">
      <c r="A2064" s="33" t="s">
        <v>291</v>
      </c>
      <c r="B2064" s="33" t="s">
        <v>334</v>
      </c>
      <c r="C2064" s="42" t="s">
        <v>42</v>
      </c>
      <c r="D2064" s="43" t="s">
        <v>192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1109"/>
        <v>0</v>
      </c>
      <c r="R2064" s="53"/>
      <c r="S2064" s="53">
        <f t="shared" si="1112"/>
        <v>0</v>
      </c>
      <c r="T2064" s="58"/>
      <c r="U2064" s="58"/>
      <c r="V2064" s="53">
        <f t="shared" si="1111"/>
        <v>0</v>
      </c>
      <c r="W2064" s="59"/>
      <c r="X2064" s="6"/>
    </row>
    <row r="2065" spans="1:24" s="35" customFormat="1" ht="15.75" x14ac:dyDescent="0.25">
      <c r="A2065" s="33" t="s">
        <v>291</v>
      </c>
      <c r="B2065" s="33" t="s">
        <v>334</v>
      </c>
      <c r="C2065" s="42" t="s">
        <v>43</v>
      </c>
      <c r="D2065" s="43" t="s">
        <v>193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1109"/>
        <v>0</v>
      </c>
      <c r="R2065" s="53"/>
      <c r="S2065" s="53">
        <f t="shared" si="1112"/>
        <v>0</v>
      </c>
      <c r="T2065" s="58"/>
      <c r="U2065" s="58"/>
      <c r="V2065" s="53">
        <f t="shared" si="1111"/>
        <v>0</v>
      </c>
      <c r="W2065" s="59"/>
      <c r="X2065" s="6"/>
    </row>
    <row r="2066" spans="1:24" s="35" customFormat="1" ht="15.75" x14ac:dyDescent="0.25">
      <c r="A2066" s="33" t="s">
        <v>291</v>
      </c>
      <c r="B2066" s="33" t="s">
        <v>334</v>
      </c>
      <c r="C2066" s="42" t="s">
        <v>44</v>
      </c>
      <c r="D2066" s="43" t="s">
        <v>173</v>
      </c>
      <c r="E2066" s="53">
        <v>65440</v>
      </c>
      <c r="F2066" s="53">
        <f>ROUND(E2066/12*2,2)</f>
        <v>10906.67</v>
      </c>
      <c r="G2066" s="53">
        <v>8180</v>
      </c>
      <c r="H2066" s="53">
        <v>8180</v>
      </c>
      <c r="I2066" s="119"/>
      <c r="J2066" s="55"/>
      <c r="K2066" s="54">
        <f t="shared" ref="K2066" si="1113">G2066-F2066</f>
        <v>-2726.67</v>
      </c>
      <c r="L2066" s="55">
        <f t="shared" ref="L2066" si="1114">ROUND(K2066*100/-F2066,2)</f>
        <v>25</v>
      </c>
      <c r="M2066" s="59"/>
      <c r="N2066" s="59"/>
      <c r="O2066" s="53">
        <v>287</v>
      </c>
      <c r="P2066" s="53">
        <v>287</v>
      </c>
      <c r="Q2066" s="57">
        <f t="shared" si="1109"/>
        <v>0</v>
      </c>
      <c r="R2066" s="74">
        <v>112</v>
      </c>
      <c r="S2066" s="53">
        <f>ROUND(R2066/12*2,0)</f>
        <v>19</v>
      </c>
      <c r="T2066" s="58">
        <v>14</v>
      </c>
      <c r="U2066" s="58">
        <v>14</v>
      </c>
      <c r="V2066" s="53">
        <f t="shared" si="1111"/>
        <v>0</v>
      </c>
      <c r="W2066" s="59"/>
      <c r="X2066" s="6"/>
    </row>
    <row r="2067" spans="1:24" s="35" customFormat="1" ht="15.75" x14ac:dyDescent="0.25">
      <c r="A2067" s="33" t="s">
        <v>291</v>
      </c>
      <c r="B2067" s="33" t="s">
        <v>334</v>
      </c>
      <c r="C2067" s="42" t="s">
        <v>45</v>
      </c>
      <c r="D2067" s="43" t="s">
        <v>187</v>
      </c>
      <c r="E2067" s="53"/>
      <c r="F2067" s="53"/>
      <c r="G2067" s="53"/>
      <c r="H2067" s="53"/>
      <c r="I2067" s="54"/>
      <c r="J2067" s="50"/>
      <c r="K2067" s="54"/>
      <c r="L2067" s="55"/>
      <c r="M2067" s="59"/>
      <c r="N2067" s="59"/>
      <c r="O2067" s="53"/>
      <c r="P2067" s="53"/>
      <c r="Q2067" s="57">
        <f t="shared" si="1109"/>
        <v>0</v>
      </c>
      <c r="R2067" s="53"/>
      <c r="S2067" s="53">
        <f t="shared" ref="S2067:S2077" si="1115">ROUND(R2067/12*3,0)</f>
        <v>0</v>
      </c>
      <c r="T2067" s="58"/>
      <c r="U2067" s="58"/>
      <c r="V2067" s="53">
        <f t="shared" si="1111"/>
        <v>0</v>
      </c>
      <c r="W2067" s="59"/>
      <c r="X2067" s="6"/>
    </row>
    <row r="2068" spans="1:24" s="35" customFormat="1" ht="15.75" x14ac:dyDescent="0.25">
      <c r="A2068" s="33" t="s">
        <v>291</v>
      </c>
      <c r="B2068" s="33" t="s">
        <v>334</v>
      </c>
      <c r="C2068" s="42" t="s">
        <v>46</v>
      </c>
      <c r="D2068" s="43" t="s">
        <v>194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1109"/>
        <v>0</v>
      </c>
      <c r="R2068" s="53"/>
      <c r="S2068" s="53">
        <f t="shared" si="1115"/>
        <v>0</v>
      </c>
      <c r="T2068" s="58"/>
      <c r="U2068" s="58"/>
      <c r="V2068" s="53">
        <f t="shared" si="1111"/>
        <v>0</v>
      </c>
      <c r="W2068" s="59"/>
      <c r="X2068" s="6"/>
    </row>
    <row r="2069" spans="1:24" s="35" customFormat="1" ht="15.75" x14ac:dyDescent="0.25">
      <c r="A2069" s="33" t="s">
        <v>291</v>
      </c>
      <c r="B2069" s="33" t="s">
        <v>334</v>
      </c>
      <c r="C2069" s="42" t="s">
        <v>47</v>
      </c>
      <c r="D2069" s="43" t="s">
        <v>121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1109"/>
        <v>0</v>
      </c>
      <c r="R2069" s="53"/>
      <c r="S2069" s="53">
        <f t="shared" si="1115"/>
        <v>0</v>
      </c>
      <c r="T2069" s="58"/>
      <c r="U2069" s="58"/>
      <c r="V2069" s="53">
        <f t="shared" si="1111"/>
        <v>0</v>
      </c>
      <c r="W2069" s="59"/>
      <c r="X2069" s="6"/>
    </row>
    <row r="2070" spans="1:24" s="35" customFormat="1" ht="15.75" x14ac:dyDescent="0.25">
      <c r="A2070" s="33" t="s">
        <v>291</v>
      </c>
      <c r="B2070" s="33" t="s">
        <v>334</v>
      </c>
      <c r="C2070" s="42" t="s">
        <v>48</v>
      </c>
      <c r="D2070" s="43" t="s">
        <v>195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1109"/>
        <v>0</v>
      </c>
      <c r="R2070" s="53"/>
      <c r="S2070" s="53">
        <f t="shared" si="1115"/>
        <v>0</v>
      </c>
      <c r="T2070" s="58"/>
      <c r="U2070" s="58"/>
      <c r="V2070" s="53">
        <f t="shared" si="1111"/>
        <v>0</v>
      </c>
      <c r="W2070" s="59"/>
      <c r="X2070" s="6"/>
    </row>
    <row r="2071" spans="1:24" s="35" customFormat="1" ht="31.5" x14ac:dyDescent="0.25">
      <c r="A2071" s="33" t="s">
        <v>291</v>
      </c>
      <c r="B2071" s="33" t="s">
        <v>334</v>
      </c>
      <c r="C2071" s="42" t="s">
        <v>128</v>
      </c>
      <c r="D2071" s="43" t="s">
        <v>118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1109"/>
        <v>0</v>
      </c>
      <c r="R2071" s="53"/>
      <c r="S2071" s="53">
        <f t="shared" si="1115"/>
        <v>0</v>
      </c>
      <c r="T2071" s="58"/>
      <c r="U2071" s="58"/>
      <c r="V2071" s="53">
        <f t="shared" si="1111"/>
        <v>0</v>
      </c>
      <c r="W2071" s="59"/>
      <c r="X2071" s="6"/>
    </row>
    <row r="2072" spans="1:24" s="35" customFormat="1" ht="15.75" x14ac:dyDescent="0.25">
      <c r="A2072" s="33" t="s">
        <v>291</v>
      </c>
      <c r="B2072" s="33" t="s">
        <v>334</v>
      </c>
      <c r="C2072" s="42" t="s">
        <v>47</v>
      </c>
      <c r="D2072" s="43" t="s">
        <v>121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1109"/>
        <v>0</v>
      </c>
      <c r="R2072" s="53"/>
      <c r="S2072" s="53">
        <f t="shared" si="1115"/>
        <v>0</v>
      </c>
      <c r="T2072" s="58"/>
      <c r="U2072" s="58"/>
      <c r="V2072" s="53">
        <f t="shared" si="1111"/>
        <v>0</v>
      </c>
      <c r="W2072" s="59"/>
      <c r="X2072" s="6"/>
    </row>
    <row r="2073" spans="1:24" s="35" customFormat="1" ht="31.5" x14ac:dyDescent="0.25">
      <c r="A2073" s="33" t="s">
        <v>291</v>
      </c>
      <c r="B2073" s="33" t="s">
        <v>334</v>
      </c>
      <c r="C2073" s="42" t="s">
        <v>49</v>
      </c>
      <c r="D2073" s="43" t="s">
        <v>196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1109"/>
        <v>0</v>
      </c>
      <c r="R2073" s="53"/>
      <c r="S2073" s="53">
        <f t="shared" si="1115"/>
        <v>0</v>
      </c>
      <c r="T2073" s="58"/>
      <c r="U2073" s="58"/>
      <c r="V2073" s="53">
        <f t="shared" si="1111"/>
        <v>0</v>
      </c>
      <c r="W2073" s="59"/>
      <c r="X2073" s="6"/>
    </row>
    <row r="2074" spans="1:24" s="35" customFormat="1" ht="31.5" x14ac:dyDescent="0.25">
      <c r="A2074" s="33" t="s">
        <v>291</v>
      </c>
      <c r="B2074" s="33" t="s">
        <v>334</v>
      </c>
      <c r="C2074" s="42" t="s">
        <v>197</v>
      </c>
      <c r="D2074" s="43" t="s">
        <v>198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1109"/>
        <v>0</v>
      </c>
      <c r="R2074" s="53"/>
      <c r="S2074" s="53">
        <f t="shared" si="1115"/>
        <v>0</v>
      </c>
      <c r="T2074" s="58"/>
      <c r="U2074" s="58"/>
      <c r="V2074" s="53">
        <f t="shared" si="1111"/>
        <v>0</v>
      </c>
      <c r="W2074" s="59"/>
      <c r="X2074" s="6"/>
    </row>
    <row r="2075" spans="1:24" s="35" customFormat="1" ht="47.25" x14ac:dyDescent="0.25">
      <c r="A2075" s="33" t="s">
        <v>291</v>
      </c>
      <c r="B2075" s="33" t="s">
        <v>334</v>
      </c>
      <c r="C2075" s="42" t="s">
        <v>199</v>
      </c>
      <c r="D2075" s="43" t="s">
        <v>200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1109"/>
        <v>0</v>
      </c>
      <c r="R2075" s="53"/>
      <c r="S2075" s="53">
        <f t="shared" si="1115"/>
        <v>0</v>
      </c>
      <c r="T2075" s="58"/>
      <c r="U2075" s="58"/>
      <c r="V2075" s="53">
        <f t="shared" si="1111"/>
        <v>0</v>
      </c>
      <c r="W2075" s="59"/>
      <c r="X2075" s="6"/>
    </row>
    <row r="2076" spans="1:24" s="35" customFormat="1" ht="31.5" x14ac:dyDescent="0.25">
      <c r="A2076" s="33" t="s">
        <v>291</v>
      </c>
      <c r="B2076" s="33" t="s">
        <v>334</v>
      </c>
      <c r="C2076" s="42" t="s">
        <v>201</v>
      </c>
      <c r="D2076" s="43" t="s">
        <v>202</v>
      </c>
      <c r="E2076" s="53"/>
      <c r="F2076" s="53"/>
      <c r="G2076" s="53"/>
      <c r="H2076" s="53"/>
      <c r="I2076" s="119"/>
      <c r="J2076" s="55"/>
      <c r="K2076" s="119"/>
      <c r="L2076" s="55"/>
      <c r="M2076" s="59"/>
      <c r="N2076" s="59"/>
      <c r="O2076" s="53"/>
      <c r="P2076" s="53"/>
      <c r="Q2076" s="59">
        <f t="shared" si="1109"/>
        <v>0</v>
      </c>
      <c r="R2076" s="53"/>
      <c r="S2076" s="53">
        <f t="shared" si="1115"/>
        <v>0</v>
      </c>
      <c r="T2076" s="53"/>
      <c r="U2076" s="53"/>
      <c r="V2076" s="53">
        <f t="shared" si="1111"/>
        <v>0</v>
      </c>
      <c r="W2076" s="59"/>
      <c r="X2076" s="6"/>
    </row>
    <row r="2077" spans="1:24" s="35" customFormat="1" ht="47.25" x14ac:dyDescent="0.25">
      <c r="A2077" s="33" t="s">
        <v>291</v>
      </c>
      <c r="B2077" s="33" t="s">
        <v>334</v>
      </c>
      <c r="C2077" s="42" t="s">
        <v>203</v>
      </c>
      <c r="D2077" s="43" t="s">
        <v>204</v>
      </c>
      <c r="E2077" s="53"/>
      <c r="F2077" s="53"/>
      <c r="G2077" s="53"/>
      <c r="H2077" s="53"/>
      <c r="I2077" s="54"/>
      <c r="J2077" s="50"/>
      <c r="K2077" s="54"/>
      <c r="L2077" s="55"/>
      <c r="M2077" s="59"/>
      <c r="N2077" s="59"/>
      <c r="O2077" s="53"/>
      <c r="P2077" s="53"/>
      <c r="Q2077" s="57">
        <f t="shared" si="1109"/>
        <v>0</v>
      </c>
      <c r="R2077" s="53"/>
      <c r="S2077" s="53">
        <f t="shared" si="1115"/>
        <v>0</v>
      </c>
      <c r="T2077" s="58"/>
      <c r="U2077" s="58"/>
      <c r="V2077" s="53">
        <f t="shared" si="1111"/>
        <v>0</v>
      </c>
      <c r="W2077" s="59"/>
      <c r="X2077" s="6"/>
    </row>
    <row r="2078" spans="1:24" s="35" customFormat="1" ht="31.5" x14ac:dyDescent="0.25">
      <c r="A2078" s="33" t="s">
        <v>291</v>
      </c>
      <c r="B2078" s="22" t="s">
        <v>335</v>
      </c>
      <c r="C2078" s="23" t="s">
        <v>102</v>
      </c>
      <c r="D2078" s="32" t="s">
        <v>50</v>
      </c>
      <c r="E2078" s="64">
        <f>SUM(E2079:E2125)</f>
        <v>10000</v>
      </c>
      <c r="F2078" s="64">
        <f>SUM(F2079:F2125)</f>
        <v>10000</v>
      </c>
      <c r="G2078" s="64">
        <f>SUM(G2079:G2125)</f>
        <v>10024.16</v>
      </c>
      <c r="H2078" s="64">
        <f>SUM(H2079:H2125)</f>
        <v>10000</v>
      </c>
      <c r="I2078" s="64">
        <f>SUM(I2079:I2125)</f>
        <v>24.16</v>
      </c>
      <c r="J2078" s="50">
        <f>ROUND(I2078/F2078*100,2)</f>
        <v>0.24</v>
      </c>
      <c r="K2078" s="64">
        <f>SUM(K2079:K2125)</f>
        <v>0</v>
      </c>
      <c r="L2078" s="64" t="e">
        <f>SUM(L2079:L2124)</f>
        <v>#DIV/0!</v>
      </c>
      <c r="M2078" s="64"/>
      <c r="N2078" s="64"/>
      <c r="O2078" s="64">
        <f t="shared" ref="O2078:V2078" si="1116">SUM(O2079:O2122)</f>
        <v>0</v>
      </c>
      <c r="P2078" s="64">
        <f t="shared" si="1116"/>
        <v>0</v>
      </c>
      <c r="Q2078" s="126">
        <f t="shared" si="1116"/>
        <v>0</v>
      </c>
      <c r="R2078" s="64">
        <f t="shared" si="1116"/>
        <v>0</v>
      </c>
      <c r="S2078" s="64">
        <f t="shared" si="1116"/>
        <v>0</v>
      </c>
      <c r="T2078" s="136">
        <f t="shared" si="1116"/>
        <v>0</v>
      </c>
      <c r="U2078" s="136">
        <f t="shared" si="1116"/>
        <v>0</v>
      </c>
      <c r="V2078" s="64">
        <f t="shared" si="1116"/>
        <v>0</v>
      </c>
      <c r="W2078" s="64"/>
      <c r="X2078" s="6"/>
    </row>
    <row r="2079" spans="1:24" s="35" customFormat="1" ht="63" x14ac:dyDescent="0.25">
      <c r="A2079" s="33" t="s">
        <v>291</v>
      </c>
      <c r="B2079" s="44" t="s">
        <v>335</v>
      </c>
      <c r="C2079" s="23" t="s">
        <v>102</v>
      </c>
      <c r="D2079" s="43" t="s">
        <v>205</v>
      </c>
      <c r="E2079" s="53"/>
      <c r="F2079" s="53"/>
      <c r="G2079" s="53"/>
      <c r="H2079" s="53"/>
      <c r="I2079" s="54"/>
      <c r="J2079" s="50"/>
      <c r="K2079" s="54"/>
      <c r="L2079" s="55"/>
      <c r="M2079" s="59"/>
      <c r="N2079" s="59"/>
      <c r="O2079" s="53"/>
      <c r="P2079" s="53"/>
      <c r="Q2079" s="57">
        <f>O2079-P2079</f>
        <v>0</v>
      </c>
      <c r="R2079" s="53"/>
      <c r="S2079" s="53">
        <f>ROUND(R2079/12*3,0)</f>
        <v>0</v>
      </c>
      <c r="T2079" s="58"/>
      <c r="U2079" s="58"/>
      <c r="V2079" s="53">
        <f>T2079-U2079</f>
        <v>0</v>
      </c>
      <c r="W2079" s="59"/>
      <c r="X2079" s="6"/>
    </row>
    <row r="2080" spans="1:24" s="35" customFormat="1" ht="15.75" x14ac:dyDescent="0.25">
      <c r="A2080" s="33" t="s">
        <v>291</v>
      </c>
      <c r="B2080" s="44" t="s">
        <v>335</v>
      </c>
      <c r="C2080" s="23" t="s">
        <v>367</v>
      </c>
      <c r="D2080" s="43" t="s">
        <v>370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/>
      <c r="R2080" s="53"/>
      <c r="S2080" s="53"/>
      <c r="T2080" s="58"/>
      <c r="U2080" s="58"/>
      <c r="V2080" s="53"/>
      <c r="W2080" s="59"/>
      <c r="X2080" s="6"/>
    </row>
    <row r="2081" spans="1:24" s="35" customFormat="1" ht="15.75" x14ac:dyDescent="0.25">
      <c r="A2081" s="33" t="s">
        <v>291</v>
      </c>
      <c r="B2081" s="44" t="s">
        <v>335</v>
      </c>
      <c r="C2081" s="23" t="s">
        <v>368</v>
      </c>
      <c r="D2081" s="43" t="s">
        <v>371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/>
      <c r="R2081" s="53"/>
      <c r="S2081" s="53"/>
      <c r="T2081" s="58"/>
      <c r="U2081" s="58"/>
      <c r="V2081" s="53"/>
      <c r="W2081" s="59"/>
      <c r="X2081" s="6"/>
    </row>
    <row r="2082" spans="1:24" s="35" customFormat="1" ht="31.5" x14ac:dyDescent="0.25">
      <c r="A2082" s="33" t="s">
        <v>291</v>
      </c>
      <c r="B2082" s="44" t="s">
        <v>335</v>
      </c>
      <c r="C2082" s="23" t="s">
        <v>369</v>
      </c>
      <c r="D2082" s="43" t="s">
        <v>372</v>
      </c>
      <c r="E2082" s="53"/>
      <c r="F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/>
      <c r="R2082" s="53"/>
      <c r="S2082" s="53"/>
      <c r="T2082" s="58"/>
      <c r="U2082" s="58"/>
      <c r="V2082" s="53"/>
      <c r="W2082" s="59"/>
      <c r="X2082" s="6"/>
    </row>
    <row r="2083" spans="1:24" s="35" customFormat="1" ht="31.5" x14ac:dyDescent="0.25">
      <c r="A2083" s="33" t="s">
        <v>291</v>
      </c>
      <c r="B2083" s="44" t="s">
        <v>335</v>
      </c>
      <c r="C2083" s="37" t="s">
        <v>206</v>
      </c>
      <c r="D2083" s="43" t="s">
        <v>207</v>
      </c>
      <c r="E2083" s="53"/>
      <c r="F2083" s="53"/>
      <c r="G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>
        <f t="shared" ref="Q2083:Q2120" si="1117">O2083-P2083</f>
        <v>0</v>
      </c>
      <c r="R2083" s="53"/>
      <c r="S2083" s="53">
        <f t="shared" ref="S2083:S2120" si="1118">ROUND(R2083/12*3,0)</f>
        <v>0</v>
      </c>
      <c r="T2083" s="58"/>
      <c r="U2083" s="58"/>
      <c r="V2083" s="53">
        <f t="shared" ref="V2083:V2120" si="1119">T2083-U2083</f>
        <v>0</v>
      </c>
      <c r="W2083" s="59"/>
      <c r="X2083" s="6"/>
    </row>
    <row r="2084" spans="1:24" s="35" customFormat="1" ht="31.5" x14ac:dyDescent="0.25">
      <c r="A2084" s="33" t="s">
        <v>291</v>
      </c>
      <c r="B2084" s="44" t="s">
        <v>335</v>
      </c>
      <c r="C2084" s="37" t="s">
        <v>208</v>
      </c>
      <c r="D2084" s="43" t="s">
        <v>209</v>
      </c>
      <c r="E2084" s="53"/>
      <c r="F2084" s="53">
        <f>E2084/12*1</f>
        <v>0</v>
      </c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si="1117"/>
        <v>0</v>
      </c>
      <c r="R2084" s="53"/>
      <c r="S2084" s="53">
        <f t="shared" si="1118"/>
        <v>0</v>
      </c>
      <c r="T2084" s="58"/>
      <c r="U2084" s="58"/>
      <c r="V2084" s="53">
        <f t="shared" si="1119"/>
        <v>0</v>
      </c>
      <c r="W2084" s="59"/>
      <c r="X2084" s="6"/>
    </row>
    <row r="2085" spans="1:24" s="35" customFormat="1" ht="15.75" x14ac:dyDescent="0.25">
      <c r="A2085" s="33" t="s">
        <v>291</v>
      </c>
      <c r="B2085" s="44" t="s">
        <v>335</v>
      </c>
      <c r="C2085" s="37" t="s">
        <v>210</v>
      </c>
      <c r="D2085" s="43" t="s">
        <v>223</v>
      </c>
      <c r="E2085" s="53"/>
      <c r="F2085" s="53"/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1117"/>
        <v>0</v>
      </c>
      <c r="R2085" s="53"/>
      <c r="S2085" s="53">
        <f t="shared" si="1118"/>
        <v>0</v>
      </c>
      <c r="T2085" s="58"/>
      <c r="U2085" s="58"/>
      <c r="V2085" s="53">
        <f t="shared" si="1119"/>
        <v>0</v>
      </c>
      <c r="W2085" s="59"/>
      <c r="X2085" s="6"/>
    </row>
    <row r="2086" spans="1:24" s="35" customFormat="1" ht="31.5" x14ac:dyDescent="0.25">
      <c r="A2086" s="33" t="s">
        <v>291</v>
      </c>
      <c r="B2086" s="44" t="s">
        <v>335</v>
      </c>
      <c r="C2086" s="37" t="s">
        <v>211</v>
      </c>
      <c r="D2086" s="43" t="s">
        <v>212</v>
      </c>
      <c r="E2086" s="53"/>
      <c r="F2086" s="53">
        <f>E2086/12*1</f>
        <v>0</v>
      </c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1117"/>
        <v>0</v>
      </c>
      <c r="R2086" s="53"/>
      <c r="S2086" s="53">
        <f t="shared" si="1118"/>
        <v>0</v>
      </c>
      <c r="T2086" s="58"/>
      <c r="U2086" s="58"/>
      <c r="V2086" s="53">
        <f t="shared" si="1119"/>
        <v>0</v>
      </c>
      <c r="W2086" s="59"/>
      <c r="X2086" s="6"/>
    </row>
    <row r="2087" spans="1:24" s="35" customFormat="1" ht="15.75" x14ac:dyDescent="0.25">
      <c r="A2087" s="33" t="s">
        <v>291</v>
      </c>
      <c r="B2087" s="44" t="s">
        <v>335</v>
      </c>
      <c r="C2087" s="37" t="s">
        <v>213</v>
      </c>
      <c r="D2087" s="43" t="s">
        <v>214</v>
      </c>
      <c r="E2087" s="53"/>
      <c r="F2087" s="53"/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1117"/>
        <v>0</v>
      </c>
      <c r="R2087" s="53"/>
      <c r="S2087" s="53">
        <f t="shared" si="1118"/>
        <v>0</v>
      </c>
      <c r="T2087" s="58"/>
      <c r="U2087" s="58"/>
      <c r="V2087" s="53">
        <f t="shared" si="1119"/>
        <v>0</v>
      </c>
      <c r="W2087" s="59"/>
      <c r="X2087" s="6"/>
    </row>
    <row r="2088" spans="1:24" s="35" customFormat="1" ht="31.5" x14ac:dyDescent="0.25">
      <c r="A2088" s="33" t="s">
        <v>291</v>
      </c>
      <c r="B2088" s="44" t="s">
        <v>335</v>
      </c>
      <c r="C2088" s="37" t="s">
        <v>215</v>
      </c>
      <c r="D2088" s="43" t="s">
        <v>216</v>
      </c>
      <c r="E2088" s="53"/>
      <c r="F2088" s="53">
        <f t="shared" ref="F2088:F2119" si="1120">E2088/12*1</f>
        <v>0</v>
      </c>
      <c r="G2088" s="53"/>
      <c r="H2088" s="53"/>
      <c r="I2088" s="50"/>
      <c r="J2088" s="50"/>
      <c r="K2088" s="54"/>
      <c r="L2088" s="55"/>
      <c r="M2088" s="59"/>
      <c r="N2088" s="59"/>
      <c r="O2088" s="53"/>
      <c r="P2088" s="53"/>
      <c r="Q2088" s="57">
        <f t="shared" si="1117"/>
        <v>0</v>
      </c>
      <c r="R2088" s="53"/>
      <c r="S2088" s="53">
        <f t="shared" si="1118"/>
        <v>0</v>
      </c>
      <c r="T2088" s="58"/>
      <c r="U2088" s="58"/>
      <c r="V2088" s="53">
        <f t="shared" si="1119"/>
        <v>0</v>
      </c>
      <c r="W2088" s="59"/>
      <c r="X2088" s="6"/>
    </row>
    <row r="2089" spans="1:24" s="35" customFormat="1" ht="31.5" x14ac:dyDescent="0.25">
      <c r="A2089" s="33" t="s">
        <v>291</v>
      </c>
      <c r="B2089" s="44" t="s">
        <v>335</v>
      </c>
      <c r="C2089" s="37" t="s">
        <v>217</v>
      </c>
      <c r="D2089" s="43" t="s">
        <v>218</v>
      </c>
      <c r="E2089" s="53"/>
      <c r="F2089" s="53">
        <f t="shared" si="1120"/>
        <v>0</v>
      </c>
      <c r="G2089" s="53"/>
      <c r="H2089" s="53"/>
      <c r="I2089" s="54"/>
      <c r="J2089" s="50"/>
      <c r="K2089" s="54"/>
      <c r="L2089" s="55"/>
      <c r="M2089" s="59"/>
      <c r="N2089" s="59"/>
      <c r="O2089" s="53"/>
      <c r="P2089" s="53"/>
      <c r="Q2089" s="57">
        <f t="shared" si="1117"/>
        <v>0</v>
      </c>
      <c r="R2089" s="53"/>
      <c r="S2089" s="53">
        <f t="shared" si="1118"/>
        <v>0</v>
      </c>
      <c r="T2089" s="58"/>
      <c r="U2089" s="58"/>
      <c r="V2089" s="53">
        <f t="shared" si="1119"/>
        <v>0</v>
      </c>
      <c r="W2089" s="59"/>
      <c r="X2089" s="6"/>
    </row>
    <row r="2090" spans="1:24" s="35" customFormat="1" ht="31.5" x14ac:dyDescent="0.25">
      <c r="A2090" s="33" t="s">
        <v>291</v>
      </c>
      <c r="B2090" s="44" t="s">
        <v>335</v>
      </c>
      <c r="C2090" s="37" t="s">
        <v>219</v>
      </c>
      <c r="D2090" s="43" t="s">
        <v>220</v>
      </c>
      <c r="E2090" s="53"/>
      <c r="F2090" s="53">
        <f t="shared" si="1120"/>
        <v>0</v>
      </c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>
        <f t="shared" si="1117"/>
        <v>0</v>
      </c>
      <c r="R2090" s="53"/>
      <c r="S2090" s="53">
        <f t="shared" si="1118"/>
        <v>0</v>
      </c>
      <c r="T2090" s="58"/>
      <c r="U2090" s="58"/>
      <c r="V2090" s="53">
        <f t="shared" si="1119"/>
        <v>0</v>
      </c>
      <c r="W2090" s="59"/>
      <c r="X2090" s="6"/>
    </row>
    <row r="2091" spans="1:24" s="35" customFormat="1" ht="31.5" x14ac:dyDescent="0.25">
      <c r="A2091" s="33" t="s">
        <v>291</v>
      </c>
      <c r="B2091" s="44" t="s">
        <v>335</v>
      </c>
      <c r="C2091" s="37" t="s">
        <v>221</v>
      </c>
      <c r="D2091" s="43" t="s">
        <v>224</v>
      </c>
      <c r="E2091" s="53"/>
      <c r="F2091" s="53">
        <f t="shared" si="1120"/>
        <v>0</v>
      </c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1117"/>
        <v>0</v>
      </c>
      <c r="R2091" s="53"/>
      <c r="S2091" s="53">
        <f t="shared" si="1118"/>
        <v>0</v>
      </c>
      <c r="T2091" s="58"/>
      <c r="U2091" s="58"/>
      <c r="V2091" s="53">
        <f t="shared" si="1119"/>
        <v>0</v>
      </c>
      <c r="W2091" s="59"/>
      <c r="X2091" s="6"/>
    </row>
    <row r="2092" spans="1:24" s="35" customFormat="1" ht="31.5" x14ac:dyDescent="0.25">
      <c r="A2092" s="33" t="s">
        <v>291</v>
      </c>
      <c r="B2092" s="44" t="s">
        <v>335</v>
      </c>
      <c r="C2092" s="37" t="s">
        <v>222</v>
      </c>
      <c r="D2092" s="43" t="s">
        <v>225</v>
      </c>
      <c r="E2092" s="53"/>
      <c r="F2092" s="53">
        <f t="shared" si="1120"/>
        <v>0</v>
      </c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si="1117"/>
        <v>0</v>
      </c>
      <c r="R2092" s="53"/>
      <c r="S2092" s="53">
        <f t="shared" si="1118"/>
        <v>0</v>
      </c>
      <c r="T2092" s="58"/>
      <c r="U2092" s="58"/>
      <c r="V2092" s="53">
        <f t="shared" si="1119"/>
        <v>0</v>
      </c>
      <c r="W2092" s="59"/>
      <c r="X2092" s="6"/>
    </row>
    <row r="2093" spans="1:24" s="35" customFormat="1" ht="31.5" x14ac:dyDescent="0.25">
      <c r="A2093" s="33" t="s">
        <v>291</v>
      </c>
      <c r="B2093" s="44" t="s">
        <v>335</v>
      </c>
      <c r="C2093" s="37" t="s">
        <v>277</v>
      </c>
      <c r="D2093" s="43" t="s">
        <v>278</v>
      </c>
      <c r="E2093" s="53"/>
      <c r="F2093" s="53">
        <f t="shared" si="1120"/>
        <v>0</v>
      </c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1117"/>
        <v>0</v>
      </c>
      <c r="R2093" s="53"/>
      <c r="S2093" s="53">
        <f t="shared" si="1118"/>
        <v>0</v>
      </c>
      <c r="T2093" s="58"/>
      <c r="U2093" s="58"/>
      <c r="V2093" s="53">
        <f t="shared" si="1119"/>
        <v>0</v>
      </c>
      <c r="W2093" s="59"/>
      <c r="X2093" s="6"/>
    </row>
    <row r="2094" spans="1:24" s="35" customFormat="1" ht="15.75" x14ac:dyDescent="0.25">
      <c r="A2094" s="33" t="s">
        <v>291</v>
      </c>
      <c r="B2094" s="44" t="s">
        <v>335</v>
      </c>
      <c r="C2094" s="37" t="s">
        <v>226</v>
      </c>
      <c r="D2094" s="38" t="s">
        <v>408</v>
      </c>
      <c r="E2094" s="53"/>
      <c r="F2094" s="53"/>
      <c r="G2094" s="53">
        <v>24.16</v>
      </c>
      <c r="H2094" s="53"/>
      <c r="I2094" s="119">
        <f>G2094-F2094</f>
        <v>24.16</v>
      </c>
      <c r="J2094" s="55"/>
      <c r="K2094" s="54"/>
      <c r="L2094" s="55"/>
      <c r="M2094" s="59"/>
      <c r="N2094" s="59"/>
      <c r="O2094" s="53"/>
      <c r="P2094" s="53"/>
      <c r="Q2094" s="57">
        <f t="shared" si="1117"/>
        <v>0</v>
      </c>
      <c r="R2094" s="53"/>
      <c r="S2094" s="53">
        <f t="shared" si="1118"/>
        <v>0</v>
      </c>
      <c r="T2094" s="58"/>
      <c r="U2094" s="58"/>
      <c r="V2094" s="53">
        <f t="shared" si="1119"/>
        <v>0</v>
      </c>
      <c r="W2094" s="59"/>
      <c r="X2094" s="6"/>
    </row>
    <row r="2095" spans="1:24" s="35" customFormat="1" ht="31.5" x14ac:dyDescent="0.25">
      <c r="A2095" s="33" t="s">
        <v>291</v>
      </c>
      <c r="B2095" s="44" t="s">
        <v>335</v>
      </c>
      <c r="C2095" s="37" t="s">
        <v>227</v>
      </c>
      <c r="D2095" s="43" t="s">
        <v>228</v>
      </c>
      <c r="E2095" s="53"/>
      <c r="F2095" s="53">
        <f t="shared" si="1120"/>
        <v>0</v>
      </c>
      <c r="G2095" s="53"/>
      <c r="H2095" s="53"/>
      <c r="I2095" s="54"/>
      <c r="J2095" s="50"/>
      <c r="K2095" s="54"/>
      <c r="L2095" s="55"/>
      <c r="M2095" s="59"/>
      <c r="N2095" s="59"/>
      <c r="O2095" s="53"/>
      <c r="P2095" s="53"/>
      <c r="Q2095" s="57">
        <f t="shared" si="1117"/>
        <v>0</v>
      </c>
      <c r="R2095" s="53"/>
      <c r="S2095" s="53">
        <f t="shared" si="1118"/>
        <v>0</v>
      </c>
      <c r="T2095" s="58"/>
      <c r="U2095" s="58"/>
      <c r="V2095" s="53">
        <f t="shared" si="1119"/>
        <v>0</v>
      </c>
      <c r="W2095" s="59"/>
      <c r="X2095" s="6"/>
    </row>
    <row r="2096" spans="1:24" s="35" customFormat="1" ht="15.75" x14ac:dyDescent="0.25">
      <c r="A2096" s="33" t="s">
        <v>291</v>
      </c>
      <c r="B2096" s="44" t="s">
        <v>335</v>
      </c>
      <c r="C2096" s="37" t="s">
        <v>229</v>
      </c>
      <c r="D2096" s="43" t="s">
        <v>230</v>
      </c>
      <c r="E2096" s="53"/>
      <c r="F2096" s="53">
        <f t="shared" si="1120"/>
        <v>0</v>
      </c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1117"/>
        <v>0</v>
      </c>
      <c r="R2096" s="53"/>
      <c r="S2096" s="53">
        <f t="shared" si="1118"/>
        <v>0</v>
      </c>
      <c r="T2096" s="58"/>
      <c r="U2096" s="58"/>
      <c r="V2096" s="53">
        <f t="shared" si="1119"/>
        <v>0</v>
      </c>
      <c r="W2096" s="59"/>
      <c r="X2096" s="6"/>
    </row>
    <row r="2097" spans="1:24" s="35" customFormat="1" ht="15.75" x14ac:dyDescent="0.25">
      <c r="A2097" s="33" t="s">
        <v>291</v>
      </c>
      <c r="B2097" s="44" t="s">
        <v>335</v>
      </c>
      <c r="C2097" s="37" t="s">
        <v>377</v>
      </c>
      <c r="D2097" s="43" t="s">
        <v>359</v>
      </c>
      <c r="E2097" s="53"/>
      <c r="F2097" s="53">
        <f t="shared" si="1120"/>
        <v>0</v>
      </c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si="1117"/>
        <v>0</v>
      </c>
      <c r="R2097" s="53"/>
      <c r="S2097" s="53">
        <f t="shared" si="1118"/>
        <v>0</v>
      </c>
      <c r="T2097" s="58"/>
      <c r="U2097" s="58"/>
      <c r="V2097" s="53">
        <f t="shared" si="1119"/>
        <v>0</v>
      </c>
      <c r="W2097" s="59"/>
      <c r="X2097" s="6"/>
    </row>
    <row r="2098" spans="1:24" s="35" customFormat="1" ht="15.75" x14ac:dyDescent="0.25">
      <c r="A2098" s="33" t="s">
        <v>291</v>
      </c>
      <c r="B2098" s="44" t="s">
        <v>335</v>
      </c>
      <c r="C2098" s="37" t="s">
        <v>231</v>
      </c>
      <c r="D2098" s="43" t="s">
        <v>232</v>
      </c>
      <c r="E2098" s="53"/>
      <c r="F2098" s="53">
        <f t="shared" si="1120"/>
        <v>0</v>
      </c>
      <c r="G2098" s="53"/>
      <c r="H2098" s="53"/>
      <c r="I2098" s="54"/>
      <c r="J2098" s="50"/>
      <c r="K2098" s="54"/>
      <c r="L2098" s="55"/>
      <c r="M2098" s="59"/>
      <c r="N2098" s="59"/>
      <c r="O2098" s="53"/>
      <c r="P2098" s="53"/>
      <c r="Q2098" s="57">
        <f t="shared" si="1117"/>
        <v>0</v>
      </c>
      <c r="R2098" s="53"/>
      <c r="S2098" s="53">
        <f t="shared" si="1118"/>
        <v>0</v>
      </c>
      <c r="T2098" s="58"/>
      <c r="U2098" s="58"/>
      <c r="V2098" s="53">
        <f t="shared" si="1119"/>
        <v>0</v>
      </c>
      <c r="W2098" s="59"/>
      <c r="X2098" s="6"/>
    </row>
    <row r="2099" spans="1:24" s="35" customFormat="1" ht="15.75" x14ac:dyDescent="0.25">
      <c r="A2099" s="33" t="s">
        <v>291</v>
      </c>
      <c r="B2099" s="44" t="s">
        <v>335</v>
      </c>
      <c r="C2099" s="37" t="s">
        <v>233</v>
      </c>
      <c r="D2099" s="43" t="s">
        <v>234</v>
      </c>
      <c r="E2099" s="53"/>
      <c r="F2099" s="53">
        <f t="shared" si="1120"/>
        <v>0</v>
      </c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1117"/>
        <v>0</v>
      </c>
      <c r="R2099" s="53"/>
      <c r="S2099" s="53">
        <f t="shared" si="1118"/>
        <v>0</v>
      </c>
      <c r="T2099" s="58"/>
      <c r="U2099" s="58"/>
      <c r="V2099" s="53">
        <f t="shared" si="1119"/>
        <v>0</v>
      </c>
      <c r="W2099" s="59"/>
      <c r="X2099" s="6"/>
    </row>
    <row r="2100" spans="1:24" s="35" customFormat="1" ht="31.5" x14ac:dyDescent="0.25">
      <c r="A2100" s="33" t="s">
        <v>291</v>
      </c>
      <c r="B2100" s="44" t="s">
        <v>335</v>
      </c>
      <c r="C2100" s="37" t="s">
        <v>235</v>
      </c>
      <c r="D2100" s="43" t="s">
        <v>236</v>
      </c>
      <c r="E2100" s="53"/>
      <c r="F2100" s="53">
        <f t="shared" si="1120"/>
        <v>0</v>
      </c>
      <c r="G2100" s="53"/>
      <c r="H2100" s="53"/>
      <c r="I2100" s="54"/>
      <c r="J2100" s="50"/>
      <c r="K2100" s="54"/>
      <c r="L2100" s="55"/>
      <c r="M2100" s="59"/>
      <c r="N2100" s="59"/>
      <c r="O2100" s="53"/>
      <c r="P2100" s="53"/>
      <c r="Q2100" s="57">
        <f t="shared" si="1117"/>
        <v>0</v>
      </c>
      <c r="R2100" s="53"/>
      <c r="S2100" s="53">
        <f t="shared" si="1118"/>
        <v>0</v>
      </c>
      <c r="T2100" s="58"/>
      <c r="U2100" s="58"/>
      <c r="V2100" s="53">
        <f t="shared" si="1119"/>
        <v>0</v>
      </c>
      <c r="W2100" s="59"/>
      <c r="X2100" s="6"/>
    </row>
    <row r="2101" spans="1:24" s="35" customFormat="1" ht="31.5" x14ac:dyDescent="0.25">
      <c r="A2101" s="33" t="s">
        <v>291</v>
      </c>
      <c r="B2101" s="44" t="s">
        <v>335</v>
      </c>
      <c r="C2101" s="37" t="s">
        <v>237</v>
      </c>
      <c r="D2101" s="43" t="s">
        <v>238</v>
      </c>
      <c r="E2101" s="53"/>
      <c r="F2101" s="53">
        <f t="shared" si="1120"/>
        <v>0</v>
      </c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 t="shared" si="1117"/>
        <v>0</v>
      </c>
      <c r="R2101" s="53"/>
      <c r="S2101" s="53">
        <f t="shared" si="1118"/>
        <v>0</v>
      </c>
      <c r="T2101" s="58"/>
      <c r="U2101" s="58"/>
      <c r="V2101" s="53">
        <f t="shared" si="1119"/>
        <v>0</v>
      </c>
      <c r="W2101" s="59"/>
      <c r="X2101" s="6"/>
    </row>
    <row r="2102" spans="1:24" s="35" customFormat="1" ht="15.75" x14ac:dyDescent="0.25">
      <c r="A2102" s="33" t="s">
        <v>291</v>
      </c>
      <c r="B2102" s="44" t="s">
        <v>335</v>
      </c>
      <c r="C2102" s="37" t="s">
        <v>239</v>
      </c>
      <c r="D2102" s="43" t="s">
        <v>243</v>
      </c>
      <c r="E2102" s="53"/>
      <c r="F2102" s="53">
        <f t="shared" si="1120"/>
        <v>0</v>
      </c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>
        <f t="shared" si="1117"/>
        <v>0</v>
      </c>
      <c r="R2102" s="53"/>
      <c r="S2102" s="53">
        <f t="shared" si="1118"/>
        <v>0</v>
      </c>
      <c r="T2102" s="58"/>
      <c r="U2102" s="58"/>
      <c r="V2102" s="53">
        <f t="shared" si="1119"/>
        <v>0</v>
      </c>
      <c r="W2102" s="59"/>
      <c r="X2102" s="6"/>
    </row>
    <row r="2103" spans="1:24" s="35" customFormat="1" ht="15.75" x14ac:dyDescent="0.25">
      <c r="A2103" s="33" t="s">
        <v>291</v>
      </c>
      <c r="B2103" s="44" t="s">
        <v>335</v>
      </c>
      <c r="C2103" s="37" t="s">
        <v>240</v>
      </c>
      <c r="D2103" s="43" t="s">
        <v>244</v>
      </c>
      <c r="E2103" s="53"/>
      <c r="F2103" s="53"/>
      <c r="G2103" s="53"/>
      <c r="H2103" s="53"/>
      <c r="I2103" s="119">
        <f t="shared" ref="I2103" si="1121">G2103-F2103</f>
        <v>0</v>
      </c>
      <c r="J2103" s="55" t="e">
        <f t="shared" ref="J2103" si="1122">ROUND(I2103/F2103*100,2)</f>
        <v>#DIV/0!</v>
      </c>
      <c r="K2103" s="54">
        <f>G2103-F2103</f>
        <v>0</v>
      </c>
      <c r="L2103" s="55" t="e">
        <f>ROUND(K2103*100/-F2103,2)</f>
        <v>#DIV/0!</v>
      </c>
      <c r="M2103" s="59"/>
      <c r="N2103" s="59"/>
      <c r="O2103" s="53"/>
      <c r="P2103" s="53"/>
      <c r="Q2103" s="57">
        <f t="shared" si="1117"/>
        <v>0</v>
      </c>
      <c r="R2103" s="53"/>
      <c r="S2103" s="53">
        <f t="shared" si="1118"/>
        <v>0</v>
      </c>
      <c r="T2103" s="58"/>
      <c r="U2103" s="58"/>
      <c r="V2103" s="53">
        <f t="shared" si="1119"/>
        <v>0</v>
      </c>
      <c r="W2103" s="59"/>
      <c r="X2103" s="6"/>
    </row>
    <row r="2104" spans="1:24" s="35" customFormat="1" ht="15.75" x14ac:dyDescent="0.25">
      <c r="A2104" s="33" t="s">
        <v>291</v>
      </c>
      <c r="B2104" s="44" t="s">
        <v>335</v>
      </c>
      <c r="C2104" s="37" t="s">
        <v>241</v>
      </c>
      <c r="D2104" s="43" t="s">
        <v>242</v>
      </c>
      <c r="E2104" s="53"/>
      <c r="F2104" s="53">
        <f t="shared" si="1120"/>
        <v>0</v>
      </c>
      <c r="G2104" s="53"/>
      <c r="H2104" s="53"/>
      <c r="I2104" s="54"/>
      <c r="J2104" s="50"/>
      <c r="K2104" s="54"/>
      <c r="L2104" s="55"/>
      <c r="M2104" s="59"/>
      <c r="N2104" s="59"/>
      <c r="O2104" s="53"/>
      <c r="P2104" s="53"/>
      <c r="Q2104" s="57">
        <f t="shared" si="1117"/>
        <v>0</v>
      </c>
      <c r="R2104" s="53"/>
      <c r="S2104" s="53">
        <f t="shared" si="1118"/>
        <v>0</v>
      </c>
      <c r="T2104" s="58"/>
      <c r="U2104" s="58"/>
      <c r="V2104" s="53">
        <f t="shared" si="1119"/>
        <v>0</v>
      </c>
      <c r="W2104" s="59"/>
      <c r="X2104" s="6"/>
    </row>
    <row r="2105" spans="1:24" s="35" customFormat="1" ht="31.5" x14ac:dyDescent="0.25">
      <c r="A2105" s="33" t="s">
        <v>291</v>
      </c>
      <c r="B2105" s="44" t="s">
        <v>335</v>
      </c>
      <c r="C2105" s="37" t="s">
        <v>245</v>
      </c>
      <c r="D2105" s="43" t="s">
        <v>246</v>
      </c>
      <c r="E2105" s="53"/>
      <c r="F2105" s="53">
        <f t="shared" si="1120"/>
        <v>0</v>
      </c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si="1117"/>
        <v>0</v>
      </c>
      <c r="R2105" s="53"/>
      <c r="S2105" s="53">
        <f t="shared" si="1118"/>
        <v>0</v>
      </c>
      <c r="T2105" s="58"/>
      <c r="U2105" s="58"/>
      <c r="V2105" s="53">
        <f t="shared" si="1119"/>
        <v>0</v>
      </c>
      <c r="W2105" s="59"/>
      <c r="X2105" s="6"/>
    </row>
    <row r="2106" spans="1:24" s="35" customFormat="1" ht="15.75" x14ac:dyDescent="0.25">
      <c r="A2106" s="33" t="s">
        <v>291</v>
      </c>
      <c r="B2106" s="44" t="s">
        <v>335</v>
      </c>
      <c r="C2106" s="37" t="s">
        <v>247</v>
      </c>
      <c r="D2106" s="43" t="s">
        <v>248</v>
      </c>
      <c r="E2106" s="53"/>
      <c r="F2106" s="53">
        <f t="shared" si="1120"/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1117"/>
        <v>0</v>
      </c>
      <c r="R2106" s="53"/>
      <c r="S2106" s="53">
        <f t="shared" si="1118"/>
        <v>0</v>
      </c>
      <c r="T2106" s="58"/>
      <c r="U2106" s="58"/>
      <c r="V2106" s="53">
        <f t="shared" si="1119"/>
        <v>0</v>
      </c>
      <c r="W2106" s="59"/>
      <c r="X2106" s="6"/>
    </row>
    <row r="2107" spans="1:24" s="35" customFormat="1" ht="31.5" x14ac:dyDescent="0.25">
      <c r="A2107" s="33" t="s">
        <v>291</v>
      </c>
      <c r="B2107" s="44" t="s">
        <v>335</v>
      </c>
      <c r="C2107" s="37" t="s">
        <v>249</v>
      </c>
      <c r="D2107" s="43" t="s">
        <v>250</v>
      </c>
      <c r="E2107" s="53"/>
      <c r="F2107" s="53">
        <f t="shared" si="1120"/>
        <v>0</v>
      </c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1117"/>
        <v>0</v>
      </c>
      <c r="R2107" s="53"/>
      <c r="S2107" s="53">
        <f t="shared" si="1118"/>
        <v>0</v>
      </c>
      <c r="T2107" s="58"/>
      <c r="U2107" s="58"/>
      <c r="V2107" s="53">
        <f t="shared" si="1119"/>
        <v>0</v>
      </c>
      <c r="W2107" s="59"/>
      <c r="X2107" s="6"/>
    </row>
    <row r="2108" spans="1:24" s="35" customFormat="1" ht="15.75" x14ac:dyDescent="0.25">
      <c r="A2108" s="33" t="s">
        <v>291</v>
      </c>
      <c r="B2108" s="44" t="s">
        <v>335</v>
      </c>
      <c r="C2108" s="37" t="s">
        <v>251</v>
      </c>
      <c r="D2108" s="43" t="s">
        <v>260</v>
      </c>
      <c r="E2108" s="53"/>
      <c r="F2108" s="53">
        <f t="shared" si="1120"/>
        <v>0</v>
      </c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1117"/>
        <v>0</v>
      </c>
      <c r="R2108" s="53"/>
      <c r="S2108" s="53">
        <f t="shared" si="1118"/>
        <v>0</v>
      </c>
      <c r="T2108" s="58"/>
      <c r="U2108" s="58"/>
      <c r="V2108" s="53">
        <f t="shared" si="1119"/>
        <v>0</v>
      </c>
      <c r="W2108" s="59"/>
      <c r="X2108" s="6"/>
    </row>
    <row r="2109" spans="1:24" s="35" customFormat="1" ht="15.75" x14ac:dyDescent="0.25">
      <c r="A2109" s="33" t="s">
        <v>291</v>
      </c>
      <c r="B2109" s="44" t="s">
        <v>335</v>
      </c>
      <c r="C2109" s="37" t="s">
        <v>252</v>
      </c>
      <c r="D2109" s="43" t="s">
        <v>253</v>
      </c>
      <c r="E2109" s="53"/>
      <c r="F2109" s="53">
        <f t="shared" si="1120"/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1117"/>
        <v>0</v>
      </c>
      <c r="R2109" s="53"/>
      <c r="S2109" s="53">
        <f t="shared" si="1118"/>
        <v>0</v>
      </c>
      <c r="T2109" s="58"/>
      <c r="U2109" s="58"/>
      <c r="V2109" s="53">
        <f t="shared" si="1119"/>
        <v>0</v>
      </c>
      <c r="W2109" s="59"/>
      <c r="X2109" s="6"/>
    </row>
    <row r="2110" spans="1:24" s="35" customFormat="1" ht="15.75" x14ac:dyDescent="0.25">
      <c r="A2110" s="33" t="s">
        <v>291</v>
      </c>
      <c r="B2110" s="44" t="s">
        <v>335</v>
      </c>
      <c r="C2110" s="37" t="s">
        <v>254</v>
      </c>
      <c r="D2110" s="43" t="s">
        <v>255</v>
      </c>
      <c r="E2110" s="53"/>
      <c r="F2110" s="53">
        <f t="shared" si="1120"/>
        <v>0</v>
      </c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1117"/>
        <v>0</v>
      </c>
      <c r="R2110" s="53"/>
      <c r="S2110" s="53">
        <f t="shared" si="1118"/>
        <v>0</v>
      </c>
      <c r="T2110" s="58"/>
      <c r="U2110" s="58"/>
      <c r="V2110" s="53">
        <f t="shared" si="1119"/>
        <v>0</v>
      </c>
      <c r="W2110" s="59"/>
      <c r="X2110" s="6"/>
    </row>
    <row r="2111" spans="1:24" s="35" customFormat="1" ht="15.75" x14ac:dyDescent="0.25">
      <c r="A2111" s="33" t="s">
        <v>291</v>
      </c>
      <c r="B2111" s="44" t="s">
        <v>335</v>
      </c>
      <c r="C2111" s="37" t="s">
        <v>256</v>
      </c>
      <c r="D2111" s="43" t="s">
        <v>257</v>
      </c>
      <c r="E2111" s="53"/>
      <c r="F2111" s="53">
        <f t="shared" si="1120"/>
        <v>0</v>
      </c>
      <c r="G2111" s="53"/>
      <c r="H2111" s="53"/>
      <c r="I2111" s="54"/>
      <c r="J2111" s="50"/>
      <c r="K2111" s="54"/>
      <c r="L2111" s="55"/>
      <c r="M2111" s="59"/>
      <c r="N2111" s="59"/>
      <c r="O2111" s="53"/>
      <c r="P2111" s="53"/>
      <c r="Q2111" s="57">
        <f t="shared" si="1117"/>
        <v>0</v>
      </c>
      <c r="R2111" s="53"/>
      <c r="S2111" s="53">
        <f t="shared" si="1118"/>
        <v>0</v>
      </c>
      <c r="T2111" s="58"/>
      <c r="U2111" s="58"/>
      <c r="V2111" s="53">
        <f t="shared" si="1119"/>
        <v>0</v>
      </c>
      <c r="W2111" s="59"/>
      <c r="X2111" s="6"/>
    </row>
    <row r="2112" spans="1:24" s="35" customFormat="1" ht="31.5" x14ac:dyDescent="0.25">
      <c r="A2112" s="33" t="s">
        <v>291</v>
      </c>
      <c r="B2112" s="44" t="s">
        <v>335</v>
      </c>
      <c r="C2112" s="37" t="s">
        <v>258</v>
      </c>
      <c r="D2112" s="43" t="s">
        <v>259</v>
      </c>
      <c r="E2112" s="53"/>
      <c r="F2112" s="53">
        <f t="shared" si="1120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1117"/>
        <v>0</v>
      </c>
      <c r="R2112" s="53"/>
      <c r="S2112" s="53">
        <f t="shared" si="1118"/>
        <v>0</v>
      </c>
      <c r="T2112" s="58"/>
      <c r="U2112" s="58"/>
      <c r="V2112" s="53">
        <f t="shared" si="1119"/>
        <v>0</v>
      </c>
      <c r="W2112" s="59"/>
      <c r="X2112" s="6"/>
    </row>
    <row r="2113" spans="1:24" s="35" customFormat="1" ht="15.75" x14ac:dyDescent="0.25">
      <c r="A2113" s="33" t="s">
        <v>291</v>
      </c>
      <c r="B2113" s="44" t="s">
        <v>335</v>
      </c>
      <c r="C2113" s="37" t="s">
        <v>261</v>
      </c>
      <c r="D2113" s="43" t="s">
        <v>262</v>
      </c>
      <c r="E2113" s="53"/>
      <c r="F2113" s="53">
        <f t="shared" si="1120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1117"/>
        <v>0</v>
      </c>
      <c r="R2113" s="53"/>
      <c r="S2113" s="53">
        <f t="shared" si="1118"/>
        <v>0</v>
      </c>
      <c r="T2113" s="58"/>
      <c r="U2113" s="58"/>
      <c r="V2113" s="53">
        <f t="shared" si="1119"/>
        <v>0</v>
      </c>
      <c r="W2113" s="59"/>
      <c r="X2113" s="6"/>
    </row>
    <row r="2114" spans="1:24" s="35" customFormat="1" ht="47.25" x14ac:dyDescent="0.25">
      <c r="A2114" s="33" t="s">
        <v>291</v>
      </c>
      <c r="B2114" s="44" t="s">
        <v>335</v>
      </c>
      <c r="C2114" s="37" t="s">
        <v>263</v>
      </c>
      <c r="D2114" s="43" t="s">
        <v>264</v>
      </c>
      <c r="E2114" s="53"/>
      <c r="F2114" s="53">
        <f t="shared" si="1120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1117"/>
        <v>0</v>
      </c>
      <c r="R2114" s="53"/>
      <c r="S2114" s="53">
        <f t="shared" si="1118"/>
        <v>0</v>
      </c>
      <c r="T2114" s="58"/>
      <c r="U2114" s="58"/>
      <c r="V2114" s="53">
        <f t="shared" si="1119"/>
        <v>0</v>
      </c>
      <c r="W2114" s="59"/>
      <c r="X2114" s="6"/>
    </row>
    <row r="2115" spans="1:24" s="35" customFormat="1" ht="15.75" x14ac:dyDescent="0.25">
      <c r="A2115" s="33" t="s">
        <v>291</v>
      </c>
      <c r="B2115" s="44" t="s">
        <v>335</v>
      </c>
      <c r="C2115" s="37" t="s">
        <v>265</v>
      </c>
      <c r="D2115" s="43" t="s">
        <v>266</v>
      </c>
      <c r="E2115" s="53"/>
      <c r="F2115" s="53">
        <f t="shared" si="1120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1117"/>
        <v>0</v>
      </c>
      <c r="R2115" s="53"/>
      <c r="S2115" s="53">
        <f t="shared" si="1118"/>
        <v>0</v>
      </c>
      <c r="T2115" s="58"/>
      <c r="U2115" s="58"/>
      <c r="V2115" s="53">
        <f t="shared" si="1119"/>
        <v>0</v>
      </c>
      <c r="W2115" s="59"/>
      <c r="X2115" s="6"/>
    </row>
    <row r="2116" spans="1:24" s="35" customFormat="1" ht="31.5" x14ac:dyDescent="0.25">
      <c r="A2116" s="33" t="s">
        <v>291</v>
      </c>
      <c r="B2116" s="44" t="s">
        <v>335</v>
      </c>
      <c r="C2116" s="37" t="s">
        <v>267</v>
      </c>
      <c r="D2116" s="43" t="s">
        <v>268</v>
      </c>
      <c r="E2116" s="53"/>
      <c r="F2116" s="53">
        <f t="shared" si="1120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1117"/>
        <v>0</v>
      </c>
      <c r="R2116" s="53"/>
      <c r="S2116" s="53">
        <f t="shared" si="1118"/>
        <v>0</v>
      </c>
      <c r="T2116" s="58"/>
      <c r="U2116" s="58"/>
      <c r="V2116" s="53">
        <f t="shared" si="1119"/>
        <v>0</v>
      </c>
      <c r="W2116" s="59"/>
      <c r="X2116" s="6"/>
    </row>
    <row r="2117" spans="1:24" s="35" customFormat="1" ht="15.75" x14ac:dyDescent="0.25">
      <c r="A2117" s="33" t="s">
        <v>291</v>
      </c>
      <c r="B2117" s="44" t="s">
        <v>335</v>
      </c>
      <c r="C2117" s="37" t="s">
        <v>269</v>
      </c>
      <c r="D2117" s="43" t="s">
        <v>270</v>
      </c>
      <c r="E2117" s="53"/>
      <c r="F2117" s="53">
        <f t="shared" si="1120"/>
        <v>0</v>
      </c>
      <c r="G2117" s="53"/>
      <c r="H2117" s="53"/>
      <c r="I2117" s="54"/>
      <c r="J2117" s="50"/>
      <c r="K2117" s="54"/>
      <c r="L2117" s="55"/>
      <c r="M2117" s="59"/>
      <c r="N2117" s="59"/>
      <c r="O2117" s="53"/>
      <c r="P2117" s="53"/>
      <c r="Q2117" s="57">
        <f t="shared" si="1117"/>
        <v>0</v>
      </c>
      <c r="R2117" s="53"/>
      <c r="S2117" s="53">
        <f t="shared" si="1118"/>
        <v>0</v>
      </c>
      <c r="T2117" s="58"/>
      <c r="U2117" s="58"/>
      <c r="V2117" s="53">
        <f t="shared" si="1119"/>
        <v>0</v>
      </c>
      <c r="W2117" s="59"/>
      <c r="X2117" s="6"/>
    </row>
    <row r="2118" spans="1:24" s="35" customFormat="1" ht="31.5" x14ac:dyDescent="0.25">
      <c r="A2118" s="33" t="s">
        <v>291</v>
      </c>
      <c r="B2118" s="44" t="s">
        <v>335</v>
      </c>
      <c r="C2118" s="37" t="s">
        <v>271</v>
      </c>
      <c r="D2118" s="43" t="s">
        <v>272</v>
      </c>
      <c r="E2118" s="53"/>
      <c r="F2118" s="53">
        <f t="shared" si="1120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1117"/>
        <v>0</v>
      </c>
      <c r="R2118" s="53"/>
      <c r="S2118" s="53">
        <f t="shared" si="1118"/>
        <v>0</v>
      </c>
      <c r="T2118" s="58"/>
      <c r="U2118" s="58"/>
      <c r="V2118" s="53">
        <f t="shared" si="1119"/>
        <v>0</v>
      </c>
      <c r="W2118" s="59"/>
      <c r="X2118" s="6"/>
    </row>
    <row r="2119" spans="1:24" s="35" customFormat="1" ht="15.75" x14ac:dyDescent="0.25">
      <c r="A2119" s="33" t="s">
        <v>291</v>
      </c>
      <c r="B2119" s="44" t="s">
        <v>335</v>
      </c>
      <c r="C2119" s="37" t="s">
        <v>273</v>
      </c>
      <c r="D2119" s="43" t="s">
        <v>274</v>
      </c>
      <c r="E2119" s="53"/>
      <c r="F2119" s="53">
        <f t="shared" si="1120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1117"/>
        <v>0</v>
      </c>
      <c r="R2119" s="53"/>
      <c r="S2119" s="53">
        <f t="shared" si="1118"/>
        <v>0</v>
      </c>
      <c r="T2119" s="58"/>
      <c r="U2119" s="58"/>
      <c r="V2119" s="53">
        <f t="shared" si="1119"/>
        <v>0</v>
      </c>
      <c r="W2119" s="59"/>
      <c r="X2119" s="6"/>
    </row>
    <row r="2120" spans="1:24" s="35" customFormat="1" ht="31.5" x14ac:dyDescent="0.25">
      <c r="A2120" s="33" t="s">
        <v>291</v>
      </c>
      <c r="B2120" s="44" t="s">
        <v>335</v>
      </c>
      <c r="C2120" s="37" t="s">
        <v>275</v>
      </c>
      <c r="D2120" s="43" t="s">
        <v>276</v>
      </c>
      <c r="E2120" s="53"/>
      <c r="F2120" s="53"/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1117"/>
        <v>0</v>
      </c>
      <c r="R2120" s="53"/>
      <c r="S2120" s="53">
        <f t="shared" si="1118"/>
        <v>0</v>
      </c>
      <c r="T2120" s="53"/>
      <c r="U2120" s="53"/>
      <c r="V2120" s="53">
        <f t="shared" si="1119"/>
        <v>0</v>
      </c>
      <c r="W2120" s="59"/>
      <c r="X2120" s="6"/>
    </row>
    <row r="2121" spans="1:24" s="35" customFormat="1" ht="15.75" x14ac:dyDescent="0.25">
      <c r="A2121" s="33" t="s">
        <v>291</v>
      </c>
      <c r="B2121" s="44" t="s">
        <v>335</v>
      </c>
      <c r="C2121" s="37" t="s">
        <v>353</v>
      </c>
      <c r="D2121" s="43" t="s">
        <v>351</v>
      </c>
      <c r="E2121" s="53"/>
      <c r="F2121" s="53">
        <f>E2121/12*1</f>
        <v>0</v>
      </c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/>
      <c r="R2121" s="53"/>
      <c r="S2121" s="53"/>
      <c r="T2121" s="53"/>
      <c r="U2121" s="53"/>
      <c r="V2121" s="53"/>
      <c r="W2121" s="59"/>
      <c r="X2121" s="6"/>
    </row>
    <row r="2122" spans="1:24" s="35" customFormat="1" ht="15.75" x14ac:dyDescent="0.25">
      <c r="A2122" s="33" t="s">
        <v>291</v>
      </c>
      <c r="B2122" s="44" t="s">
        <v>335</v>
      </c>
      <c r="C2122" s="37" t="s">
        <v>354</v>
      </c>
      <c r="D2122" s="38" t="s">
        <v>355</v>
      </c>
      <c r="E2122" s="53"/>
      <c r="F2122" s="99">
        <f>E2122/12*1</f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>
        <f>O2122-P2122</f>
        <v>0</v>
      </c>
      <c r="R2122" s="53"/>
      <c r="S2122" s="53">
        <f>ROUND(R2122/12*3,0)</f>
        <v>0</v>
      </c>
      <c r="T2122" s="53"/>
      <c r="U2122" s="53"/>
      <c r="V2122" s="53">
        <f>T2122-U2122</f>
        <v>0</v>
      </c>
      <c r="W2122" s="59"/>
      <c r="X2122" s="6"/>
    </row>
    <row r="2123" spans="1:24" s="26" customFormat="1" ht="29.25" customHeight="1" x14ac:dyDescent="0.25">
      <c r="A2123" s="33" t="s">
        <v>291</v>
      </c>
      <c r="B2123" s="44" t="s">
        <v>335</v>
      </c>
      <c r="C2123" s="37" t="s">
        <v>360</v>
      </c>
      <c r="D2123" s="43" t="s">
        <v>319</v>
      </c>
      <c r="E2123" s="53"/>
      <c r="F2123" s="99">
        <f>E2123/12*1</f>
        <v>0</v>
      </c>
      <c r="G2123" s="53"/>
      <c r="H2123" s="53"/>
      <c r="I2123" s="119"/>
      <c r="J2123" s="50"/>
      <c r="K2123" s="119"/>
      <c r="L2123" s="55"/>
      <c r="M2123" s="59"/>
      <c r="N2123" s="59"/>
      <c r="O2123" s="53"/>
      <c r="P2123" s="53"/>
      <c r="Q2123" s="59"/>
      <c r="R2123" s="53"/>
      <c r="S2123" s="53"/>
      <c r="T2123" s="53"/>
      <c r="U2123" s="53"/>
      <c r="V2123" s="53"/>
      <c r="W2123" s="59"/>
      <c r="X2123" s="6"/>
    </row>
    <row r="2124" spans="1:24" s="26" customFormat="1" ht="26.25" customHeight="1" x14ac:dyDescent="0.25">
      <c r="A2124" s="33" t="s">
        <v>291</v>
      </c>
      <c r="B2124" s="44" t="s">
        <v>335</v>
      </c>
      <c r="C2124" s="37" t="s">
        <v>380</v>
      </c>
      <c r="D2124" s="39" t="s">
        <v>361</v>
      </c>
      <c r="E2124" s="53"/>
      <c r="F2124" s="99">
        <f>E2124/12*1</f>
        <v>0</v>
      </c>
      <c r="G2124" s="53"/>
      <c r="H2124" s="53"/>
      <c r="I2124" s="119"/>
      <c r="J2124" s="55"/>
      <c r="K2124" s="119"/>
      <c r="L2124" s="55"/>
      <c r="M2124" s="59"/>
      <c r="N2124" s="59"/>
      <c r="O2124" s="53"/>
      <c r="P2124" s="53"/>
      <c r="Q2124" s="59"/>
      <c r="R2124" s="53"/>
      <c r="S2124" s="53"/>
      <c r="T2124" s="53"/>
      <c r="U2124" s="53"/>
      <c r="V2124" s="53"/>
      <c r="W2124" s="59"/>
      <c r="X2124" s="6"/>
    </row>
    <row r="2125" spans="1:24" s="26" customFormat="1" ht="26.25" customHeight="1" x14ac:dyDescent="0.25">
      <c r="A2125" s="33" t="s">
        <v>291</v>
      </c>
      <c r="B2125" s="44" t="s">
        <v>335</v>
      </c>
      <c r="C2125" s="98" t="s">
        <v>387</v>
      </c>
      <c r="D2125" s="117" t="s">
        <v>388</v>
      </c>
      <c r="E2125" s="53">
        <v>10000</v>
      </c>
      <c r="F2125" s="53">
        <f>E2125</f>
        <v>10000</v>
      </c>
      <c r="G2125" s="53">
        <f t="shared" ref="G2125:H2125" si="1123">F2125</f>
        <v>10000</v>
      </c>
      <c r="H2125" s="53">
        <f t="shared" si="1123"/>
        <v>10000</v>
      </c>
      <c r="I2125" s="119"/>
      <c r="J2125" s="55"/>
      <c r="K2125" s="54"/>
      <c r="L2125" s="55"/>
      <c r="M2125" s="59"/>
      <c r="N2125" s="59"/>
      <c r="O2125" s="53"/>
      <c r="P2125" s="53"/>
      <c r="Q2125" s="59"/>
      <c r="R2125" s="53"/>
      <c r="S2125" s="53"/>
      <c r="T2125" s="53"/>
      <c r="U2125" s="53"/>
      <c r="V2125" s="53"/>
      <c r="W2125" s="59"/>
      <c r="X2125" s="6"/>
    </row>
    <row r="2126" spans="1:24" s="81" customFormat="1" ht="29.25" customHeight="1" x14ac:dyDescent="0.25">
      <c r="A2126" s="100" t="s">
        <v>292</v>
      </c>
      <c r="B2126" s="100" t="s">
        <v>336</v>
      </c>
      <c r="C2126" s="101" t="s">
        <v>102</v>
      </c>
      <c r="D2126" s="102" t="s">
        <v>21</v>
      </c>
      <c r="E2126" s="103">
        <f>E2127+E2167</f>
        <v>18832229</v>
      </c>
      <c r="F2126" s="103">
        <f>F2127+F2167</f>
        <v>3183400</v>
      </c>
      <c r="G2126" s="103">
        <f>G2127+G2167</f>
        <v>3273851.58</v>
      </c>
      <c r="H2126" s="103">
        <f>H2127+H2167</f>
        <v>3067608</v>
      </c>
      <c r="I2126" s="103">
        <f>I2127+I2167</f>
        <v>170342.26</v>
      </c>
      <c r="J2126" s="104">
        <f>ROUND(I2126/F2126*100,2)</f>
        <v>5.35</v>
      </c>
      <c r="K2126" s="103">
        <f>K2127+K2167</f>
        <v>-86313.68</v>
      </c>
      <c r="L2126" s="106">
        <f>ROUND(K2126*100/-F2126,2)</f>
        <v>2.71</v>
      </c>
      <c r="M2126" s="103">
        <f t="shared" ref="M2126:V2126" si="1124">M2127+M2167</f>
        <v>466744</v>
      </c>
      <c r="N2126" s="103">
        <f t="shared" si="1124"/>
        <v>77790.66</v>
      </c>
      <c r="O2126" s="103">
        <f t="shared" si="1124"/>
        <v>78888</v>
      </c>
      <c r="P2126" s="103">
        <f t="shared" si="1124"/>
        <v>75334</v>
      </c>
      <c r="Q2126" s="103">
        <f t="shared" si="1124"/>
        <v>3554</v>
      </c>
      <c r="R2126" s="103">
        <f t="shared" si="1124"/>
        <v>12340</v>
      </c>
      <c r="S2126" s="103">
        <f t="shared" si="1124"/>
        <v>2058</v>
      </c>
      <c r="T2126" s="103">
        <f t="shared" si="1124"/>
        <v>2128</v>
      </c>
      <c r="U2126" s="103">
        <f t="shared" si="1124"/>
        <v>2034</v>
      </c>
      <c r="V2126" s="103">
        <f t="shared" si="1124"/>
        <v>94</v>
      </c>
      <c r="W2126" s="107">
        <v>64539</v>
      </c>
      <c r="X2126" s="47"/>
    </row>
    <row r="2127" spans="1:24" s="81" customFormat="1" ht="26.25" customHeight="1" x14ac:dyDescent="0.25">
      <c r="A2127" s="33" t="s">
        <v>292</v>
      </c>
      <c r="B2127" s="21">
        <v>1</v>
      </c>
      <c r="C2127" s="23" t="s">
        <v>102</v>
      </c>
      <c r="D2127" s="27" t="s">
        <v>22</v>
      </c>
      <c r="E2127" s="52">
        <f t="shared" ref="E2127:L2127" si="1125">E2128+E2134+E2148</f>
        <v>15514419</v>
      </c>
      <c r="F2127" s="52">
        <f t="shared" si="1125"/>
        <v>2585572.33</v>
      </c>
      <c r="G2127" s="52">
        <f t="shared" si="1125"/>
        <v>2617879.11</v>
      </c>
      <c r="H2127" s="52">
        <f t="shared" si="1125"/>
        <v>2547170</v>
      </c>
      <c r="I2127" s="52">
        <f t="shared" si="1125"/>
        <v>52316.05</v>
      </c>
      <c r="J2127" s="50">
        <f>ROUND(I2127/F2127*100,2)</f>
        <v>2.02</v>
      </c>
      <c r="K2127" s="52">
        <f t="shared" si="1125"/>
        <v>-26433.270000000004</v>
      </c>
      <c r="L2127" s="181">
        <f t="shared" si="1125"/>
        <v>23.93</v>
      </c>
      <c r="M2127" s="49">
        <v>337784</v>
      </c>
      <c r="N2127" s="49">
        <f>ROUND(M2127/12*2,2)</f>
        <v>56297.33</v>
      </c>
      <c r="O2127" s="52">
        <f t="shared" ref="O2127:V2127" si="1126">O2128+O2134+O2148</f>
        <v>60431</v>
      </c>
      <c r="P2127" s="52">
        <f t="shared" si="1126"/>
        <v>59872</v>
      </c>
      <c r="Q2127" s="52">
        <f t="shared" si="1126"/>
        <v>559</v>
      </c>
      <c r="R2127" s="52">
        <f t="shared" si="1126"/>
        <v>10318</v>
      </c>
      <c r="S2127" s="52">
        <f t="shared" si="1126"/>
        <v>1720</v>
      </c>
      <c r="T2127" s="49">
        <f t="shared" si="1126"/>
        <v>1706</v>
      </c>
      <c r="U2127" s="49">
        <f t="shared" si="1126"/>
        <v>1703</v>
      </c>
      <c r="V2127" s="49">
        <f t="shared" si="1126"/>
        <v>3</v>
      </c>
      <c r="W2127" s="49"/>
      <c r="X2127" s="25"/>
    </row>
    <row r="2128" spans="1:24" s="81" customFormat="1" ht="15.75" customHeight="1" x14ac:dyDescent="0.25">
      <c r="A2128" s="33" t="s">
        <v>292</v>
      </c>
      <c r="B2128" s="33" t="s">
        <v>330</v>
      </c>
      <c r="C2128" s="23" t="s">
        <v>102</v>
      </c>
      <c r="D2128" s="32" t="s">
        <v>23</v>
      </c>
      <c r="E2128" s="49">
        <f t="shared" ref="E2128:L2128" si="1127">SUM(E2129:E2133)</f>
        <v>14033054</v>
      </c>
      <c r="F2128" s="49">
        <f t="shared" si="1127"/>
        <v>2338678</v>
      </c>
      <c r="G2128" s="49">
        <f t="shared" si="1127"/>
        <v>2319741</v>
      </c>
      <c r="H2128" s="49">
        <f t="shared" si="1127"/>
        <v>2338678</v>
      </c>
      <c r="I2128" s="49">
        <f t="shared" si="1127"/>
        <v>0</v>
      </c>
      <c r="J2128" s="49">
        <f t="shared" si="1127"/>
        <v>0</v>
      </c>
      <c r="K2128" s="49">
        <f t="shared" si="1127"/>
        <v>-18937</v>
      </c>
      <c r="L2128" s="182">
        <f t="shared" si="1127"/>
        <v>1.1599999999999999</v>
      </c>
      <c r="M2128" s="49"/>
      <c r="N2128" s="49"/>
      <c r="O2128" s="52">
        <f t="shared" ref="O2128:V2128" si="1128">SUM(O2129:O2133)</f>
        <v>57572</v>
      </c>
      <c r="P2128" s="52">
        <f t="shared" si="1128"/>
        <v>57196</v>
      </c>
      <c r="Q2128" s="52">
        <f t="shared" si="1128"/>
        <v>376</v>
      </c>
      <c r="R2128" s="52">
        <f t="shared" si="1128"/>
        <v>10005</v>
      </c>
      <c r="S2128" s="52">
        <f t="shared" si="1128"/>
        <v>1668</v>
      </c>
      <c r="T2128" s="52">
        <f t="shared" si="1128"/>
        <v>1651</v>
      </c>
      <c r="U2128" s="49">
        <f t="shared" si="1128"/>
        <v>1648</v>
      </c>
      <c r="V2128" s="49">
        <f t="shared" si="1128"/>
        <v>3</v>
      </c>
      <c r="W2128" s="49"/>
      <c r="X2128" s="25"/>
    </row>
    <row r="2129" spans="1:24" s="77" customFormat="1" ht="15.75" x14ac:dyDescent="0.25">
      <c r="A2129" s="33" t="s">
        <v>292</v>
      </c>
      <c r="B2129" s="33" t="s">
        <v>330</v>
      </c>
      <c r="C2129" s="23" t="s">
        <v>73</v>
      </c>
      <c r="D2129" s="34" t="s">
        <v>106</v>
      </c>
      <c r="E2129" s="53">
        <v>9799818</v>
      </c>
      <c r="F2129" s="99">
        <f>816570*2</f>
        <v>1633140</v>
      </c>
      <c r="G2129" s="99">
        <v>1614203</v>
      </c>
      <c r="H2129" s="99">
        <f>816570*2</f>
        <v>1633140</v>
      </c>
      <c r="I2129" s="54"/>
      <c r="J2129" s="50"/>
      <c r="K2129" s="54">
        <f>G2129-F2129</f>
        <v>-18937</v>
      </c>
      <c r="L2129" s="55">
        <f>ROUND(K2129*100/-F2129,2)</f>
        <v>1.1599999999999999</v>
      </c>
      <c r="M2129" s="53"/>
      <c r="N2129" s="53"/>
      <c r="O2129" s="53">
        <v>57572</v>
      </c>
      <c r="P2129" s="53">
        <v>57196</v>
      </c>
      <c r="Q2129" s="57">
        <f>O2129-P2129</f>
        <v>376</v>
      </c>
      <c r="R2129" s="74">
        <v>10005</v>
      </c>
      <c r="S2129" s="53">
        <f>ROUND(R2129/12*2,0)</f>
        <v>1668</v>
      </c>
      <c r="T2129" s="58">
        <v>1651</v>
      </c>
      <c r="U2129" s="58">
        <v>1648</v>
      </c>
      <c r="V2129" s="53">
        <f>T2129-U2129</f>
        <v>3</v>
      </c>
      <c r="W2129" s="53"/>
      <c r="X2129" s="6"/>
    </row>
    <row r="2130" spans="1:24" s="77" customFormat="1" ht="15.75" x14ac:dyDescent="0.25">
      <c r="A2130" s="33" t="s">
        <v>292</v>
      </c>
      <c r="B2130" s="33" t="s">
        <v>330</v>
      </c>
      <c r="C2130" s="23" t="s">
        <v>74</v>
      </c>
      <c r="D2130" s="116" t="s">
        <v>104</v>
      </c>
      <c r="E2130" s="53">
        <v>3843760</v>
      </c>
      <c r="F2130" s="53">
        <f>320313*2</f>
        <v>640626</v>
      </c>
      <c r="G2130" s="53">
        <f>320313*2</f>
        <v>640626</v>
      </c>
      <c r="H2130" s="53">
        <f>320313*2</f>
        <v>640626</v>
      </c>
      <c r="I2130" s="54"/>
      <c r="J2130" s="50"/>
      <c r="K2130" s="54"/>
      <c r="L2130" s="55"/>
      <c r="M2130" s="59"/>
      <c r="N2130" s="59"/>
      <c r="O2130" s="53"/>
      <c r="P2130" s="53"/>
      <c r="Q2130" s="57">
        <f>O2130-P2130</f>
        <v>0</v>
      </c>
      <c r="R2130" s="53"/>
      <c r="S2130" s="53">
        <f>ROUND(R2130/12*3,0)</f>
        <v>0</v>
      </c>
      <c r="T2130" s="58"/>
      <c r="U2130" s="58"/>
      <c r="V2130" s="53">
        <f>T2130-U2130</f>
        <v>0</v>
      </c>
      <c r="W2130" s="59"/>
      <c r="X2130" s="6"/>
    </row>
    <row r="2131" spans="1:24" s="77" customFormat="1" ht="15.75" x14ac:dyDescent="0.25">
      <c r="A2131" s="33" t="s">
        <v>292</v>
      </c>
      <c r="B2131" s="33" t="s">
        <v>330</v>
      </c>
      <c r="C2131" s="23" t="s">
        <v>74</v>
      </c>
      <c r="D2131" s="116" t="s">
        <v>105</v>
      </c>
      <c r="E2131" s="53">
        <v>389476</v>
      </c>
      <c r="F2131" s="53">
        <f>32456*2</f>
        <v>64912</v>
      </c>
      <c r="G2131" s="53">
        <f>32456*2</f>
        <v>64912</v>
      </c>
      <c r="H2131" s="53">
        <f>32456*2</f>
        <v>64912</v>
      </c>
      <c r="I2131" s="54"/>
      <c r="J2131" s="50"/>
      <c r="K2131" s="54"/>
      <c r="L2131" s="55"/>
      <c r="M2131" s="59"/>
      <c r="N2131" s="59"/>
      <c r="O2131" s="53"/>
      <c r="P2131" s="53"/>
      <c r="Q2131" s="57">
        <f>O2131-P2131</f>
        <v>0</v>
      </c>
      <c r="R2131" s="53"/>
      <c r="S2131" s="53">
        <f>ROUND(R2131/12*3,0)</f>
        <v>0</v>
      </c>
      <c r="T2131" s="58"/>
      <c r="U2131" s="58"/>
      <c r="V2131" s="53">
        <f>T2131-U2131</f>
        <v>0</v>
      </c>
      <c r="W2131" s="59"/>
      <c r="X2131" s="6"/>
    </row>
    <row r="2132" spans="1:24" s="77" customFormat="1" ht="15.75" x14ac:dyDescent="0.25">
      <c r="A2132" s="33" t="s">
        <v>292</v>
      </c>
      <c r="B2132" s="33" t="s">
        <v>330</v>
      </c>
      <c r="C2132" s="23" t="s">
        <v>75</v>
      </c>
      <c r="D2132" s="34" t="s">
        <v>107</v>
      </c>
      <c r="E2132" s="53"/>
      <c r="F2132" s="53"/>
      <c r="G2132" s="53"/>
      <c r="H2132" s="53"/>
      <c r="I2132" s="54"/>
      <c r="J2132" s="50"/>
      <c r="K2132" s="54"/>
      <c r="L2132" s="55"/>
      <c r="M2132" s="59"/>
      <c r="N2132" s="59"/>
      <c r="O2132" s="53"/>
      <c r="P2132" s="53"/>
      <c r="Q2132" s="57">
        <f>O2132-P2132</f>
        <v>0</v>
      </c>
      <c r="R2132" s="53"/>
      <c r="S2132" s="53">
        <f>ROUND(R2132/12*3,0)</f>
        <v>0</v>
      </c>
      <c r="T2132" s="58"/>
      <c r="U2132" s="58"/>
      <c r="V2132" s="53">
        <f>T2132-U2132</f>
        <v>0</v>
      </c>
      <c r="W2132" s="59"/>
      <c r="X2132" s="6"/>
    </row>
    <row r="2133" spans="1:24" s="77" customFormat="1" ht="31.5" x14ac:dyDescent="0.25">
      <c r="A2133" s="33" t="s">
        <v>292</v>
      </c>
      <c r="B2133" s="33" t="s">
        <v>330</v>
      </c>
      <c r="C2133" s="23" t="s">
        <v>76</v>
      </c>
      <c r="D2133" s="34" t="s">
        <v>108</v>
      </c>
      <c r="E2133" s="53"/>
      <c r="F2133" s="53"/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>O2133-P2133</f>
        <v>0</v>
      </c>
      <c r="R2133" s="53"/>
      <c r="S2133" s="53">
        <f>ROUND(R2133/12*3,0)</f>
        <v>0</v>
      </c>
      <c r="T2133" s="58"/>
      <c r="U2133" s="58"/>
      <c r="V2133" s="53">
        <f>T2133-U2133</f>
        <v>0</v>
      </c>
      <c r="W2133" s="59"/>
      <c r="X2133" s="6"/>
    </row>
    <row r="2134" spans="1:24" s="77" customFormat="1" ht="15.75" x14ac:dyDescent="0.25">
      <c r="A2134" s="33" t="s">
        <v>292</v>
      </c>
      <c r="B2134" s="22" t="s">
        <v>331</v>
      </c>
      <c r="C2134" s="36"/>
      <c r="D2134" s="32" t="s">
        <v>24</v>
      </c>
      <c r="E2134" s="61">
        <f t="shared" ref="E2134:L2134" si="1129">SUM(E2135:E2147)</f>
        <v>622742</v>
      </c>
      <c r="F2134" s="61">
        <f t="shared" si="1129"/>
        <v>103790.33</v>
      </c>
      <c r="G2134" s="61">
        <f t="shared" si="1129"/>
        <v>99480</v>
      </c>
      <c r="H2134" s="61">
        <f t="shared" si="1129"/>
        <v>95500</v>
      </c>
      <c r="I2134" s="61">
        <f t="shared" si="1129"/>
        <v>0</v>
      </c>
      <c r="J2134" s="61">
        <f t="shared" si="1129"/>
        <v>0</v>
      </c>
      <c r="K2134" s="61">
        <f t="shared" si="1129"/>
        <v>-4310.3300000000017</v>
      </c>
      <c r="L2134" s="183">
        <f t="shared" si="1129"/>
        <v>4.1500000000000004</v>
      </c>
      <c r="M2134" s="61"/>
      <c r="N2134" s="61"/>
      <c r="O2134" s="61">
        <f t="shared" ref="O2134:V2134" si="1130">SUM(O2135:O2147)</f>
        <v>2435</v>
      </c>
      <c r="P2134" s="61">
        <f t="shared" si="1130"/>
        <v>2252</v>
      </c>
      <c r="Q2134" s="61">
        <f t="shared" si="1130"/>
        <v>183</v>
      </c>
      <c r="R2134" s="61">
        <f t="shared" si="1130"/>
        <v>313</v>
      </c>
      <c r="S2134" s="61">
        <f t="shared" si="1130"/>
        <v>52</v>
      </c>
      <c r="T2134" s="61">
        <f t="shared" si="1130"/>
        <v>48</v>
      </c>
      <c r="U2134" s="61">
        <f t="shared" si="1130"/>
        <v>48</v>
      </c>
      <c r="V2134" s="61">
        <f t="shared" si="1130"/>
        <v>0</v>
      </c>
      <c r="W2134" s="68"/>
      <c r="X2134" s="6"/>
    </row>
    <row r="2135" spans="1:24" s="77" customFormat="1" ht="15.75" x14ac:dyDescent="0.25">
      <c r="A2135" s="33" t="s">
        <v>292</v>
      </c>
      <c r="B2135" s="33" t="s">
        <v>331</v>
      </c>
      <c r="C2135" s="37" t="s">
        <v>25</v>
      </c>
      <c r="D2135" s="34" t="s">
        <v>54</v>
      </c>
      <c r="E2135" s="53">
        <v>622742</v>
      </c>
      <c r="F2135" s="53">
        <f>ROUND(E2135/12*2,2)</f>
        <v>103790.33</v>
      </c>
      <c r="G2135" s="53">
        <v>99480</v>
      </c>
      <c r="H2135" s="53">
        <v>95500</v>
      </c>
      <c r="I2135" s="119"/>
      <c r="J2135" s="55"/>
      <c r="K2135" s="54">
        <f>G2135-F2135</f>
        <v>-4310.3300000000017</v>
      </c>
      <c r="L2135" s="55">
        <f>ROUND(K2135*100/-F2135,2)</f>
        <v>4.1500000000000004</v>
      </c>
      <c r="M2135" s="59"/>
      <c r="N2135" s="59"/>
      <c r="O2135" s="53">
        <v>2435</v>
      </c>
      <c r="P2135" s="53">
        <v>2252</v>
      </c>
      <c r="Q2135" s="57">
        <f t="shared" ref="Q2135:Q2147" si="1131">O2135-P2135</f>
        <v>183</v>
      </c>
      <c r="R2135" s="74">
        <v>313</v>
      </c>
      <c r="S2135" s="53">
        <f>ROUND(R2135/12*2,0)</f>
        <v>52</v>
      </c>
      <c r="T2135" s="58">
        <v>48</v>
      </c>
      <c r="U2135" s="58">
        <v>48</v>
      </c>
      <c r="V2135" s="53">
        <f t="shared" ref="V2135:V2147" si="1132">T2135-U2135</f>
        <v>0</v>
      </c>
      <c r="W2135" s="59"/>
      <c r="X2135" s="6"/>
    </row>
    <row r="2136" spans="1:24" s="77" customFormat="1" ht="15.75" x14ac:dyDescent="0.25">
      <c r="A2136" s="33" t="s">
        <v>292</v>
      </c>
      <c r="B2136" s="33" t="s">
        <v>331</v>
      </c>
      <c r="C2136" s="37" t="s">
        <v>26</v>
      </c>
      <c r="D2136" s="34" t="s">
        <v>27</v>
      </c>
      <c r="E2136" s="53"/>
      <c r="F2136" s="53"/>
      <c r="G2136" s="53"/>
      <c r="H2136" s="53"/>
      <c r="I2136" s="54"/>
      <c r="J2136" s="50"/>
      <c r="K2136" s="54"/>
      <c r="L2136" s="55"/>
      <c r="M2136" s="59"/>
      <c r="N2136" s="59"/>
      <c r="O2136" s="53"/>
      <c r="P2136" s="53"/>
      <c r="Q2136" s="57">
        <f t="shared" si="1131"/>
        <v>0</v>
      </c>
      <c r="R2136" s="53"/>
      <c r="S2136" s="53">
        <f t="shared" ref="S2136:S2147" si="1133">ROUND(R2136/12*3,0)</f>
        <v>0</v>
      </c>
      <c r="T2136" s="58"/>
      <c r="U2136" s="58"/>
      <c r="V2136" s="53">
        <f t="shared" si="1132"/>
        <v>0</v>
      </c>
      <c r="W2136" s="59"/>
      <c r="X2136" s="6"/>
    </row>
    <row r="2137" spans="1:24" s="77" customFormat="1" ht="31.5" x14ac:dyDescent="0.25">
      <c r="A2137" s="33" t="s">
        <v>292</v>
      </c>
      <c r="B2137" s="33" t="s">
        <v>331</v>
      </c>
      <c r="C2137" s="37" t="s">
        <v>28</v>
      </c>
      <c r="D2137" s="34" t="s">
        <v>29</v>
      </c>
      <c r="E2137" s="53"/>
      <c r="F2137" s="53"/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 t="shared" si="1131"/>
        <v>0</v>
      </c>
      <c r="R2137" s="53"/>
      <c r="S2137" s="53">
        <f t="shared" si="1133"/>
        <v>0</v>
      </c>
      <c r="T2137" s="58"/>
      <c r="U2137" s="58"/>
      <c r="V2137" s="53">
        <f t="shared" si="1132"/>
        <v>0</v>
      </c>
      <c r="W2137" s="59"/>
      <c r="X2137" s="6"/>
    </row>
    <row r="2138" spans="1:24" s="77" customFormat="1" ht="15.75" x14ac:dyDescent="0.25">
      <c r="A2138" s="33" t="s">
        <v>292</v>
      </c>
      <c r="B2138" s="33" t="s">
        <v>331</v>
      </c>
      <c r="C2138" s="37" t="s">
        <v>56</v>
      </c>
      <c r="D2138" s="34" t="s">
        <v>53</v>
      </c>
      <c r="E2138" s="53"/>
      <c r="F2138" s="53"/>
      <c r="G2138" s="53"/>
      <c r="H2138" s="53"/>
      <c r="I2138" s="54"/>
      <c r="J2138" s="50"/>
      <c r="K2138" s="54"/>
      <c r="L2138" s="55"/>
      <c r="M2138" s="59"/>
      <c r="N2138" s="59"/>
      <c r="O2138" s="53"/>
      <c r="P2138" s="53"/>
      <c r="Q2138" s="57">
        <f t="shared" si="1131"/>
        <v>0</v>
      </c>
      <c r="R2138" s="53"/>
      <c r="S2138" s="53">
        <f t="shared" si="1133"/>
        <v>0</v>
      </c>
      <c r="T2138" s="58"/>
      <c r="U2138" s="58"/>
      <c r="V2138" s="53">
        <f t="shared" si="1132"/>
        <v>0</v>
      </c>
      <c r="W2138" s="59"/>
      <c r="X2138" s="6"/>
    </row>
    <row r="2139" spans="1:24" s="77" customFormat="1" ht="15.75" x14ac:dyDescent="0.25">
      <c r="A2139" s="33" t="s">
        <v>292</v>
      </c>
      <c r="B2139" s="33" t="s">
        <v>331</v>
      </c>
      <c r="C2139" s="37" t="s">
        <v>57</v>
      </c>
      <c r="D2139" s="34" t="s">
        <v>68</v>
      </c>
      <c r="E2139" s="53"/>
      <c r="F2139" s="53"/>
      <c r="G2139" s="53"/>
      <c r="H2139" s="53"/>
      <c r="I2139" s="54"/>
      <c r="J2139" s="50"/>
      <c r="K2139" s="54"/>
      <c r="L2139" s="55"/>
      <c r="M2139" s="59"/>
      <c r="N2139" s="59"/>
      <c r="O2139" s="53"/>
      <c r="P2139" s="53"/>
      <c r="Q2139" s="57">
        <f t="shared" si="1131"/>
        <v>0</v>
      </c>
      <c r="R2139" s="53"/>
      <c r="S2139" s="53">
        <f t="shared" si="1133"/>
        <v>0</v>
      </c>
      <c r="T2139" s="58"/>
      <c r="U2139" s="58"/>
      <c r="V2139" s="53">
        <f t="shared" si="1132"/>
        <v>0</v>
      </c>
      <c r="W2139" s="59"/>
      <c r="X2139" s="6"/>
    </row>
    <row r="2140" spans="1:24" s="77" customFormat="1" ht="15.75" x14ac:dyDescent="0.25">
      <c r="A2140" s="33" t="s">
        <v>292</v>
      </c>
      <c r="B2140" s="33" t="s">
        <v>331</v>
      </c>
      <c r="C2140" s="37" t="s">
        <v>58</v>
      </c>
      <c r="D2140" s="34" t="s">
        <v>70</v>
      </c>
      <c r="E2140" s="53"/>
      <c r="F2140" s="53"/>
      <c r="G2140" s="53"/>
      <c r="H2140" s="53"/>
      <c r="I2140" s="54"/>
      <c r="J2140" s="50"/>
      <c r="K2140" s="54"/>
      <c r="L2140" s="55"/>
      <c r="M2140" s="59"/>
      <c r="N2140" s="59"/>
      <c r="O2140" s="53"/>
      <c r="P2140" s="53"/>
      <c r="Q2140" s="57">
        <f t="shared" si="1131"/>
        <v>0</v>
      </c>
      <c r="R2140" s="53"/>
      <c r="S2140" s="53">
        <f t="shared" si="1133"/>
        <v>0</v>
      </c>
      <c r="T2140" s="58"/>
      <c r="U2140" s="58"/>
      <c r="V2140" s="53">
        <f t="shared" si="1132"/>
        <v>0</v>
      </c>
      <c r="W2140" s="59"/>
      <c r="X2140" s="6"/>
    </row>
    <row r="2141" spans="1:24" s="77" customFormat="1" ht="31.5" x14ac:dyDescent="0.25">
      <c r="A2141" s="33" t="s">
        <v>292</v>
      </c>
      <c r="B2141" s="33" t="s">
        <v>331</v>
      </c>
      <c r="C2141" s="37" t="s">
        <v>59</v>
      </c>
      <c r="D2141" s="34" t="s">
        <v>69</v>
      </c>
      <c r="E2141" s="53"/>
      <c r="F2141" s="53"/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 t="shared" si="1131"/>
        <v>0</v>
      </c>
      <c r="R2141" s="53"/>
      <c r="S2141" s="53">
        <f t="shared" si="1133"/>
        <v>0</v>
      </c>
      <c r="T2141" s="58"/>
      <c r="U2141" s="58"/>
      <c r="V2141" s="53">
        <f t="shared" si="1132"/>
        <v>0</v>
      </c>
      <c r="W2141" s="59"/>
      <c r="X2141" s="6"/>
    </row>
    <row r="2142" spans="1:24" s="77" customFormat="1" ht="15.75" x14ac:dyDescent="0.25">
      <c r="A2142" s="33" t="s">
        <v>292</v>
      </c>
      <c r="B2142" s="33" t="s">
        <v>331</v>
      </c>
      <c r="C2142" s="37" t="s">
        <v>60</v>
      </c>
      <c r="D2142" s="34" t="s">
        <v>72</v>
      </c>
      <c r="E2142" s="53"/>
      <c r="F2142" s="53"/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 t="shared" si="1131"/>
        <v>0</v>
      </c>
      <c r="R2142" s="53"/>
      <c r="S2142" s="53">
        <f t="shared" si="1133"/>
        <v>0</v>
      </c>
      <c r="T2142" s="58"/>
      <c r="U2142" s="58"/>
      <c r="V2142" s="53">
        <f t="shared" si="1132"/>
        <v>0</v>
      </c>
      <c r="W2142" s="59"/>
      <c r="X2142" s="6"/>
    </row>
    <row r="2143" spans="1:24" s="77" customFormat="1" ht="15.75" x14ac:dyDescent="0.25">
      <c r="A2143" s="33" t="s">
        <v>292</v>
      </c>
      <c r="B2143" s="33" t="s">
        <v>331</v>
      </c>
      <c r="C2143" s="37" t="s">
        <v>61</v>
      </c>
      <c r="D2143" s="34" t="s">
        <v>67</v>
      </c>
      <c r="E2143" s="53"/>
      <c r="F2143" s="53"/>
      <c r="G2143" s="53"/>
      <c r="H2143" s="53"/>
      <c r="I2143" s="54"/>
      <c r="J2143" s="50"/>
      <c r="K2143" s="54"/>
      <c r="L2143" s="55"/>
      <c r="M2143" s="59"/>
      <c r="N2143" s="59"/>
      <c r="O2143" s="53"/>
      <c r="P2143" s="53"/>
      <c r="Q2143" s="57">
        <f t="shared" si="1131"/>
        <v>0</v>
      </c>
      <c r="R2143" s="53"/>
      <c r="S2143" s="53">
        <f t="shared" si="1133"/>
        <v>0</v>
      </c>
      <c r="T2143" s="58"/>
      <c r="U2143" s="58"/>
      <c r="V2143" s="53">
        <f t="shared" si="1132"/>
        <v>0</v>
      </c>
      <c r="W2143" s="59"/>
      <c r="X2143" s="6"/>
    </row>
    <row r="2144" spans="1:24" s="77" customFormat="1" ht="15.75" x14ac:dyDescent="0.25">
      <c r="A2144" s="33" t="s">
        <v>292</v>
      </c>
      <c r="B2144" s="33" t="s">
        <v>331</v>
      </c>
      <c r="C2144" s="37" t="s">
        <v>62</v>
      </c>
      <c r="D2144" s="34" t="s">
        <v>66</v>
      </c>
      <c r="E2144" s="53"/>
      <c r="F2144" s="53"/>
      <c r="G2144" s="53"/>
      <c r="H2144" s="53"/>
      <c r="I2144" s="54"/>
      <c r="J2144" s="50"/>
      <c r="K2144" s="54"/>
      <c r="L2144" s="55"/>
      <c r="M2144" s="59"/>
      <c r="N2144" s="59"/>
      <c r="O2144" s="53"/>
      <c r="P2144" s="53"/>
      <c r="Q2144" s="57">
        <f t="shared" si="1131"/>
        <v>0</v>
      </c>
      <c r="R2144" s="53"/>
      <c r="S2144" s="53">
        <f t="shared" si="1133"/>
        <v>0</v>
      </c>
      <c r="T2144" s="58"/>
      <c r="U2144" s="58"/>
      <c r="V2144" s="53">
        <f t="shared" si="1132"/>
        <v>0</v>
      </c>
      <c r="W2144" s="59"/>
      <c r="X2144" s="6"/>
    </row>
    <row r="2145" spans="1:24" s="77" customFormat="1" ht="15.75" x14ac:dyDescent="0.25">
      <c r="A2145" s="33" t="s">
        <v>292</v>
      </c>
      <c r="B2145" s="33" t="s">
        <v>331</v>
      </c>
      <c r="C2145" s="37" t="s">
        <v>63</v>
      </c>
      <c r="D2145" s="34" t="s">
        <v>52</v>
      </c>
      <c r="E2145" s="53"/>
      <c r="F2145" s="53"/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 t="shared" si="1131"/>
        <v>0</v>
      </c>
      <c r="R2145" s="53"/>
      <c r="S2145" s="53">
        <f t="shared" si="1133"/>
        <v>0</v>
      </c>
      <c r="T2145" s="58"/>
      <c r="U2145" s="58"/>
      <c r="V2145" s="53">
        <f t="shared" si="1132"/>
        <v>0</v>
      </c>
      <c r="W2145" s="59"/>
      <c r="X2145" s="6"/>
    </row>
    <row r="2146" spans="1:24" s="77" customFormat="1" ht="15.75" x14ac:dyDescent="0.25">
      <c r="A2146" s="33" t="s">
        <v>292</v>
      </c>
      <c r="B2146" s="33" t="s">
        <v>331</v>
      </c>
      <c r="C2146" s="37" t="s">
        <v>64</v>
      </c>
      <c r="D2146" s="34" t="s">
        <v>55</v>
      </c>
      <c r="E2146" s="53"/>
      <c r="F2146" s="53"/>
      <c r="G2146" s="53"/>
      <c r="H2146" s="53"/>
      <c r="I2146" s="54"/>
      <c r="J2146" s="50"/>
      <c r="K2146" s="54"/>
      <c r="L2146" s="55"/>
      <c r="M2146" s="59"/>
      <c r="N2146" s="59"/>
      <c r="O2146" s="53"/>
      <c r="P2146" s="53"/>
      <c r="Q2146" s="57">
        <f t="shared" si="1131"/>
        <v>0</v>
      </c>
      <c r="R2146" s="53"/>
      <c r="S2146" s="53">
        <f t="shared" si="1133"/>
        <v>0</v>
      </c>
      <c r="T2146" s="58"/>
      <c r="U2146" s="58"/>
      <c r="V2146" s="53">
        <f t="shared" si="1132"/>
        <v>0</v>
      </c>
      <c r="W2146" s="59"/>
      <c r="X2146" s="6"/>
    </row>
    <row r="2147" spans="1:24" s="77" customFormat="1" ht="15.75" x14ac:dyDescent="0.25">
      <c r="A2147" s="33" t="s">
        <v>292</v>
      </c>
      <c r="B2147" s="33" t="s">
        <v>331</v>
      </c>
      <c r="C2147" s="37" t="s">
        <v>65</v>
      </c>
      <c r="D2147" s="34" t="s">
        <v>71</v>
      </c>
      <c r="E2147" s="53"/>
      <c r="F2147" s="53"/>
      <c r="G2147" s="53"/>
      <c r="H2147" s="53"/>
      <c r="I2147" s="54"/>
      <c r="J2147" s="50"/>
      <c r="K2147" s="54"/>
      <c r="L2147" s="55"/>
      <c r="M2147" s="59"/>
      <c r="N2147" s="59"/>
      <c r="O2147" s="53"/>
      <c r="P2147" s="53"/>
      <c r="Q2147" s="57">
        <f t="shared" si="1131"/>
        <v>0</v>
      </c>
      <c r="R2147" s="53"/>
      <c r="S2147" s="53">
        <f t="shared" si="1133"/>
        <v>0</v>
      </c>
      <c r="T2147" s="58"/>
      <c r="U2147" s="58"/>
      <c r="V2147" s="53">
        <f t="shared" si="1132"/>
        <v>0</v>
      </c>
      <c r="W2147" s="59"/>
      <c r="X2147" s="6"/>
    </row>
    <row r="2148" spans="1:24" s="77" customFormat="1" ht="31.5" x14ac:dyDescent="0.25">
      <c r="A2148" s="33" t="s">
        <v>292</v>
      </c>
      <c r="B2148" s="22" t="s">
        <v>332</v>
      </c>
      <c r="C2148" s="23" t="s">
        <v>102</v>
      </c>
      <c r="D2148" s="32" t="s">
        <v>30</v>
      </c>
      <c r="E2148" s="61">
        <f t="shared" ref="E2148:L2148" si="1134">SUM(E2149:E2166)</f>
        <v>858623</v>
      </c>
      <c r="F2148" s="61">
        <f t="shared" si="1134"/>
        <v>143104</v>
      </c>
      <c r="G2148" s="61">
        <f t="shared" si="1134"/>
        <v>198658.11</v>
      </c>
      <c r="H2148" s="61">
        <f t="shared" si="1134"/>
        <v>112992</v>
      </c>
      <c r="I2148" s="61">
        <f t="shared" si="1134"/>
        <v>52316.05</v>
      </c>
      <c r="J2148" s="50">
        <f>ROUND(I2148/F2148*100,2)</f>
        <v>36.56</v>
      </c>
      <c r="K2148" s="61">
        <f t="shared" si="1134"/>
        <v>-3185.9400000000005</v>
      </c>
      <c r="L2148" s="61">
        <f t="shared" si="1134"/>
        <v>18.62</v>
      </c>
      <c r="M2148" s="61"/>
      <c r="N2148" s="61"/>
      <c r="O2148" s="61">
        <f t="shared" ref="O2148:V2148" si="1135">SUM(O2149:O2164)</f>
        <v>424</v>
      </c>
      <c r="P2148" s="61">
        <f t="shared" si="1135"/>
        <v>424</v>
      </c>
      <c r="Q2148" s="61">
        <f t="shared" si="1135"/>
        <v>0</v>
      </c>
      <c r="R2148" s="61">
        <f t="shared" si="1135"/>
        <v>0</v>
      </c>
      <c r="S2148" s="61">
        <f t="shared" si="1135"/>
        <v>0</v>
      </c>
      <c r="T2148" s="61">
        <f t="shared" si="1135"/>
        <v>7</v>
      </c>
      <c r="U2148" s="61">
        <f t="shared" si="1135"/>
        <v>7</v>
      </c>
      <c r="V2148" s="61">
        <f t="shared" si="1135"/>
        <v>0</v>
      </c>
      <c r="W2148" s="61"/>
      <c r="X2148" s="6"/>
    </row>
    <row r="2149" spans="1:24" s="77" customFormat="1" ht="15.75" x14ac:dyDescent="0.25">
      <c r="A2149" s="33" t="s">
        <v>292</v>
      </c>
      <c r="B2149" s="33" t="s">
        <v>332</v>
      </c>
      <c r="C2149" s="23" t="s">
        <v>79</v>
      </c>
      <c r="D2149" s="43" t="s">
        <v>77</v>
      </c>
      <c r="E2149" s="53">
        <v>119527</v>
      </c>
      <c r="F2149" s="53">
        <f t="shared" ref="F2149:F2150" si="1136">ROUND(E2149/12*2,0)</f>
        <v>19921</v>
      </c>
      <c r="G2149" s="53">
        <v>34253.050000000003</v>
      </c>
      <c r="H2149" s="53">
        <v>16779</v>
      </c>
      <c r="I2149" s="119">
        <f t="shared" ref="I2149" si="1137">G2149-F2149</f>
        <v>14332.050000000003</v>
      </c>
      <c r="J2149" s="55">
        <f t="shared" ref="J2149" si="1138">ROUND(I2149/F2149*100,2)</f>
        <v>71.94</v>
      </c>
      <c r="K2149" s="54"/>
      <c r="L2149" s="55"/>
      <c r="M2149" s="59"/>
      <c r="N2149" s="59"/>
      <c r="O2149" s="53"/>
      <c r="P2149" s="53"/>
      <c r="Q2149" s="57">
        <f t="shared" ref="Q2149:Q2156" si="1139">O2149-P2149</f>
        <v>0</v>
      </c>
      <c r="R2149" s="53"/>
      <c r="S2149" s="53">
        <f>ROUND(R2149/12*3,0)</f>
        <v>0</v>
      </c>
      <c r="T2149" s="58"/>
      <c r="U2149" s="58"/>
      <c r="V2149" s="53">
        <f t="shared" ref="V2149:V2156" si="1140">T2149-U2149</f>
        <v>0</v>
      </c>
      <c r="W2149" s="59"/>
      <c r="X2149" s="6"/>
    </row>
    <row r="2150" spans="1:24" s="77" customFormat="1" ht="15.75" x14ac:dyDescent="0.25">
      <c r="A2150" s="33" t="s">
        <v>292</v>
      </c>
      <c r="B2150" s="33" t="s">
        <v>332</v>
      </c>
      <c r="C2150" s="23" t="s">
        <v>80</v>
      </c>
      <c r="D2150" s="43" t="s">
        <v>78</v>
      </c>
      <c r="E2150" s="53">
        <v>102671</v>
      </c>
      <c r="F2150" s="53">
        <f t="shared" si="1136"/>
        <v>17112</v>
      </c>
      <c r="G2150" s="53">
        <v>13926.06</v>
      </c>
      <c r="H2150" s="53">
        <v>9011</v>
      </c>
      <c r="I2150" s="55"/>
      <c r="J2150" s="55"/>
      <c r="K2150" s="54">
        <f t="shared" ref="K2150" si="1141">G2150-F2150</f>
        <v>-3185.9400000000005</v>
      </c>
      <c r="L2150" s="55">
        <f t="shared" ref="L2150" si="1142">ROUND(K2150*100/-F2150,2)</f>
        <v>18.62</v>
      </c>
      <c r="M2150" s="59"/>
      <c r="N2150" s="59"/>
      <c r="O2150" s="53"/>
      <c r="P2150" s="53"/>
      <c r="Q2150" s="57">
        <f t="shared" si="1139"/>
        <v>0</v>
      </c>
      <c r="R2150" s="53"/>
      <c r="S2150" s="53">
        <f>ROUND(R2150/12*3,0)</f>
        <v>0</v>
      </c>
      <c r="T2150" s="58"/>
      <c r="U2150" s="58"/>
      <c r="V2150" s="53">
        <f t="shared" si="1140"/>
        <v>0</v>
      </c>
      <c r="W2150" s="59"/>
      <c r="X2150" s="6"/>
    </row>
    <row r="2151" spans="1:24" s="77" customFormat="1" ht="15.75" x14ac:dyDescent="0.25">
      <c r="A2151" s="33" t="s">
        <v>292</v>
      </c>
      <c r="B2151" s="33" t="s">
        <v>332</v>
      </c>
      <c r="C2151" s="23" t="s">
        <v>82</v>
      </c>
      <c r="D2151" s="34" t="s">
        <v>81</v>
      </c>
      <c r="E2151" s="53"/>
      <c r="F2151" s="53"/>
      <c r="G2151" s="53"/>
      <c r="H2151" s="53"/>
      <c r="I2151" s="54"/>
      <c r="J2151" s="50"/>
      <c r="K2151" s="54"/>
      <c r="L2151" s="55"/>
      <c r="M2151" s="59"/>
      <c r="N2151" s="59"/>
      <c r="O2151" s="53"/>
      <c r="P2151" s="53"/>
      <c r="Q2151" s="57">
        <f t="shared" si="1139"/>
        <v>0</v>
      </c>
      <c r="R2151" s="53"/>
      <c r="S2151" s="53">
        <f>ROUND(R2151/12*4,0)</f>
        <v>0</v>
      </c>
      <c r="T2151" s="58"/>
      <c r="U2151" s="58"/>
      <c r="V2151" s="53">
        <f t="shared" si="1140"/>
        <v>0</v>
      </c>
      <c r="W2151" s="59"/>
      <c r="X2151" s="6"/>
    </row>
    <row r="2152" spans="1:24" s="77" customFormat="1" ht="31.5" x14ac:dyDescent="0.25">
      <c r="A2152" s="33" t="s">
        <v>292</v>
      </c>
      <c r="B2152" s="33" t="s">
        <v>332</v>
      </c>
      <c r="C2152" s="23" t="s">
        <v>84</v>
      </c>
      <c r="D2152" s="43" t="s">
        <v>83</v>
      </c>
      <c r="E2152" s="53"/>
      <c r="F2152" s="53"/>
      <c r="G2152" s="53"/>
      <c r="H2152" s="53"/>
      <c r="I2152" s="54"/>
      <c r="J2152" s="50"/>
      <c r="K2152" s="54"/>
      <c r="L2152" s="55"/>
      <c r="M2152" s="59"/>
      <c r="N2152" s="59"/>
      <c r="O2152" s="53"/>
      <c r="P2152" s="53"/>
      <c r="Q2152" s="57">
        <f t="shared" si="1139"/>
        <v>0</v>
      </c>
      <c r="R2152" s="53"/>
      <c r="S2152" s="53">
        <f>ROUND(R2152/12*3,0)</f>
        <v>0</v>
      </c>
      <c r="T2152" s="58"/>
      <c r="U2152" s="58"/>
      <c r="V2152" s="53">
        <f t="shared" si="1140"/>
        <v>0</v>
      </c>
      <c r="W2152" s="59"/>
      <c r="X2152" s="6"/>
    </row>
    <row r="2153" spans="1:24" s="77" customFormat="1" ht="15.75" x14ac:dyDescent="0.25">
      <c r="A2153" s="33" t="s">
        <v>292</v>
      </c>
      <c r="B2153" s="33" t="s">
        <v>332</v>
      </c>
      <c r="C2153" s="23" t="s">
        <v>95</v>
      </c>
      <c r="D2153" s="43" t="s">
        <v>96</v>
      </c>
      <c r="E2153" s="53"/>
      <c r="F2153" s="53"/>
      <c r="G2153" s="53"/>
      <c r="H2153" s="53"/>
      <c r="I2153" s="55"/>
      <c r="J2153" s="55"/>
      <c r="K2153" s="54"/>
      <c r="L2153" s="55"/>
      <c r="M2153" s="59"/>
      <c r="N2153" s="59"/>
      <c r="O2153" s="53"/>
      <c r="P2153" s="53"/>
      <c r="Q2153" s="57">
        <f t="shared" si="1139"/>
        <v>0</v>
      </c>
      <c r="R2153" s="53"/>
      <c r="S2153" s="53">
        <f>ROUND(R2153/12*3,0)</f>
        <v>0</v>
      </c>
      <c r="T2153" s="58"/>
      <c r="U2153" s="58"/>
      <c r="V2153" s="53">
        <f t="shared" si="1140"/>
        <v>0</v>
      </c>
      <c r="W2153" s="59"/>
      <c r="X2153" s="6"/>
    </row>
    <row r="2154" spans="1:24" s="77" customFormat="1" ht="31.5" x14ac:dyDescent="0.25">
      <c r="A2154" s="33" t="s">
        <v>292</v>
      </c>
      <c r="B2154" s="33" t="s">
        <v>332</v>
      </c>
      <c r="C2154" s="23" t="s">
        <v>86</v>
      </c>
      <c r="D2154" s="43" t="s">
        <v>85</v>
      </c>
      <c r="E2154" s="53"/>
      <c r="F2154" s="53"/>
      <c r="G2154" s="53">
        <v>6424</v>
      </c>
      <c r="H2154" s="53">
        <v>6424</v>
      </c>
      <c r="I2154" s="55"/>
      <c r="J2154" s="55"/>
      <c r="K2154" s="54"/>
      <c r="L2154" s="55"/>
      <c r="M2154" s="59"/>
      <c r="N2154" s="59"/>
      <c r="O2154" s="53">
        <v>424</v>
      </c>
      <c r="P2154" s="53">
        <v>424</v>
      </c>
      <c r="Q2154" s="57">
        <f t="shared" si="1139"/>
        <v>0</v>
      </c>
      <c r="R2154" s="74"/>
      <c r="S2154" s="53">
        <f>ROUND(R2154/12*2,0)</f>
        <v>0</v>
      </c>
      <c r="T2154" s="58">
        <v>7</v>
      </c>
      <c r="U2154" s="58">
        <v>7</v>
      </c>
      <c r="V2154" s="53">
        <f t="shared" si="1140"/>
        <v>0</v>
      </c>
      <c r="W2154" s="59"/>
      <c r="X2154" s="6"/>
    </row>
    <row r="2155" spans="1:24" s="77" customFormat="1" ht="31.5" x14ac:dyDescent="0.25">
      <c r="A2155" s="33" t="s">
        <v>292</v>
      </c>
      <c r="B2155" s="33" t="s">
        <v>332</v>
      </c>
      <c r="C2155" s="23" t="s">
        <v>102</v>
      </c>
      <c r="D2155" s="39" t="s">
        <v>352</v>
      </c>
      <c r="E2155" s="53"/>
      <c r="F2155" s="53"/>
      <c r="G2155" s="53"/>
      <c r="H2155" s="53"/>
      <c r="I2155" s="54"/>
      <c r="J2155" s="50"/>
      <c r="K2155" s="54"/>
      <c r="L2155" s="55"/>
      <c r="M2155" s="59"/>
      <c r="N2155" s="59"/>
      <c r="O2155" s="53"/>
      <c r="P2155" s="53"/>
      <c r="Q2155" s="57">
        <f t="shared" si="1139"/>
        <v>0</v>
      </c>
      <c r="R2155" s="74"/>
      <c r="S2155" s="53">
        <f t="shared" ref="S2155" si="1143">R2155</f>
        <v>0</v>
      </c>
      <c r="T2155" s="58"/>
      <c r="U2155" s="58"/>
      <c r="V2155" s="53">
        <f t="shared" si="1140"/>
        <v>0</v>
      </c>
      <c r="W2155" s="59"/>
      <c r="X2155" s="6"/>
    </row>
    <row r="2156" spans="1:24" s="77" customFormat="1" ht="15.75" x14ac:dyDescent="0.25">
      <c r="A2156" s="33" t="s">
        <v>292</v>
      </c>
      <c r="B2156" s="33" t="s">
        <v>332</v>
      </c>
      <c r="C2156" s="23" t="s">
        <v>89</v>
      </c>
      <c r="D2156" s="43" t="s">
        <v>88</v>
      </c>
      <c r="E2156" s="53"/>
      <c r="F2156" s="53"/>
      <c r="G2156" s="53"/>
      <c r="H2156" s="53"/>
      <c r="I2156" s="54"/>
      <c r="J2156" s="50"/>
      <c r="K2156" s="54"/>
      <c r="L2156" s="55"/>
      <c r="M2156" s="59"/>
      <c r="N2156" s="59"/>
      <c r="O2156" s="53"/>
      <c r="P2156" s="53"/>
      <c r="Q2156" s="57">
        <f t="shared" si="1139"/>
        <v>0</v>
      </c>
      <c r="R2156" s="53"/>
      <c r="S2156" s="53">
        <f>ROUND(R2156/12*3,0)</f>
        <v>0</v>
      </c>
      <c r="T2156" s="58"/>
      <c r="U2156" s="58"/>
      <c r="V2156" s="53">
        <f t="shared" si="1140"/>
        <v>0</v>
      </c>
      <c r="W2156" s="59"/>
      <c r="X2156" s="6"/>
    </row>
    <row r="2157" spans="1:24" s="77" customFormat="1" ht="15.75" x14ac:dyDescent="0.25">
      <c r="A2157" s="33" t="s">
        <v>292</v>
      </c>
      <c r="B2157" s="33" t="s">
        <v>332</v>
      </c>
      <c r="C2157" s="112" t="s">
        <v>357</v>
      </c>
      <c r="D2157" s="38" t="s">
        <v>358</v>
      </c>
      <c r="E2157" s="53"/>
      <c r="F2157" s="53">
        <f t="shared" ref="F2157:F2159" si="1144">E2157/12*10</f>
        <v>0</v>
      </c>
      <c r="G2157" s="53"/>
      <c r="H2157" s="53"/>
      <c r="I2157" s="119">
        <f t="shared" ref="I2157:I2159" si="1145">G2157-F2157</f>
        <v>0</v>
      </c>
      <c r="J2157" s="55"/>
      <c r="K2157" s="54"/>
      <c r="L2157" s="55"/>
      <c r="M2157" s="59"/>
      <c r="N2157" s="59"/>
      <c r="O2157" s="53"/>
      <c r="P2157" s="53"/>
      <c r="Q2157" s="57"/>
      <c r="R2157" s="53"/>
      <c r="S2157" s="53"/>
      <c r="T2157" s="58"/>
      <c r="U2157" s="58"/>
      <c r="V2157" s="53"/>
      <c r="W2157" s="59"/>
      <c r="X2157" s="6"/>
    </row>
    <row r="2158" spans="1:24" s="77" customFormat="1" ht="15.75" x14ac:dyDescent="0.25">
      <c r="A2158" s="33" t="s">
        <v>292</v>
      </c>
      <c r="B2158" s="33" t="s">
        <v>332</v>
      </c>
      <c r="C2158" s="23" t="s">
        <v>91</v>
      </c>
      <c r="D2158" s="43" t="s">
        <v>90</v>
      </c>
      <c r="E2158" s="53">
        <v>636425</v>
      </c>
      <c r="F2158" s="53">
        <f>ROUND(E2158/12*2,0)</f>
        <v>106071</v>
      </c>
      <c r="G2158" s="99">
        <v>144055</v>
      </c>
      <c r="H2158" s="53">
        <v>80778</v>
      </c>
      <c r="I2158" s="119">
        <f>G2158-F2158</f>
        <v>37984</v>
      </c>
      <c r="J2158" s="119">
        <f>ROUND(I2158/F2158*100,2)</f>
        <v>35.81</v>
      </c>
      <c r="K2158" s="54"/>
      <c r="L2158" s="55"/>
      <c r="M2158" s="59"/>
      <c r="N2158" s="59"/>
      <c r="O2158" s="53"/>
      <c r="P2158" s="53"/>
      <c r="Q2158" s="57">
        <f t="shared" ref="Q2158:Q2164" si="1146">O2158-P2158</f>
        <v>0</v>
      </c>
      <c r="R2158" s="53"/>
      <c r="S2158" s="53">
        <f t="shared" ref="S2158:S2164" si="1147">ROUND(R2158/12*3,0)</f>
        <v>0</v>
      </c>
      <c r="T2158" s="58"/>
      <c r="U2158" s="58"/>
      <c r="V2158" s="53">
        <f t="shared" ref="V2158:V2164" si="1148">T2158-U2158</f>
        <v>0</v>
      </c>
      <c r="W2158" s="59"/>
      <c r="X2158" s="6"/>
    </row>
    <row r="2159" spans="1:24" s="77" customFormat="1" ht="37.5" customHeight="1" x14ac:dyDescent="0.25">
      <c r="A2159" s="33" t="s">
        <v>292</v>
      </c>
      <c r="B2159" s="33" t="s">
        <v>332</v>
      </c>
      <c r="C2159" s="23" t="s">
        <v>94</v>
      </c>
      <c r="D2159" s="43" t="s">
        <v>97</v>
      </c>
      <c r="E2159" s="53"/>
      <c r="F2159" s="53">
        <f t="shared" si="1144"/>
        <v>0</v>
      </c>
      <c r="G2159" s="53"/>
      <c r="H2159" s="53"/>
      <c r="I2159" s="119">
        <f t="shared" si="1145"/>
        <v>0</v>
      </c>
      <c r="J2159" s="55"/>
      <c r="K2159" s="54"/>
      <c r="L2159" s="55"/>
      <c r="M2159" s="59"/>
      <c r="N2159" s="59"/>
      <c r="O2159" s="53"/>
      <c r="P2159" s="53"/>
      <c r="Q2159" s="57">
        <f t="shared" si="1146"/>
        <v>0</v>
      </c>
      <c r="R2159" s="53"/>
      <c r="S2159" s="53">
        <f t="shared" si="1147"/>
        <v>0</v>
      </c>
      <c r="T2159" s="58"/>
      <c r="U2159" s="58"/>
      <c r="V2159" s="53">
        <f t="shared" si="1148"/>
        <v>0</v>
      </c>
      <c r="W2159" s="59"/>
      <c r="X2159" s="6"/>
    </row>
    <row r="2160" spans="1:24" s="77" customFormat="1" ht="15.75" x14ac:dyDescent="0.25">
      <c r="A2160" s="33" t="s">
        <v>292</v>
      </c>
      <c r="B2160" s="33" t="s">
        <v>332</v>
      </c>
      <c r="C2160" s="23" t="s">
        <v>93</v>
      </c>
      <c r="D2160" s="43" t="s">
        <v>92</v>
      </c>
      <c r="E2160" s="53"/>
      <c r="F2160" s="53"/>
      <c r="G2160" s="53"/>
      <c r="H2160" s="53"/>
      <c r="I2160" s="54"/>
      <c r="J2160" s="50"/>
      <c r="K2160" s="54"/>
      <c r="L2160" s="55"/>
      <c r="M2160" s="59"/>
      <c r="N2160" s="59"/>
      <c r="O2160" s="53"/>
      <c r="P2160" s="53"/>
      <c r="Q2160" s="57">
        <f t="shared" si="1146"/>
        <v>0</v>
      </c>
      <c r="R2160" s="53"/>
      <c r="S2160" s="53">
        <f t="shared" si="1147"/>
        <v>0</v>
      </c>
      <c r="T2160" s="58"/>
      <c r="U2160" s="58"/>
      <c r="V2160" s="53">
        <f t="shared" si="1148"/>
        <v>0</v>
      </c>
      <c r="W2160" s="59"/>
      <c r="X2160" s="6"/>
    </row>
    <row r="2161" spans="1:24" s="77" customFormat="1" ht="31.5" x14ac:dyDescent="0.25">
      <c r="A2161" s="33" t="s">
        <v>292</v>
      </c>
      <c r="B2161" s="33" t="s">
        <v>332</v>
      </c>
      <c r="C2161" s="23" t="s">
        <v>98</v>
      </c>
      <c r="D2161" s="34" t="s">
        <v>99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1146"/>
        <v>0</v>
      </c>
      <c r="R2161" s="53"/>
      <c r="S2161" s="53">
        <f t="shared" si="1147"/>
        <v>0</v>
      </c>
      <c r="T2161" s="58"/>
      <c r="U2161" s="58"/>
      <c r="V2161" s="53">
        <f t="shared" si="1148"/>
        <v>0</v>
      </c>
      <c r="W2161" s="59"/>
      <c r="X2161" s="6"/>
    </row>
    <row r="2162" spans="1:24" s="77" customFormat="1" ht="15.75" x14ac:dyDescent="0.25">
      <c r="A2162" s="33" t="s">
        <v>292</v>
      </c>
      <c r="B2162" s="33" t="s">
        <v>332</v>
      </c>
      <c r="C2162" s="23" t="s">
        <v>100</v>
      </c>
      <c r="D2162" s="34" t="s">
        <v>101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1146"/>
        <v>0</v>
      </c>
      <c r="R2162" s="53"/>
      <c r="S2162" s="53">
        <f t="shared" si="1147"/>
        <v>0</v>
      </c>
      <c r="T2162" s="58"/>
      <c r="U2162" s="58"/>
      <c r="V2162" s="53">
        <f t="shared" si="1148"/>
        <v>0</v>
      </c>
      <c r="W2162" s="59"/>
      <c r="X2162" s="6"/>
    </row>
    <row r="2163" spans="1:24" s="77" customFormat="1" ht="47.25" x14ac:dyDescent="0.25">
      <c r="A2163" s="33" t="s">
        <v>292</v>
      </c>
      <c r="B2163" s="33" t="s">
        <v>332</v>
      </c>
      <c r="C2163" s="23" t="s">
        <v>102</v>
      </c>
      <c r="D2163" s="39" t="s">
        <v>87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1146"/>
        <v>0</v>
      </c>
      <c r="R2163" s="53"/>
      <c r="S2163" s="53">
        <f t="shared" si="1147"/>
        <v>0</v>
      </c>
      <c r="T2163" s="58"/>
      <c r="U2163" s="58"/>
      <c r="V2163" s="53">
        <f t="shared" si="1148"/>
        <v>0</v>
      </c>
      <c r="W2163" s="59"/>
      <c r="X2163" s="6"/>
    </row>
    <row r="2164" spans="1:24" s="77" customFormat="1" ht="63" x14ac:dyDescent="0.25">
      <c r="A2164" s="33" t="s">
        <v>292</v>
      </c>
      <c r="B2164" s="33" t="s">
        <v>332</v>
      </c>
      <c r="C2164" s="23" t="s">
        <v>102</v>
      </c>
      <c r="D2164" s="39" t="s">
        <v>103</v>
      </c>
      <c r="E2164" s="53"/>
      <c r="F2164" s="53"/>
      <c r="G2164" s="53"/>
      <c r="H2164" s="53"/>
      <c r="I2164" s="54"/>
      <c r="J2164" s="50"/>
      <c r="K2164" s="54"/>
      <c r="L2164" s="55"/>
      <c r="M2164" s="59"/>
      <c r="N2164" s="59"/>
      <c r="O2164" s="53"/>
      <c r="P2164" s="53"/>
      <c r="Q2164" s="57">
        <f t="shared" si="1146"/>
        <v>0</v>
      </c>
      <c r="R2164" s="53"/>
      <c r="S2164" s="53">
        <f t="shared" si="1147"/>
        <v>0</v>
      </c>
      <c r="T2164" s="58"/>
      <c r="U2164" s="58"/>
      <c r="V2164" s="53">
        <f t="shared" si="1148"/>
        <v>0</v>
      </c>
      <c r="W2164" s="59"/>
      <c r="X2164" s="6"/>
    </row>
    <row r="2165" spans="1:24" s="77" customFormat="1" ht="31.5" x14ac:dyDescent="0.25">
      <c r="A2165" s="33" t="s">
        <v>292</v>
      </c>
      <c r="B2165" s="33" t="s">
        <v>332</v>
      </c>
      <c r="C2165" s="23" t="s">
        <v>362</v>
      </c>
      <c r="D2165" s="39" t="s">
        <v>363</v>
      </c>
      <c r="E2165" s="53"/>
      <c r="F2165" s="53">
        <f>E2165/12*10</f>
        <v>0</v>
      </c>
      <c r="G2165" s="53"/>
      <c r="H2165" s="53"/>
      <c r="I2165" s="119">
        <f>G2165-F2165</f>
        <v>0</v>
      </c>
      <c r="J2165" s="55"/>
      <c r="K2165" s="54"/>
      <c r="L2165" s="55"/>
      <c r="M2165" s="59"/>
      <c r="N2165" s="59"/>
      <c r="O2165" s="53"/>
      <c r="P2165" s="53"/>
      <c r="Q2165" s="57"/>
      <c r="R2165" s="53"/>
      <c r="S2165" s="53"/>
      <c r="T2165" s="58"/>
      <c r="U2165" s="58"/>
      <c r="V2165" s="53"/>
      <c r="W2165" s="59"/>
      <c r="X2165" s="6"/>
    </row>
    <row r="2166" spans="1:24" s="77" customFormat="1" ht="23.25" customHeight="1" x14ac:dyDescent="0.25">
      <c r="A2166" s="33" t="s">
        <v>292</v>
      </c>
      <c r="B2166" s="33" t="s">
        <v>332</v>
      </c>
      <c r="C2166" s="23" t="s">
        <v>365</v>
      </c>
      <c r="D2166" s="39" t="s">
        <v>364</v>
      </c>
      <c r="E2166" s="53"/>
      <c r="F2166" s="53"/>
      <c r="G2166" s="53"/>
      <c r="H2166" s="53"/>
      <c r="I2166" s="119"/>
      <c r="J2166" s="50"/>
      <c r="K2166" s="119"/>
      <c r="L2166" s="55"/>
      <c r="M2166" s="59"/>
      <c r="N2166" s="59"/>
      <c r="O2166" s="53"/>
      <c r="P2166" s="53"/>
      <c r="Q2166" s="59"/>
      <c r="R2166" s="53"/>
      <c r="S2166" s="53"/>
      <c r="T2166" s="53"/>
      <c r="U2166" s="53"/>
      <c r="V2166" s="53"/>
      <c r="W2166" s="59"/>
      <c r="X2166" s="6"/>
    </row>
    <row r="2167" spans="1:24" s="77" customFormat="1" ht="15.75" x14ac:dyDescent="0.25">
      <c r="A2167" s="33" t="s">
        <v>292</v>
      </c>
      <c r="B2167" s="21">
        <v>2</v>
      </c>
      <c r="C2167" s="23" t="s">
        <v>102</v>
      </c>
      <c r="D2167" s="40" t="s">
        <v>31</v>
      </c>
      <c r="E2167" s="64">
        <f>E2168+E2174+E2229</f>
        <v>3317810</v>
      </c>
      <c r="F2167" s="64">
        <f>F2168+F2174+F2229</f>
        <v>597827.66999999993</v>
      </c>
      <c r="G2167" s="64">
        <f>G2168+G2174+G2229</f>
        <v>655972.47</v>
      </c>
      <c r="H2167" s="64">
        <f>H2168+H2174+H2229</f>
        <v>520438</v>
      </c>
      <c r="I2167" s="64">
        <f>I2168+I2174+I2229</f>
        <v>118026.20999999999</v>
      </c>
      <c r="J2167" s="55">
        <f>ROUND(I2167/F2167*100,2)</f>
        <v>19.739999999999998</v>
      </c>
      <c r="K2167" s="64">
        <f>K2168+K2174+K2229</f>
        <v>-59880.409999999996</v>
      </c>
      <c r="L2167" s="55">
        <f>ROUND(K2167*100/-F2167,2)</f>
        <v>10.02</v>
      </c>
      <c r="M2167" s="64">
        <v>128960</v>
      </c>
      <c r="N2167" s="49">
        <f>ROUND(M2167/12*2,2)</f>
        <v>21493.33</v>
      </c>
      <c r="O2167" s="64">
        <f t="shared" ref="O2167:V2167" si="1149">O2168+O2174+O2229</f>
        <v>18457</v>
      </c>
      <c r="P2167" s="64">
        <f t="shared" si="1149"/>
        <v>15462</v>
      </c>
      <c r="Q2167" s="64">
        <f t="shared" si="1149"/>
        <v>2995</v>
      </c>
      <c r="R2167" s="64">
        <f t="shared" si="1149"/>
        <v>2022</v>
      </c>
      <c r="S2167" s="64">
        <f t="shared" si="1149"/>
        <v>338</v>
      </c>
      <c r="T2167" s="64">
        <f t="shared" si="1149"/>
        <v>422</v>
      </c>
      <c r="U2167" s="64">
        <f t="shared" si="1149"/>
        <v>331</v>
      </c>
      <c r="V2167" s="64">
        <f t="shared" si="1149"/>
        <v>91</v>
      </c>
      <c r="W2167" s="64"/>
      <c r="X2167" s="6"/>
    </row>
    <row r="2168" spans="1:24" s="77" customFormat="1" ht="15.75" x14ac:dyDescent="0.25">
      <c r="A2168" s="33" t="s">
        <v>292</v>
      </c>
      <c r="B2168" s="22" t="s">
        <v>333</v>
      </c>
      <c r="C2168" s="23" t="s">
        <v>102</v>
      </c>
      <c r="D2168" s="32" t="s">
        <v>32</v>
      </c>
      <c r="E2168" s="64">
        <f t="shared" ref="E2168:K2168" si="1150">SUM(E2169:E2173)</f>
        <v>669973</v>
      </c>
      <c r="F2168" s="64">
        <f t="shared" si="1150"/>
        <v>111662</v>
      </c>
      <c r="G2168" s="64">
        <f t="shared" si="1150"/>
        <v>111662</v>
      </c>
      <c r="H2168" s="64">
        <f t="shared" si="1150"/>
        <v>111662</v>
      </c>
      <c r="I2168" s="126">
        <f t="shared" si="1150"/>
        <v>0</v>
      </c>
      <c r="J2168" s="126">
        <f t="shared" si="1150"/>
        <v>0</v>
      </c>
      <c r="K2168" s="126">
        <f t="shared" si="1150"/>
        <v>0</v>
      </c>
      <c r="L2168" s="55">
        <f>ROUND(K2168*100/-F2168,2)</f>
        <v>0</v>
      </c>
      <c r="M2168" s="64"/>
      <c r="N2168" s="64"/>
      <c r="O2168" s="64">
        <f t="shared" ref="O2168:V2168" si="1151">SUM(O2169:O2173)</f>
        <v>1360</v>
      </c>
      <c r="P2168" s="64">
        <f t="shared" si="1151"/>
        <v>1360</v>
      </c>
      <c r="Q2168" s="126">
        <f t="shared" si="1151"/>
        <v>0</v>
      </c>
      <c r="R2168" s="64">
        <f t="shared" si="1151"/>
        <v>684</v>
      </c>
      <c r="S2168" s="64">
        <f t="shared" si="1151"/>
        <v>114</v>
      </c>
      <c r="T2168" s="136">
        <f t="shared" si="1151"/>
        <v>115</v>
      </c>
      <c r="U2168" s="136">
        <f t="shared" si="1151"/>
        <v>115</v>
      </c>
      <c r="V2168" s="64">
        <f t="shared" si="1151"/>
        <v>0</v>
      </c>
      <c r="W2168" s="64"/>
      <c r="X2168" s="6"/>
    </row>
    <row r="2169" spans="1:24" s="77" customFormat="1" ht="15.75" x14ac:dyDescent="0.25">
      <c r="A2169" s="33" t="s">
        <v>292</v>
      </c>
      <c r="B2169" s="33" t="s">
        <v>333</v>
      </c>
      <c r="C2169" s="23" t="s">
        <v>109</v>
      </c>
      <c r="D2169" s="34" t="s">
        <v>106</v>
      </c>
      <c r="E2169" s="53">
        <v>669973</v>
      </c>
      <c r="F2169" s="99">
        <f>55831*2</f>
        <v>111662</v>
      </c>
      <c r="G2169" s="99">
        <v>111662</v>
      </c>
      <c r="H2169" s="99">
        <f>55831*2</f>
        <v>111662</v>
      </c>
      <c r="I2169" s="119">
        <f t="shared" ref="I2169" si="1152">G2169-F2169</f>
        <v>0</v>
      </c>
      <c r="J2169" s="55">
        <f t="shared" ref="J2169" si="1153">ROUND(I2169/F2169*100,2)</f>
        <v>0</v>
      </c>
      <c r="K2169" s="54">
        <f>G2169-F2169</f>
        <v>0</v>
      </c>
      <c r="L2169" s="55">
        <f>ROUND(K2169*100/-F2169,2)</f>
        <v>0</v>
      </c>
      <c r="M2169" s="59"/>
      <c r="N2169" s="59"/>
      <c r="O2169" s="53">
        <v>1360</v>
      </c>
      <c r="P2169" s="59">
        <v>1360</v>
      </c>
      <c r="Q2169" s="57">
        <f>O2169-P2169</f>
        <v>0</v>
      </c>
      <c r="R2169" s="74">
        <v>684</v>
      </c>
      <c r="S2169" s="53">
        <f>ROUND(R2169/12*2,0)</f>
        <v>114</v>
      </c>
      <c r="T2169" s="58">
        <v>115</v>
      </c>
      <c r="U2169" s="58">
        <v>115</v>
      </c>
      <c r="V2169" s="53">
        <f>T2169-U2169</f>
        <v>0</v>
      </c>
      <c r="W2169" s="59"/>
      <c r="X2169" s="6"/>
    </row>
    <row r="2170" spans="1:24" s="77" customFormat="1" ht="31.5" x14ac:dyDescent="0.25">
      <c r="A2170" s="33" t="s">
        <v>292</v>
      </c>
      <c r="B2170" s="33" t="s">
        <v>333</v>
      </c>
      <c r="C2170" s="23" t="s">
        <v>110</v>
      </c>
      <c r="D2170" s="34" t="s">
        <v>114</v>
      </c>
      <c r="E2170" s="53"/>
      <c r="F2170" s="53"/>
      <c r="G2170" s="53"/>
      <c r="H2170" s="53"/>
      <c r="I2170" s="54"/>
      <c r="J2170" s="50"/>
      <c r="K2170" s="54"/>
      <c r="L2170" s="55"/>
      <c r="M2170" s="59"/>
      <c r="N2170" s="59"/>
      <c r="O2170" s="53"/>
      <c r="P2170" s="53"/>
      <c r="Q2170" s="57">
        <f>O2170-P2170</f>
        <v>0</v>
      </c>
      <c r="R2170" s="53"/>
      <c r="S2170" s="53">
        <f>ROUND(R2170/12*3,0)</f>
        <v>0</v>
      </c>
      <c r="T2170" s="58"/>
      <c r="U2170" s="58"/>
      <c r="V2170" s="53">
        <f>T2170-U2170</f>
        <v>0</v>
      </c>
      <c r="W2170" s="59"/>
      <c r="X2170" s="6"/>
    </row>
    <row r="2171" spans="1:24" s="77" customFormat="1" ht="15.75" x14ac:dyDescent="0.25">
      <c r="A2171" s="33" t="s">
        <v>292</v>
      </c>
      <c r="B2171" s="33" t="s">
        <v>333</v>
      </c>
      <c r="C2171" s="23" t="s">
        <v>111</v>
      </c>
      <c r="D2171" s="34" t="s">
        <v>115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>O2171-P2171</f>
        <v>0</v>
      </c>
      <c r="R2171" s="53"/>
      <c r="S2171" s="53">
        <f>ROUND(R2171/12*3,0)</f>
        <v>0</v>
      </c>
      <c r="T2171" s="58"/>
      <c r="U2171" s="58"/>
      <c r="V2171" s="53">
        <f>T2171-U2171</f>
        <v>0</v>
      </c>
      <c r="W2171" s="59"/>
      <c r="X2171" s="6"/>
    </row>
    <row r="2172" spans="1:24" s="77" customFormat="1" ht="31.5" x14ac:dyDescent="0.25">
      <c r="A2172" s="33" t="s">
        <v>292</v>
      </c>
      <c r="B2172" s="33" t="s">
        <v>333</v>
      </c>
      <c r="C2172" s="23" t="s">
        <v>113</v>
      </c>
      <c r="D2172" s="34" t="s">
        <v>116</v>
      </c>
      <c r="E2172" s="53"/>
      <c r="F2172" s="53"/>
      <c r="G2172" s="53"/>
      <c r="H2172" s="53"/>
      <c r="I2172" s="54"/>
      <c r="J2172" s="50"/>
      <c r="K2172" s="54"/>
      <c r="L2172" s="55"/>
      <c r="M2172" s="59"/>
      <c r="N2172" s="59"/>
      <c r="O2172" s="53"/>
      <c r="P2172" s="53"/>
      <c r="Q2172" s="57">
        <f>O2172-P2172</f>
        <v>0</v>
      </c>
      <c r="R2172" s="53"/>
      <c r="S2172" s="53">
        <f>ROUND(R2172/12*3,0)</f>
        <v>0</v>
      </c>
      <c r="T2172" s="58"/>
      <c r="U2172" s="58"/>
      <c r="V2172" s="53">
        <f>T2172-U2172</f>
        <v>0</v>
      </c>
      <c r="W2172" s="59"/>
      <c r="X2172" s="6"/>
    </row>
    <row r="2173" spans="1:24" s="77" customFormat="1" ht="15.75" x14ac:dyDescent="0.25">
      <c r="A2173" s="33" t="s">
        <v>292</v>
      </c>
      <c r="B2173" s="33" t="s">
        <v>333</v>
      </c>
      <c r="C2173" s="23" t="s">
        <v>112</v>
      </c>
      <c r="D2173" s="34" t="s">
        <v>117</v>
      </c>
      <c r="E2173" s="53"/>
      <c r="F2173" s="53"/>
      <c r="G2173" s="53"/>
      <c r="H2173" s="53"/>
      <c r="I2173" s="119"/>
      <c r="J2173" s="50"/>
      <c r="K2173" s="119"/>
      <c r="L2173" s="55"/>
      <c r="M2173" s="59"/>
      <c r="N2173" s="59"/>
      <c r="O2173" s="53"/>
      <c r="P2173" s="53"/>
      <c r="Q2173" s="59">
        <f>O2173-P2173</f>
        <v>0</v>
      </c>
      <c r="R2173" s="53"/>
      <c r="S2173" s="53">
        <f>ROUND(R2173/12*3,0)</f>
        <v>0</v>
      </c>
      <c r="T2173" s="53"/>
      <c r="U2173" s="53"/>
      <c r="V2173" s="53">
        <f>T2173-U2173</f>
        <v>0</v>
      </c>
      <c r="W2173" s="59"/>
      <c r="X2173" s="6"/>
    </row>
    <row r="2174" spans="1:24" s="77" customFormat="1" ht="15.75" x14ac:dyDescent="0.25">
      <c r="A2174" s="33" t="s">
        <v>292</v>
      </c>
      <c r="B2174" s="22" t="s">
        <v>334</v>
      </c>
      <c r="C2174" s="23" t="s">
        <v>102</v>
      </c>
      <c r="D2174" s="41" t="s">
        <v>33</v>
      </c>
      <c r="E2174" s="64">
        <f>SUM(E2175:E2228)</f>
        <v>2369128</v>
      </c>
      <c r="F2174" s="64">
        <f>SUM(F2175:F2228)</f>
        <v>394854.67</v>
      </c>
      <c r="G2174" s="64">
        <f>SUM(G2175:G2228)</f>
        <v>429951</v>
      </c>
      <c r="H2174" s="64">
        <f>SUM(H2175:H2228)</f>
        <v>329164</v>
      </c>
      <c r="I2174" s="64">
        <f>SUM(I2175:I2228)</f>
        <v>92114</v>
      </c>
      <c r="J2174" s="50">
        <f>ROUND(I2174/F2174*100,2)</f>
        <v>23.33</v>
      </c>
      <c r="K2174" s="64">
        <f>SUM(K2175:K2228)</f>
        <v>-57017.67</v>
      </c>
      <c r="L2174" s="55">
        <f>ROUND(K2174*100/-F2174,2)</f>
        <v>14.44</v>
      </c>
      <c r="M2174" s="64"/>
      <c r="N2174" s="64"/>
      <c r="O2174" s="64">
        <f t="shared" ref="O2174:V2174" si="1154">SUM(O2175:O2228)</f>
        <v>17097</v>
      </c>
      <c r="P2174" s="64">
        <f t="shared" si="1154"/>
        <v>14102</v>
      </c>
      <c r="Q2174" s="64">
        <f t="shared" si="1154"/>
        <v>2995</v>
      </c>
      <c r="R2174" s="64">
        <f t="shared" si="1154"/>
        <v>1338</v>
      </c>
      <c r="S2174" s="64">
        <f t="shared" si="1154"/>
        <v>224</v>
      </c>
      <c r="T2174" s="64">
        <f t="shared" si="1154"/>
        <v>307</v>
      </c>
      <c r="U2174" s="64">
        <f t="shared" si="1154"/>
        <v>216</v>
      </c>
      <c r="V2174" s="64">
        <f t="shared" si="1154"/>
        <v>91</v>
      </c>
      <c r="W2174" s="64"/>
      <c r="X2174" s="6"/>
    </row>
    <row r="2175" spans="1:24" s="77" customFormat="1" ht="31.5" x14ac:dyDescent="0.25">
      <c r="A2175" s="33" t="s">
        <v>292</v>
      </c>
      <c r="B2175" s="33" t="s">
        <v>334</v>
      </c>
      <c r="C2175" s="42" t="s">
        <v>139</v>
      </c>
      <c r="D2175" s="43" t="s">
        <v>119</v>
      </c>
      <c r="E2175" s="53">
        <v>35215</v>
      </c>
      <c r="F2175" s="53">
        <f t="shared" ref="F2175:F2176" si="1155">ROUND(E2175/12*2,2)</f>
        <v>5869.17</v>
      </c>
      <c r="G2175" s="53">
        <v>16484</v>
      </c>
      <c r="H2175" s="53">
        <v>5994</v>
      </c>
      <c r="I2175" s="119">
        <f t="shared" ref="I2175:I2176" si="1156">G2175-F2175</f>
        <v>10614.83</v>
      </c>
      <c r="J2175" s="55">
        <f t="shared" ref="J2175:J2176" si="1157">ROUND(I2175/F2175*100,2)</f>
        <v>180.86</v>
      </c>
      <c r="K2175" s="54"/>
      <c r="L2175" s="55"/>
      <c r="M2175" s="59"/>
      <c r="N2175" s="59"/>
      <c r="O2175" s="53">
        <v>1645</v>
      </c>
      <c r="P2175" s="53">
        <v>735</v>
      </c>
      <c r="Q2175" s="57">
        <f t="shared" ref="Q2175:Q2228" si="1158">O2175-P2175</f>
        <v>910</v>
      </c>
      <c r="R2175" s="59">
        <v>47</v>
      </c>
      <c r="S2175" s="53">
        <f t="shared" ref="S2175:S2176" si="1159">ROUND(R2175/12*2,0)</f>
        <v>8</v>
      </c>
      <c r="T2175" s="58">
        <v>24</v>
      </c>
      <c r="U2175" s="58">
        <v>8</v>
      </c>
      <c r="V2175" s="53">
        <f t="shared" ref="V2175:V2228" si="1160">T2175-U2175</f>
        <v>16</v>
      </c>
      <c r="W2175" s="59"/>
      <c r="X2175" s="6"/>
    </row>
    <row r="2176" spans="1:24" s="77" customFormat="1" ht="47.25" x14ac:dyDescent="0.25">
      <c r="A2176" s="33" t="s">
        <v>292</v>
      </c>
      <c r="B2176" s="33" t="s">
        <v>334</v>
      </c>
      <c r="C2176" s="42" t="s">
        <v>140</v>
      </c>
      <c r="D2176" s="43" t="s">
        <v>120</v>
      </c>
      <c r="E2176" s="53">
        <v>409325</v>
      </c>
      <c r="F2176" s="53">
        <f t="shared" si="1155"/>
        <v>68220.83</v>
      </c>
      <c r="G2176" s="53">
        <v>113482</v>
      </c>
      <c r="H2176" s="53">
        <v>68071</v>
      </c>
      <c r="I2176" s="119">
        <f t="shared" si="1156"/>
        <v>45261.17</v>
      </c>
      <c r="J2176" s="55">
        <f t="shared" si="1157"/>
        <v>66.349999999999994</v>
      </c>
      <c r="K2176" s="54"/>
      <c r="L2176" s="55"/>
      <c r="M2176" s="59"/>
      <c r="N2176" s="59"/>
      <c r="O2176" s="53">
        <v>4697</v>
      </c>
      <c r="P2176" s="53">
        <v>2933</v>
      </c>
      <c r="Q2176" s="57">
        <f t="shared" si="1158"/>
        <v>1764</v>
      </c>
      <c r="R2176" s="59">
        <v>480</v>
      </c>
      <c r="S2176" s="53">
        <f t="shared" si="1159"/>
        <v>80</v>
      </c>
      <c r="T2176" s="58">
        <v>146</v>
      </c>
      <c r="U2176" s="58">
        <v>85</v>
      </c>
      <c r="V2176" s="53">
        <f t="shared" si="1160"/>
        <v>61</v>
      </c>
      <c r="W2176" s="59"/>
      <c r="X2176" s="6"/>
    </row>
    <row r="2177" spans="1:24" s="77" customFormat="1" ht="31.5" x14ac:dyDescent="0.25">
      <c r="A2177" s="33" t="s">
        <v>292</v>
      </c>
      <c r="B2177" s="33" t="s">
        <v>334</v>
      </c>
      <c r="C2177" s="42" t="s">
        <v>141</v>
      </c>
      <c r="D2177" s="43" t="s">
        <v>142</v>
      </c>
      <c r="E2177" s="53"/>
      <c r="F2177" s="53"/>
      <c r="G2177" s="53"/>
      <c r="H2177" s="53"/>
      <c r="I2177" s="54"/>
      <c r="J2177" s="50"/>
      <c r="K2177" s="54"/>
      <c r="L2177" s="55"/>
      <c r="M2177" s="59"/>
      <c r="N2177" s="59"/>
      <c r="O2177" s="53"/>
      <c r="P2177" s="53"/>
      <c r="Q2177" s="57">
        <f t="shared" si="1158"/>
        <v>0</v>
      </c>
      <c r="R2177" s="53"/>
      <c r="S2177" s="53">
        <f t="shared" ref="S2177:S2190" si="1161">ROUND(R2177/12*3,0)</f>
        <v>0</v>
      </c>
      <c r="T2177" s="58"/>
      <c r="U2177" s="58"/>
      <c r="V2177" s="53">
        <f t="shared" si="1160"/>
        <v>0</v>
      </c>
      <c r="W2177" s="59"/>
      <c r="X2177" s="6"/>
    </row>
    <row r="2178" spans="1:24" s="77" customFormat="1" ht="31.5" x14ac:dyDescent="0.25">
      <c r="A2178" s="33" t="s">
        <v>292</v>
      </c>
      <c r="B2178" s="33" t="s">
        <v>334</v>
      </c>
      <c r="C2178" s="42" t="s">
        <v>143</v>
      </c>
      <c r="D2178" s="43" t="s">
        <v>144</v>
      </c>
      <c r="E2178" s="53"/>
      <c r="F2178" s="53"/>
      <c r="G2178" s="53"/>
      <c r="H2178" s="53"/>
      <c r="I2178" s="54"/>
      <c r="J2178" s="50"/>
      <c r="K2178" s="54"/>
      <c r="L2178" s="55"/>
      <c r="M2178" s="59"/>
      <c r="N2178" s="59"/>
      <c r="O2178" s="53"/>
      <c r="P2178" s="53"/>
      <c r="Q2178" s="57">
        <f t="shared" si="1158"/>
        <v>0</v>
      </c>
      <c r="R2178" s="53"/>
      <c r="S2178" s="53">
        <f t="shared" si="1161"/>
        <v>0</v>
      </c>
      <c r="T2178" s="58"/>
      <c r="U2178" s="58"/>
      <c r="V2178" s="53">
        <f t="shared" si="1160"/>
        <v>0</v>
      </c>
      <c r="W2178" s="59"/>
      <c r="X2178" s="6"/>
    </row>
    <row r="2179" spans="1:24" s="77" customFormat="1" ht="15.75" x14ac:dyDescent="0.25">
      <c r="A2179" s="33" t="s">
        <v>292</v>
      </c>
      <c r="B2179" s="33" t="s">
        <v>334</v>
      </c>
      <c r="C2179" s="42" t="s">
        <v>145</v>
      </c>
      <c r="D2179" s="43" t="s">
        <v>146</v>
      </c>
      <c r="E2179" s="53"/>
      <c r="F2179" s="53"/>
      <c r="G2179" s="53"/>
      <c r="H2179" s="53"/>
      <c r="I2179" s="54"/>
      <c r="J2179" s="50"/>
      <c r="K2179" s="54"/>
      <c r="L2179" s="55"/>
      <c r="M2179" s="59"/>
      <c r="N2179" s="59"/>
      <c r="O2179" s="53"/>
      <c r="P2179" s="53"/>
      <c r="Q2179" s="57">
        <f t="shared" si="1158"/>
        <v>0</v>
      </c>
      <c r="R2179" s="53"/>
      <c r="S2179" s="53">
        <f t="shared" si="1161"/>
        <v>0</v>
      </c>
      <c r="T2179" s="58"/>
      <c r="U2179" s="58"/>
      <c r="V2179" s="53">
        <f t="shared" si="1160"/>
        <v>0</v>
      </c>
      <c r="W2179" s="59"/>
      <c r="X2179" s="6"/>
    </row>
    <row r="2180" spans="1:24" s="77" customFormat="1" ht="15.75" x14ac:dyDescent="0.25">
      <c r="A2180" s="33" t="s">
        <v>292</v>
      </c>
      <c r="B2180" s="33" t="s">
        <v>334</v>
      </c>
      <c r="C2180" s="42" t="s">
        <v>147</v>
      </c>
      <c r="D2180" s="43" t="s">
        <v>148</v>
      </c>
      <c r="E2180" s="53"/>
      <c r="F2180" s="53"/>
      <c r="G2180" s="53"/>
      <c r="H2180" s="53"/>
      <c r="I2180" s="54"/>
      <c r="J2180" s="50"/>
      <c r="K2180" s="54"/>
      <c r="L2180" s="55"/>
      <c r="M2180" s="59"/>
      <c r="N2180" s="59"/>
      <c r="O2180" s="53"/>
      <c r="P2180" s="53"/>
      <c r="Q2180" s="57">
        <f t="shared" si="1158"/>
        <v>0</v>
      </c>
      <c r="R2180" s="53"/>
      <c r="S2180" s="53">
        <f t="shared" si="1161"/>
        <v>0</v>
      </c>
      <c r="T2180" s="58"/>
      <c r="U2180" s="58"/>
      <c r="V2180" s="53">
        <f t="shared" si="1160"/>
        <v>0</v>
      </c>
      <c r="W2180" s="59"/>
      <c r="X2180" s="6"/>
    </row>
    <row r="2181" spans="1:24" s="77" customFormat="1" ht="78.75" x14ac:dyDescent="0.25">
      <c r="A2181" s="33" t="s">
        <v>292</v>
      </c>
      <c r="B2181" s="33" t="s">
        <v>334</v>
      </c>
      <c r="C2181" s="42" t="s">
        <v>149</v>
      </c>
      <c r="D2181" s="43" t="s">
        <v>150</v>
      </c>
      <c r="E2181" s="53"/>
      <c r="F2181" s="53"/>
      <c r="G2181" s="53"/>
      <c r="H2181" s="53"/>
      <c r="I2181" s="54"/>
      <c r="J2181" s="50"/>
      <c r="K2181" s="54"/>
      <c r="L2181" s="55"/>
      <c r="M2181" s="59"/>
      <c r="N2181" s="59"/>
      <c r="O2181" s="53"/>
      <c r="P2181" s="53"/>
      <c r="Q2181" s="57">
        <f t="shared" si="1158"/>
        <v>0</v>
      </c>
      <c r="R2181" s="53"/>
      <c r="S2181" s="53">
        <f t="shared" si="1161"/>
        <v>0</v>
      </c>
      <c r="T2181" s="58"/>
      <c r="U2181" s="58"/>
      <c r="V2181" s="53">
        <f t="shared" si="1160"/>
        <v>0</v>
      </c>
      <c r="W2181" s="59"/>
      <c r="X2181" s="6"/>
    </row>
    <row r="2182" spans="1:24" s="77" customFormat="1" ht="31.5" x14ac:dyDescent="0.25">
      <c r="A2182" s="33" t="s">
        <v>292</v>
      </c>
      <c r="B2182" s="33" t="s">
        <v>334</v>
      </c>
      <c r="C2182" s="42" t="s">
        <v>130</v>
      </c>
      <c r="D2182" s="43" t="s">
        <v>151</v>
      </c>
      <c r="E2182" s="53">
        <v>91003</v>
      </c>
      <c r="F2182" s="53">
        <f>ROUND(E2182/12*2,2)</f>
        <v>15167.17</v>
      </c>
      <c r="G2182" s="53">
        <v>40041</v>
      </c>
      <c r="H2182" s="53">
        <v>10920</v>
      </c>
      <c r="I2182" s="119">
        <f t="shared" ref="I2182" si="1162">G2182-F2182</f>
        <v>24873.83</v>
      </c>
      <c r="J2182" s="55">
        <f t="shared" ref="J2182" si="1163">ROUND(I2182/F2182*100,2)</f>
        <v>164</v>
      </c>
      <c r="K2182" s="54"/>
      <c r="L2182" s="55"/>
      <c r="M2182" s="59"/>
      <c r="N2182" s="59"/>
      <c r="O2182" s="53">
        <v>0</v>
      </c>
      <c r="P2182" s="53">
        <v>0</v>
      </c>
      <c r="Q2182" s="57">
        <f t="shared" si="1158"/>
        <v>0</v>
      </c>
      <c r="R2182" s="59">
        <v>25</v>
      </c>
      <c r="S2182" s="53">
        <f>ROUND(R2182/12*2,0)</f>
        <v>4</v>
      </c>
      <c r="T2182" s="58">
        <v>11</v>
      </c>
      <c r="U2182" s="58">
        <v>3</v>
      </c>
      <c r="V2182" s="53">
        <f t="shared" si="1160"/>
        <v>8</v>
      </c>
      <c r="W2182" s="59"/>
      <c r="X2182" s="6"/>
    </row>
    <row r="2183" spans="1:24" s="77" customFormat="1" ht="47.25" x14ac:dyDescent="0.25">
      <c r="A2183" s="33" t="s">
        <v>292</v>
      </c>
      <c r="B2183" s="33" t="s">
        <v>334</v>
      </c>
      <c r="C2183" s="42" t="s">
        <v>174</v>
      </c>
      <c r="D2183" s="43" t="s">
        <v>175</v>
      </c>
      <c r="E2183" s="53"/>
      <c r="F2183" s="53"/>
      <c r="G2183" s="53"/>
      <c r="H2183" s="53"/>
      <c r="I2183" s="54"/>
      <c r="J2183" s="50"/>
      <c r="K2183" s="54"/>
      <c r="L2183" s="55"/>
      <c r="M2183" s="59"/>
      <c r="N2183" s="59"/>
      <c r="O2183" s="53"/>
      <c r="P2183" s="53"/>
      <c r="Q2183" s="57">
        <f t="shared" si="1158"/>
        <v>0</v>
      </c>
      <c r="R2183" s="53"/>
      <c r="S2183" s="53">
        <f t="shared" si="1161"/>
        <v>0</v>
      </c>
      <c r="T2183" s="58"/>
      <c r="U2183" s="58"/>
      <c r="V2183" s="53">
        <f t="shared" si="1160"/>
        <v>0</v>
      </c>
      <c r="W2183" s="59"/>
      <c r="X2183" s="6"/>
    </row>
    <row r="2184" spans="1:24" s="77" customFormat="1" ht="31.5" x14ac:dyDescent="0.25">
      <c r="A2184" s="33" t="s">
        <v>292</v>
      </c>
      <c r="B2184" s="33" t="s">
        <v>334</v>
      </c>
      <c r="C2184" s="42" t="s">
        <v>129</v>
      </c>
      <c r="D2184" s="43" t="s">
        <v>152</v>
      </c>
      <c r="E2184" s="53">
        <v>221450</v>
      </c>
      <c r="F2184" s="53">
        <f>ROUND(E2184/12*2,2)</f>
        <v>36908.33</v>
      </c>
      <c r="G2184" s="53">
        <v>32052</v>
      </c>
      <c r="H2184" s="53">
        <v>32052</v>
      </c>
      <c r="I2184" s="119"/>
      <c r="J2184" s="55"/>
      <c r="K2184" s="54">
        <f t="shared" ref="K2184" si="1164">G2184-F2184</f>
        <v>-4856.3300000000017</v>
      </c>
      <c r="L2184" s="55">
        <f t="shared" ref="L2184" si="1165">ROUND(K2184*100/-F2184,2)</f>
        <v>13.16</v>
      </c>
      <c r="M2184" s="59"/>
      <c r="N2184" s="59"/>
      <c r="O2184" s="53">
        <v>171</v>
      </c>
      <c r="P2184" s="53">
        <v>171</v>
      </c>
      <c r="Q2184" s="57">
        <f t="shared" si="1158"/>
        <v>0</v>
      </c>
      <c r="R2184" s="59">
        <v>76</v>
      </c>
      <c r="S2184" s="53">
        <f>ROUND(R2184/12*2,0)</f>
        <v>13</v>
      </c>
      <c r="T2184" s="58">
        <v>11</v>
      </c>
      <c r="U2184" s="58">
        <v>11</v>
      </c>
      <c r="V2184" s="53">
        <f t="shared" si="1160"/>
        <v>0</v>
      </c>
      <c r="W2184" s="59"/>
      <c r="X2184" s="6"/>
    </row>
    <row r="2185" spans="1:24" s="77" customFormat="1" ht="31.5" x14ac:dyDescent="0.25">
      <c r="A2185" s="33" t="s">
        <v>292</v>
      </c>
      <c r="B2185" s="33" t="s">
        <v>334</v>
      </c>
      <c r="C2185" s="42" t="s">
        <v>176</v>
      </c>
      <c r="D2185" s="43" t="s">
        <v>177</v>
      </c>
      <c r="E2185" s="53"/>
      <c r="F2185" s="53"/>
      <c r="G2185" s="53"/>
      <c r="H2185" s="53"/>
      <c r="I2185" s="54"/>
      <c r="J2185" s="50"/>
      <c r="K2185" s="54"/>
      <c r="L2185" s="55"/>
      <c r="M2185" s="59"/>
      <c r="N2185" s="59"/>
      <c r="O2185" s="53"/>
      <c r="P2185" s="53"/>
      <c r="Q2185" s="57">
        <f t="shared" si="1158"/>
        <v>0</v>
      </c>
      <c r="R2185" s="53"/>
      <c r="S2185" s="53">
        <f t="shared" si="1161"/>
        <v>0</v>
      </c>
      <c r="T2185" s="58"/>
      <c r="U2185" s="58"/>
      <c r="V2185" s="53">
        <f t="shared" si="1160"/>
        <v>0</v>
      </c>
      <c r="W2185" s="59"/>
      <c r="X2185" s="6"/>
    </row>
    <row r="2186" spans="1:24" s="77" customFormat="1" ht="15.75" x14ac:dyDescent="0.25">
      <c r="A2186" s="33" t="s">
        <v>292</v>
      </c>
      <c r="B2186" s="33" t="s">
        <v>334</v>
      </c>
      <c r="C2186" s="42" t="s">
        <v>131</v>
      </c>
      <c r="D2186" s="43" t="s">
        <v>153</v>
      </c>
      <c r="E2186" s="53">
        <v>353372</v>
      </c>
      <c r="F2186" s="53">
        <f>ROUND(E2186/12*2,2)</f>
        <v>58895.33</v>
      </c>
      <c r="G2186" s="53">
        <v>44636</v>
      </c>
      <c r="H2186" s="53">
        <v>44636</v>
      </c>
      <c r="I2186" s="119"/>
      <c r="J2186" s="55"/>
      <c r="K2186" s="54">
        <f t="shared" ref="K2186" si="1166">G2186-F2186</f>
        <v>-14259.330000000002</v>
      </c>
      <c r="L2186" s="55">
        <f t="shared" ref="L2186" si="1167">ROUND(K2186*100/-F2186,2)</f>
        <v>24.21</v>
      </c>
      <c r="M2186" s="59"/>
      <c r="N2186" s="59"/>
      <c r="O2186" s="53">
        <v>350</v>
      </c>
      <c r="P2186" s="53">
        <v>350</v>
      </c>
      <c r="Q2186" s="57">
        <f t="shared" si="1158"/>
        <v>0</v>
      </c>
      <c r="R2186" s="59">
        <v>95</v>
      </c>
      <c r="S2186" s="53">
        <f>ROUND(R2186/12*2,0)</f>
        <v>16</v>
      </c>
      <c r="T2186" s="58">
        <v>12</v>
      </c>
      <c r="U2186" s="58">
        <v>12</v>
      </c>
      <c r="V2186" s="53">
        <f t="shared" si="1160"/>
        <v>0</v>
      </c>
      <c r="W2186" s="59"/>
      <c r="X2186" s="6"/>
    </row>
    <row r="2187" spans="1:24" s="77" customFormat="1" ht="31.5" x14ac:dyDescent="0.25">
      <c r="A2187" s="33" t="s">
        <v>292</v>
      </c>
      <c r="B2187" s="33" t="s">
        <v>334</v>
      </c>
      <c r="C2187" s="42" t="s">
        <v>178</v>
      </c>
      <c r="D2187" s="43" t="s">
        <v>179</v>
      </c>
      <c r="E2187" s="53"/>
      <c r="F2187" s="53"/>
      <c r="G2187" s="53"/>
      <c r="H2187" s="53"/>
      <c r="I2187" s="54"/>
      <c r="J2187" s="50"/>
      <c r="K2187" s="54"/>
      <c r="L2187" s="55"/>
      <c r="M2187" s="59"/>
      <c r="N2187" s="59"/>
      <c r="O2187" s="53"/>
      <c r="P2187" s="53"/>
      <c r="Q2187" s="57">
        <f t="shared" si="1158"/>
        <v>0</v>
      </c>
      <c r="R2187" s="53"/>
      <c r="S2187" s="53">
        <f t="shared" si="1161"/>
        <v>0</v>
      </c>
      <c r="T2187" s="58"/>
      <c r="U2187" s="58"/>
      <c r="V2187" s="53">
        <f t="shared" si="1160"/>
        <v>0</v>
      </c>
      <c r="W2187" s="59"/>
      <c r="X2187" s="6"/>
    </row>
    <row r="2188" spans="1:24" s="77" customFormat="1" ht="31.5" x14ac:dyDescent="0.25">
      <c r="A2188" s="33" t="s">
        <v>292</v>
      </c>
      <c r="B2188" s="33" t="s">
        <v>334</v>
      </c>
      <c r="C2188" s="42" t="s">
        <v>132</v>
      </c>
      <c r="D2188" s="43" t="s">
        <v>154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1158"/>
        <v>0</v>
      </c>
      <c r="R2188" s="53"/>
      <c r="S2188" s="53">
        <f t="shared" si="1161"/>
        <v>0</v>
      </c>
      <c r="T2188" s="58"/>
      <c r="U2188" s="58"/>
      <c r="V2188" s="53">
        <f t="shared" si="1160"/>
        <v>0</v>
      </c>
      <c r="W2188" s="59"/>
      <c r="X2188" s="6"/>
    </row>
    <row r="2189" spans="1:24" s="77" customFormat="1" ht="15.75" x14ac:dyDescent="0.25">
      <c r="A2189" s="33" t="s">
        <v>292</v>
      </c>
      <c r="B2189" s="33" t="s">
        <v>334</v>
      </c>
      <c r="C2189" s="42" t="s">
        <v>133</v>
      </c>
      <c r="D2189" s="43" t="s">
        <v>155</v>
      </c>
      <c r="E2189" s="53"/>
      <c r="F2189" s="53"/>
      <c r="G2189" s="53"/>
      <c r="H2189" s="53"/>
      <c r="I2189" s="54"/>
      <c r="J2189" s="50"/>
      <c r="K2189" s="54"/>
      <c r="L2189" s="55"/>
      <c r="M2189" s="59"/>
      <c r="N2189" s="59"/>
      <c r="O2189" s="53"/>
      <c r="P2189" s="53"/>
      <c r="Q2189" s="57">
        <f t="shared" si="1158"/>
        <v>0</v>
      </c>
      <c r="R2189" s="53"/>
      <c r="S2189" s="53">
        <f t="shared" si="1161"/>
        <v>0</v>
      </c>
      <c r="T2189" s="58"/>
      <c r="U2189" s="58"/>
      <c r="V2189" s="53">
        <f t="shared" si="1160"/>
        <v>0</v>
      </c>
      <c r="W2189" s="59"/>
      <c r="X2189" s="6"/>
    </row>
    <row r="2190" spans="1:24" s="77" customFormat="1" ht="15.75" x14ac:dyDescent="0.25">
      <c r="A2190" s="33" t="s">
        <v>292</v>
      </c>
      <c r="B2190" s="33" t="s">
        <v>334</v>
      </c>
      <c r="C2190" s="42" t="s">
        <v>135</v>
      </c>
      <c r="D2190" s="43" t="s">
        <v>156</v>
      </c>
      <c r="E2190" s="53"/>
      <c r="F2190" s="53"/>
      <c r="G2190" s="53"/>
      <c r="H2190" s="53"/>
      <c r="I2190" s="54"/>
      <c r="J2190" s="50"/>
      <c r="K2190" s="54"/>
      <c r="L2190" s="55"/>
      <c r="M2190" s="59"/>
      <c r="N2190" s="59"/>
      <c r="O2190" s="53"/>
      <c r="P2190" s="53"/>
      <c r="Q2190" s="57">
        <f t="shared" si="1158"/>
        <v>0</v>
      </c>
      <c r="R2190" s="53"/>
      <c r="S2190" s="53">
        <f t="shared" si="1161"/>
        <v>0</v>
      </c>
      <c r="T2190" s="58"/>
      <c r="U2190" s="58"/>
      <c r="V2190" s="53">
        <f t="shared" si="1160"/>
        <v>0</v>
      </c>
      <c r="W2190" s="59"/>
      <c r="X2190" s="6"/>
    </row>
    <row r="2191" spans="1:24" s="77" customFormat="1" ht="31.5" x14ac:dyDescent="0.25">
      <c r="A2191" s="33" t="s">
        <v>292</v>
      </c>
      <c r="B2191" s="33" t="s">
        <v>334</v>
      </c>
      <c r="C2191" s="42" t="s">
        <v>136</v>
      </c>
      <c r="D2191" s="43" t="s">
        <v>157</v>
      </c>
      <c r="E2191" s="53"/>
      <c r="F2191" s="53"/>
      <c r="G2191" s="53"/>
      <c r="H2191" s="53"/>
      <c r="I2191" s="119"/>
      <c r="J2191" s="55"/>
      <c r="K2191" s="54"/>
      <c r="L2191" s="55"/>
      <c r="M2191" s="59"/>
      <c r="N2191" s="59"/>
      <c r="O2191" s="53">
        <v>110</v>
      </c>
      <c r="P2191" s="53"/>
      <c r="Q2191" s="57">
        <f t="shared" si="1158"/>
        <v>110</v>
      </c>
      <c r="R2191" s="59"/>
      <c r="S2191" s="53">
        <f>R2191</f>
        <v>0</v>
      </c>
      <c r="T2191" s="58">
        <v>1</v>
      </c>
      <c r="U2191" s="58"/>
      <c r="V2191" s="53">
        <f t="shared" si="1160"/>
        <v>1</v>
      </c>
      <c r="W2191" s="59"/>
      <c r="X2191" s="6"/>
    </row>
    <row r="2192" spans="1:24" s="77" customFormat="1" ht="47.25" x14ac:dyDescent="0.25">
      <c r="A2192" s="33" t="s">
        <v>292</v>
      </c>
      <c r="B2192" s="33" t="s">
        <v>334</v>
      </c>
      <c r="C2192" s="42" t="s">
        <v>134</v>
      </c>
      <c r="D2192" s="43" t="s">
        <v>158</v>
      </c>
      <c r="E2192" s="53"/>
      <c r="F2192" s="53"/>
      <c r="G2192" s="53"/>
      <c r="H2192" s="53"/>
      <c r="I2192" s="54"/>
      <c r="J2192" s="50"/>
      <c r="K2192" s="54"/>
      <c r="L2192" s="55"/>
      <c r="M2192" s="59"/>
      <c r="N2192" s="59"/>
      <c r="O2192" s="53"/>
      <c r="P2192" s="53"/>
      <c r="Q2192" s="57">
        <f t="shared" si="1158"/>
        <v>0</v>
      </c>
      <c r="R2192" s="53"/>
      <c r="S2192" s="53">
        <f t="shared" ref="S2192:S2210" si="1168">ROUND(R2192/12*3,0)</f>
        <v>0</v>
      </c>
      <c r="T2192" s="58"/>
      <c r="U2192" s="58"/>
      <c r="V2192" s="53">
        <f t="shared" si="1160"/>
        <v>0</v>
      </c>
      <c r="W2192" s="59"/>
      <c r="X2192" s="6"/>
    </row>
    <row r="2193" spans="1:24" s="77" customFormat="1" ht="15.75" x14ac:dyDescent="0.25">
      <c r="A2193" s="33" t="s">
        <v>292</v>
      </c>
      <c r="B2193" s="33" t="s">
        <v>334</v>
      </c>
      <c r="C2193" s="42" t="s">
        <v>138</v>
      </c>
      <c r="D2193" s="43" t="s">
        <v>159</v>
      </c>
      <c r="E2193" s="53"/>
      <c r="F2193" s="53"/>
      <c r="G2193" s="53"/>
      <c r="H2193" s="53"/>
      <c r="I2193" s="54"/>
      <c r="J2193" s="50"/>
      <c r="K2193" s="54"/>
      <c r="L2193" s="55"/>
      <c r="M2193" s="59"/>
      <c r="N2193" s="59"/>
      <c r="O2193" s="53"/>
      <c r="P2193" s="53"/>
      <c r="Q2193" s="57">
        <f t="shared" si="1158"/>
        <v>0</v>
      </c>
      <c r="R2193" s="53"/>
      <c r="S2193" s="53">
        <f t="shared" si="1168"/>
        <v>0</v>
      </c>
      <c r="T2193" s="58"/>
      <c r="U2193" s="58"/>
      <c r="V2193" s="53">
        <f t="shared" si="1160"/>
        <v>0</v>
      </c>
      <c r="W2193" s="59"/>
      <c r="X2193" s="6"/>
    </row>
    <row r="2194" spans="1:24" s="77" customFormat="1" ht="15.75" x14ac:dyDescent="0.25">
      <c r="A2194" s="33" t="s">
        <v>292</v>
      </c>
      <c r="B2194" s="33" t="s">
        <v>334</v>
      </c>
      <c r="C2194" s="42" t="s">
        <v>180</v>
      </c>
      <c r="D2194" s="43" t="s">
        <v>181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 t="shared" si="1158"/>
        <v>0</v>
      </c>
      <c r="R2194" s="53"/>
      <c r="S2194" s="53">
        <f t="shared" si="1168"/>
        <v>0</v>
      </c>
      <c r="T2194" s="58"/>
      <c r="U2194" s="58"/>
      <c r="V2194" s="53">
        <f t="shared" si="1160"/>
        <v>0</v>
      </c>
      <c r="W2194" s="59"/>
      <c r="X2194" s="6"/>
    </row>
    <row r="2195" spans="1:24" s="77" customFormat="1" ht="31.5" x14ac:dyDescent="0.25">
      <c r="A2195" s="33" t="s">
        <v>292</v>
      </c>
      <c r="B2195" s="33" t="s">
        <v>334</v>
      </c>
      <c r="C2195" s="42" t="s">
        <v>137</v>
      </c>
      <c r="D2195" s="43" t="s">
        <v>160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 t="shared" si="1158"/>
        <v>0</v>
      </c>
      <c r="R2195" s="53"/>
      <c r="S2195" s="53">
        <f t="shared" si="1168"/>
        <v>0</v>
      </c>
      <c r="T2195" s="58"/>
      <c r="U2195" s="58"/>
      <c r="V2195" s="53">
        <f t="shared" si="1160"/>
        <v>0</v>
      </c>
      <c r="W2195" s="59"/>
      <c r="X2195" s="6"/>
    </row>
    <row r="2196" spans="1:24" s="77" customFormat="1" ht="15.75" x14ac:dyDescent="0.25">
      <c r="A2196" s="33" t="s">
        <v>292</v>
      </c>
      <c r="B2196" s="33" t="s">
        <v>334</v>
      </c>
      <c r="C2196" s="42" t="s">
        <v>127</v>
      </c>
      <c r="D2196" s="43" t="s">
        <v>161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 t="shared" si="1158"/>
        <v>0</v>
      </c>
      <c r="R2196" s="53"/>
      <c r="S2196" s="53">
        <f t="shared" si="1168"/>
        <v>0</v>
      </c>
      <c r="T2196" s="58"/>
      <c r="U2196" s="58"/>
      <c r="V2196" s="53">
        <f t="shared" si="1160"/>
        <v>0</v>
      </c>
      <c r="W2196" s="59"/>
      <c r="X2196" s="6"/>
    </row>
    <row r="2197" spans="1:24" s="77" customFormat="1" ht="31.5" x14ac:dyDescent="0.25">
      <c r="A2197" s="33" t="s">
        <v>292</v>
      </c>
      <c r="B2197" s="33" t="s">
        <v>334</v>
      </c>
      <c r="C2197" s="42" t="s">
        <v>126</v>
      </c>
      <c r="D2197" s="43" t="s">
        <v>162</v>
      </c>
      <c r="E2197" s="53"/>
      <c r="F2197" s="53"/>
      <c r="G2197" s="53"/>
      <c r="H2197" s="53"/>
      <c r="I2197" s="54"/>
      <c r="J2197" s="50"/>
      <c r="K2197" s="54"/>
      <c r="L2197" s="55"/>
      <c r="M2197" s="59"/>
      <c r="N2197" s="59"/>
      <c r="O2197" s="53"/>
      <c r="P2197" s="53"/>
      <c r="Q2197" s="57">
        <f t="shared" si="1158"/>
        <v>0</v>
      </c>
      <c r="R2197" s="53"/>
      <c r="S2197" s="53">
        <f t="shared" si="1168"/>
        <v>0</v>
      </c>
      <c r="T2197" s="58"/>
      <c r="U2197" s="58"/>
      <c r="V2197" s="53">
        <f t="shared" si="1160"/>
        <v>0</v>
      </c>
      <c r="W2197" s="59"/>
      <c r="X2197" s="6"/>
    </row>
    <row r="2198" spans="1:24" s="77" customFormat="1" ht="15.75" x14ac:dyDescent="0.25">
      <c r="A2198" s="33" t="s">
        <v>292</v>
      </c>
      <c r="B2198" s="33" t="s">
        <v>334</v>
      </c>
      <c r="C2198" s="42" t="s">
        <v>122</v>
      </c>
      <c r="D2198" s="43" t="s">
        <v>163</v>
      </c>
      <c r="E2198" s="53"/>
      <c r="F2198" s="53"/>
      <c r="G2198" s="53"/>
      <c r="H2198" s="53"/>
      <c r="I2198" s="54"/>
      <c r="J2198" s="50"/>
      <c r="K2198" s="54"/>
      <c r="L2198" s="55"/>
      <c r="M2198" s="59"/>
      <c r="N2198" s="59"/>
      <c r="O2198" s="53"/>
      <c r="P2198" s="53"/>
      <c r="Q2198" s="57">
        <f t="shared" si="1158"/>
        <v>0</v>
      </c>
      <c r="R2198" s="53"/>
      <c r="S2198" s="53">
        <f t="shared" si="1168"/>
        <v>0</v>
      </c>
      <c r="T2198" s="58"/>
      <c r="U2198" s="58"/>
      <c r="V2198" s="53">
        <f t="shared" si="1160"/>
        <v>0</v>
      </c>
      <c r="W2198" s="59"/>
      <c r="X2198" s="6"/>
    </row>
    <row r="2199" spans="1:24" s="77" customFormat="1" ht="15.75" x14ac:dyDescent="0.25">
      <c r="A2199" s="33" t="s">
        <v>292</v>
      </c>
      <c r="B2199" s="33" t="s">
        <v>334</v>
      </c>
      <c r="C2199" s="42" t="s">
        <v>123</v>
      </c>
      <c r="D2199" s="43" t="s">
        <v>164</v>
      </c>
      <c r="E2199" s="53"/>
      <c r="F2199" s="53"/>
      <c r="G2199" s="53"/>
      <c r="H2199" s="53"/>
      <c r="I2199" s="54"/>
      <c r="J2199" s="50"/>
      <c r="K2199" s="54"/>
      <c r="L2199" s="55"/>
      <c r="M2199" s="59"/>
      <c r="N2199" s="59"/>
      <c r="O2199" s="53"/>
      <c r="P2199" s="53"/>
      <c r="Q2199" s="57">
        <f t="shared" si="1158"/>
        <v>0</v>
      </c>
      <c r="R2199" s="53"/>
      <c r="S2199" s="53">
        <f t="shared" si="1168"/>
        <v>0</v>
      </c>
      <c r="T2199" s="58"/>
      <c r="U2199" s="58"/>
      <c r="V2199" s="53">
        <f t="shared" si="1160"/>
        <v>0</v>
      </c>
      <c r="W2199" s="59"/>
      <c r="X2199" s="6"/>
    </row>
    <row r="2200" spans="1:24" s="77" customFormat="1" ht="15.75" x14ac:dyDescent="0.25">
      <c r="A2200" s="33" t="s">
        <v>292</v>
      </c>
      <c r="B2200" s="33" t="s">
        <v>334</v>
      </c>
      <c r="C2200" s="42" t="s">
        <v>182</v>
      </c>
      <c r="D2200" s="43" t="s">
        <v>183</v>
      </c>
      <c r="E2200" s="53"/>
      <c r="F2200" s="53"/>
      <c r="G2200" s="53"/>
      <c r="H2200" s="53"/>
      <c r="I2200" s="54"/>
      <c r="J2200" s="50"/>
      <c r="K2200" s="54"/>
      <c r="L2200" s="55"/>
      <c r="M2200" s="59"/>
      <c r="N2200" s="59"/>
      <c r="O2200" s="53"/>
      <c r="P2200" s="53"/>
      <c r="Q2200" s="57">
        <f t="shared" si="1158"/>
        <v>0</v>
      </c>
      <c r="R2200" s="53"/>
      <c r="S2200" s="53">
        <f t="shared" si="1168"/>
        <v>0</v>
      </c>
      <c r="T2200" s="58"/>
      <c r="U2200" s="58"/>
      <c r="V2200" s="53">
        <f t="shared" si="1160"/>
        <v>0</v>
      </c>
      <c r="W2200" s="59"/>
      <c r="X2200" s="6"/>
    </row>
    <row r="2201" spans="1:24" s="77" customFormat="1" ht="15.75" x14ac:dyDescent="0.25">
      <c r="A2201" s="33" t="s">
        <v>292</v>
      </c>
      <c r="B2201" s="33" t="s">
        <v>334</v>
      </c>
      <c r="C2201" s="42" t="s">
        <v>184</v>
      </c>
      <c r="D2201" s="43" t="s">
        <v>185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1158"/>
        <v>0</v>
      </c>
      <c r="R2201" s="53"/>
      <c r="S2201" s="53">
        <f t="shared" si="1168"/>
        <v>0</v>
      </c>
      <c r="T2201" s="58"/>
      <c r="U2201" s="58"/>
      <c r="V2201" s="53">
        <f t="shared" si="1160"/>
        <v>0</v>
      </c>
      <c r="W2201" s="59"/>
      <c r="X2201" s="6"/>
    </row>
    <row r="2202" spans="1:24" s="77" customFormat="1" ht="15.75" x14ac:dyDescent="0.25">
      <c r="A2202" s="33" t="s">
        <v>292</v>
      </c>
      <c r="B2202" s="33" t="s">
        <v>334</v>
      </c>
      <c r="C2202" s="42" t="s">
        <v>186</v>
      </c>
      <c r="D2202" s="43" t="s">
        <v>187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1158"/>
        <v>0</v>
      </c>
      <c r="R2202" s="53"/>
      <c r="S2202" s="53">
        <f t="shared" si="1168"/>
        <v>0</v>
      </c>
      <c r="T2202" s="58"/>
      <c r="U2202" s="58"/>
      <c r="V2202" s="53">
        <f t="shared" si="1160"/>
        <v>0</v>
      </c>
      <c r="W2202" s="59"/>
      <c r="X2202" s="6"/>
    </row>
    <row r="2203" spans="1:24" s="77" customFormat="1" ht="31.5" x14ac:dyDescent="0.25">
      <c r="A2203" s="33" t="s">
        <v>292</v>
      </c>
      <c r="B2203" s="33" t="s">
        <v>334</v>
      </c>
      <c r="C2203" s="42" t="s">
        <v>188</v>
      </c>
      <c r="D2203" s="43" t="s">
        <v>189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1158"/>
        <v>0</v>
      </c>
      <c r="R2203" s="53"/>
      <c r="S2203" s="53">
        <f t="shared" si="1168"/>
        <v>0</v>
      </c>
      <c r="T2203" s="58"/>
      <c r="U2203" s="58"/>
      <c r="V2203" s="53">
        <f t="shared" si="1160"/>
        <v>0</v>
      </c>
      <c r="W2203" s="59"/>
      <c r="X2203" s="6"/>
    </row>
    <row r="2204" spans="1:24" s="77" customFormat="1" ht="15.75" x14ac:dyDescent="0.25">
      <c r="A2204" s="33" t="s">
        <v>292</v>
      </c>
      <c r="B2204" s="33" t="s">
        <v>334</v>
      </c>
      <c r="C2204" s="42" t="s">
        <v>124</v>
      </c>
      <c r="D2204" s="43" t="s">
        <v>165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1158"/>
        <v>0</v>
      </c>
      <c r="R2204" s="53"/>
      <c r="S2204" s="53">
        <f t="shared" si="1168"/>
        <v>0</v>
      </c>
      <c r="T2204" s="58"/>
      <c r="U2204" s="58"/>
      <c r="V2204" s="53">
        <f t="shared" si="1160"/>
        <v>0</v>
      </c>
      <c r="W2204" s="59"/>
      <c r="X2204" s="6"/>
    </row>
    <row r="2205" spans="1:24" s="77" customFormat="1" ht="15.75" x14ac:dyDescent="0.25">
      <c r="A2205" s="33" t="s">
        <v>292</v>
      </c>
      <c r="B2205" s="33" t="s">
        <v>334</v>
      </c>
      <c r="C2205" s="42" t="s">
        <v>125</v>
      </c>
      <c r="D2205" s="43" t="s">
        <v>166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1158"/>
        <v>0</v>
      </c>
      <c r="R2205" s="53"/>
      <c r="S2205" s="53">
        <f t="shared" si="1168"/>
        <v>0</v>
      </c>
      <c r="T2205" s="58"/>
      <c r="U2205" s="58"/>
      <c r="V2205" s="53">
        <f t="shared" si="1160"/>
        <v>0</v>
      </c>
      <c r="W2205" s="59"/>
      <c r="X2205" s="6"/>
    </row>
    <row r="2206" spans="1:24" s="77" customFormat="1" ht="47.25" x14ac:dyDescent="0.25">
      <c r="A2206" s="33" t="s">
        <v>292</v>
      </c>
      <c r="B2206" s="33" t="s">
        <v>334</v>
      </c>
      <c r="C2206" s="42" t="s">
        <v>34</v>
      </c>
      <c r="D2206" s="43" t="s">
        <v>167</v>
      </c>
      <c r="E2206" s="53"/>
      <c r="F2206" s="53"/>
      <c r="G2206" s="53"/>
      <c r="H2206" s="53"/>
      <c r="I2206" s="54"/>
      <c r="J2206" s="50"/>
      <c r="K2206" s="54"/>
      <c r="L2206" s="55"/>
      <c r="M2206" s="59"/>
      <c r="N2206" s="59"/>
      <c r="O2206" s="53"/>
      <c r="P2206" s="53"/>
      <c r="Q2206" s="57">
        <f t="shared" si="1158"/>
        <v>0</v>
      </c>
      <c r="R2206" s="53"/>
      <c r="S2206" s="53">
        <f t="shared" si="1168"/>
        <v>0</v>
      </c>
      <c r="T2206" s="58"/>
      <c r="U2206" s="58"/>
      <c r="V2206" s="53">
        <f t="shared" si="1160"/>
        <v>0</v>
      </c>
      <c r="W2206" s="59"/>
      <c r="X2206" s="6"/>
    </row>
    <row r="2207" spans="1:24" s="77" customFormat="1" ht="15.75" x14ac:dyDescent="0.25">
      <c r="A2207" s="33" t="s">
        <v>292</v>
      </c>
      <c r="B2207" s="33" t="s">
        <v>334</v>
      </c>
      <c r="C2207" s="42" t="s">
        <v>35</v>
      </c>
      <c r="D2207" s="43" t="s">
        <v>168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1158"/>
        <v>0</v>
      </c>
      <c r="R2207" s="53"/>
      <c r="S2207" s="53">
        <f t="shared" si="1168"/>
        <v>0</v>
      </c>
      <c r="T2207" s="58"/>
      <c r="U2207" s="58"/>
      <c r="V2207" s="53">
        <f t="shared" si="1160"/>
        <v>0</v>
      </c>
      <c r="W2207" s="59"/>
      <c r="X2207" s="6"/>
    </row>
    <row r="2208" spans="1:24" s="77" customFormat="1" ht="31.5" x14ac:dyDescent="0.25">
      <c r="A2208" s="33" t="s">
        <v>292</v>
      </c>
      <c r="B2208" s="33" t="s">
        <v>334</v>
      </c>
      <c r="C2208" s="42" t="s">
        <v>36</v>
      </c>
      <c r="D2208" s="43" t="s">
        <v>190</v>
      </c>
      <c r="E2208" s="53"/>
      <c r="F2208" s="53"/>
      <c r="G2208" s="53"/>
      <c r="H2208" s="53"/>
      <c r="I2208" s="122"/>
      <c r="J2208" s="54"/>
      <c r="K2208" s="54"/>
      <c r="L2208" s="55"/>
      <c r="M2208" s="59"/>
      <c r="N2208" s="59"/>
      <c r="O2208" s="53"/>
      <c r="P2208" s="53"/>
      <c r="Q2208" s="57">
        <f t="shared" si="1158"/>
        <v>0</v>
      </c>
      <c r="R2208" s="53"/>
      <c r="S2208" s="53">
        <f t="shared" si="1168"/>
        <v>0</v>
      </c>
      <c r="T2208" s="58"/>
      <c r="U2208" s="58"/>
      <c r="V2208" s="53">
        <f t="shared" si="1160"/>
        <v>0</v>
      </c>
      <c r="W2208" s="59"/>
      <c r="X2208" s="6"/>
    </row>
    <row r="2209" spans="1:24" s="77" customFormat="1" ht="31.5" x14ac:dyDescent="0.25">
      <c r="A2209" s="33" t="s">
        <v>292</v>
      </c>
      <c r="B2209" s="33" t="s">
        <v>334</v>
      </c>
      <c r="C2209" s="42" t="s">
        <v>37</v>
      </c>
      <c r="D2209" s="43" t="s">
        <v>191</v>
      </c>
      <c r="E2209" s="53"/>
      <c r="F2209" s="53"/>
      <c r="G2209" s="53"/>
      <c r="H2209" s="53"/>
      <c r="I2209" s="54"/>
      <c r="J2209" s="50"/>
      <c r="K2209" s="54"/>
      <c r="L2209" s="55"/>
      <c r="M2209" s="59"/>
      <c r="N2209" s="59"/>
      <c r="O2209" s="53"/>
      <c r="P2209" s="53"/>
      <c r="Q2209" s="57">
        <f t="shared" si="1158"/>
        <v>0</v>
      </c>
      <c r="R2209" s="53"/>
      <c r="S2209" s="53">
        <f t="shared" si="1168"/>
        <v>0</v>
      </c>
      <c r="T2209" s="58"/>
      <c r="U2209" s="58"/>
      <c r="V2209" s="53">
        <f t="shared" si="1160"/>
        <v>0</v>
      </c>
      <c r="W2209" s="59"/>
      <c r="X2209" s="6"/>
    </row>
    <row r="2210" spans="1:24" s="77" customFormat="1" ht="31.5" x14ac:dyDescent="0.25">
      <c r="A2210" s="33" t="s">
        <v>292</v>
      </c>
      <c r="B2210" s="33" t="s">
        <v>334</v>
      </c>
      <c r="C2210" s="42" t="s">
        <v>38</v>
      </c>
      <c r="D2210" s="43" t="s">
        <v>169</v>
      </c>
      <c r="E2210" s="53"/>
      <c r="F2210" s="53"/>
      <c r="G2210" s="53"/>
      <c r="H2210" s="53"/>
      <c r="I2210" s="54"/>
      <c r="J2210" s="50"/>
      <c r="K2210" s="54"/>
      <c r="L2210" s="55"/>
      <c r="M2210" s="59"/>
      <c r="N2210" s="59"/>
      <c r="O2210" s="53"/>
      <c r="P2210" s="53"/>
      <c r="Q2210" s="57">
        <f t="shared" si="1158"/>
        <v>0</v>
      </c>
      <c r="R2210" s="53"/>
      <c r="S2210" s="53">
        <f t="shared" si="1168"/>
        <v>0</v>
      </c>
      <c r="T2210" s="58"/>
      <c r="U2210" s="58"/>
      <c r="V2210" s="53">
        <f t="shared" si="1160"/>
        <v>0</v>
      </c>
      <c r="W2210" s="59"/>
      <c r="X2210" s="6"/>
    </row>
    <row r="2211" spans="1:24" s="77" customFormat="1" ht="15.75" x14ac:dyDescent="0.25">
      <c r="A2211" s="33" t="s">
        <v>292</v>
      </c>
      <c r="B2211" s="33" t="s">
        <v>334</v>
      </c>
      <c r="C2211" s="42" t="s">
        <v>39</v>
      </c>
      <c r="D2211" s="43" t="s">
        <v>170</v>
      </c>
      <c r="E2211" s="53">
        <v>470241</v>
      </c>
      <c r="F2211" s="53">
        <f>ROUND(E2211/12*2,2)</f>
        <v>78373.5</v>
      </c>
      <c r="G2211" s="53">
        <v>74642</v>
      </c>
      <c r="H2211" s="53">
        <v>71656</v>
      </c>
      <c r="I2211" s="119"/>
      <c r="J2211" s="55"/>
      <c r="K2211" s="54">
        <f t="shared" ref="K2211" si="1169">G2211-F2211</f>
        <v>-3731.5</v>
      </c>
      <c r="L2211" s="55">
        <f t="shared" ref="L2211" si="1170">ROUND(K2211*100/-F2211,2)</f>
        <v>4.76</v>
      </c>
      <c r="M2211" s="59"/>
      <c r="N2211" s="59"/>
      <c r="O2211" s="53">
        <v>5250</v>
      </c>
      <c r="P2211" s="53">
        <v>5110</v>
      </c>
      <c r="Q2211" s="57">
        <f t="shared" si="1158"/>
        <v>140</v>
      </c>
      <c r="R2211" s="59">
        <v>315</v>
      </c>
      <c r="S2211" s="53">
        <f>ROUND(R2211/12*2,0)</f>
        <v>53</v>
      </c>
      <c r="T2211" s="58">
        <v>48</v>
      </c>
      <c r="U2211" s="58">
        <v>48</v>
      </c>
      <c r="V2211" s="53">
        <f t="shared" si="1160"/>
        <v>0</v>
      </c>
      <c r="W2211" s="59"/>
      <c r="X2211" s="6"/>
    </row>
    <row r="2212" spans="1:24" s="77" customFormat="1" ht="47.25" x14ac:dyDescent="0.25">
      <c r="A2212" s="33" t="s">
        <v>292</v>
      </c>
      <c r="B2212" s="33" t="s">
        <v>334</v>
      </c>
      <c r="C2212" s="42" t="s">
        <v>40</v>
      </c>
      <c r="D2212" s="43" t="s">
        <v>172</v>
      </c>
      <c r="E2212" s="53"/>
      <c r="F2212" s="53"/>
      <c r="G2212" s="53"/>
      <c r="H2212" s="53"/>
      <c r="I2212" s="54"/>
      <c r="J2212" s="50"/>
      <c r="K2212" s="54"/>
      <c r="L2212" s="55"/>
      <c r="M2212" s="59"/>
      <c r="N2212" s="59"/>
      <c r="O2212" s="53"/>
      <c r="P2212" s="53"/>
      <c r="Q2212" s="57">
        <f t="shared" si="1158"/>
        <v>0</v>
      </c>
      <c r="R2212" s="53"/>
      <c r="S2212" s="53">
        <f t="shared" ref="S2212:S2218" si="1171">ROUND(R2212/12*3,0)</f>
        <v>0</v>
      </c>
      <c r="T2212" s="58"/>
      <c r="U2212" s="58"/>
      <c r="V2212" s="53">
        <f t="shared" si="1160"/>
        <v>0</v>
      </c>
      <c r="W2212" s="59"/>
      <c r="X2212" s="6"/>
    </row>
    <row r="2213" spans="1:24" s="77" customFormat="1" ht="15.75" x14ac:dyDescent="0.25">
      <c r="A2213" s="33" t="s">
        <v>292</v>
      </c>
      <c r="B2213" s="33" t="s">
        <v>334</v>
      </c>
      <c r="C2213" s="42" t="s">
        <v>41</v>
      </c>
      <c r="D2213" s="43" t="s">
        <v>171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1158"/>
        <v>0</v>
      </c>
      <c r="R2213" s="53"/>
      <c r="S2213" s="53">
        <f t="shared" si="1171"/>
        <v>0</v>
      </c>
      <c r="T2213" s="58"/>
      <c r="U2213" s="58"/>
      <c r="V2213" s="53">
        <f t="shared" si="1160"/>
        <v>0</v>
      </c>
      <c r="W2213" s="59"/>
      <c r="X2213" s="6"/>
    </row>
    <row r="2214" spans="1:24" s="77" customFormat="1" ht="15.75" x14ac:dyDescent="0.25">
      <c r="A2214" s="33" t="s">
        <v>292</v>
      </c>
      <c r="B2214" s="33" t="s">
        <v>334</v>
      </c>
      <c r="C2214" s="42" t="s">
        <v>42</v>
      </c>
      <c r="D2214" s="43" t="s">
        <v>192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1158"/>
        <v>0</v>
      </c>
      <c r="R2214" s="53"/>
      <c r="S2214" s="53">
        <f t="shared" si="1171"/>
        <v>0</v>
      </c>
      <c r="T2214" s="58"/>
      <c r="U2214" s="58"/>
      <c r="V2214" s="53">
        <f t="shared" si="1160"/>
        <v>0</v>
      </c>
      <c r="W2214" s="59"/>
      <c r="X2214" s="6"/>
    </row>
    <row r="2215" spans="1:24" s="77" customFormat="1" ht="15.75" x14ac:dyDescent="0.25">
      <c r="A2215" s="33" t="s">
        <v>292</v>
      </c>
      <c r="B2215" s="33" t="s">
        <v>334</v>
      </c>
      <c r="C2215" s="42" t="s">
        <v>43</v>
      </c>
      <c r="D2215" s="43" t="s">
        <v>193</v>
      </c>
      <c r="E2215" s="53"/>
      <c r="F2215" s="53"/>
      <c r="G2215" s="53"/>
      <c r="H2215" s="53"/>
      <c r="I2215" s="54"/>
      <c r="J2215" s="50"/>
      <c r="K2215" s="54"/>
      <c r="L2215" s="55"/>
      <c r="M2215" s="59"/>
      <c r="N2215" s="59"/>
      <c r="O2215" s="53"/>
      <c r="P2215" s="53"/>
      <c r="Q2215" s="57">
        <f t="shared" si="1158"/>
        <v>0</v>
      </c>
      <c r="R2215" s="53"/>
      <c r="S2215" s="53">
        <f t="shared" si="1171"/>
        <v>0</v>
      </c>
      <c r="T2215" s="58"/>
      <c r="U2215" s="58"/>
      <c r="V2215" s="53">
        <f t="shared" si="1160"/>
        <v>0</v>
      </c>
      <c r="W2215" s="59"/>
      <c r="X2215" s="6"/>
    </row>
    <row r="2216" spans="1:24" s="77" customFormat="1" ht="15.75" x14ac:dyDescent="0.25">
      <c r="A2216" s="33" t="s">
        <v>292</v>
      </c>
      <c r="B2216" s="33" t="s">
        <v>334</v>
      </c>
      <c r="C2216" s="42" t="s">
        <v>44</v>
      </c>
      <c r="D2216" s="43" t="s">
        <v>173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1158"/>
        <v>0</v>
      </c>
      <c r="R2216" s="53"/>
      <c r="S2216" s="53">
        <f t="shared" si="1171"/>
        <v>0</v>
      </c>
      <c r="T2216" s="58"/>
      <c r="U2216" s="58"/>
      <c r="V2216" s="53">
        <f t="shared" si="1160"/>
        <v>0</v>
      </c>
      <c r="W2216" s="59"/>
      <c r="X2216" s="6"/>
    </row>
    <row r="2217" spans="1:24" s="77" customFormat="1" ht="15.75" x14ac:dyDescent="0.25">
      <c r="A2217" s="33" t="s">
        <v>292</v>
      </c>
      <c r="B2217" s="33" t="s">
        <v>334</v>
      </c>
      <c r="C2217" s="42" t="s">
        <v>45</v>
      </c>
      <c r="D2217" s="43" t="s">
        <v>187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1158"/>
        <v>0</v>
      </c>
      <c r="R2217" s="53"/>
      <c r="S2217" s="53">
        <f t="shared" si="1171"/>
        <v>0</v>
      </c>
      <c r="T2217" s="58"/>
      <c r="U2217" s="58"/>
      <c r="V2217" s="53">
        <f t="shared" si="1160"/>
        <v>0</v>
      </c>
      <c r="W2217" s="59"/>
      <c r="X2217" s="6"/>
    </row>
    <row r="2218" spans="1:24" s="77" customFormat="1" ht="15.75" x14ac:dyDescent="0.25">
      <c r="A2218" s="33" t="s">
        <v>292</v>
      </c>
      <c r="B2218" s="33" t="s">
        <v>334</v>
      </c>
      <c r="C2218" s="42" t="s">
        <v>46</v>
      </c>
      <c r="D2218" s="43" t="s">
        <v>194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1158"/>
        <v>0</v>
      </c>
      <c r="R2218" s="53"/>
      <c r="S2218" s="53">
        <f t="shared" si="1171"/>
        <v>0</v>
      </c>
      <c r="T2218" s="58"/>
      <c r="U2218" s="58"/>
      <c r="V2218" s="53">
        <f t="shared" si="1160"/>
        <v>0</v>
      </c>
      <c r="W2218" s="59"/>
      <c r="X2218" s="6"/>
    </row>
    <row r="2219" spans="1:24" s="77" customFormat="1" ht="15.75" x14ac:dyDescent="0.25">
      <c r="A2219" s="33" t="s">
        <v>292</v>
      </c>
      <c r="B2219" s="33" t="s">
        <v>334</v>
      </c>
      <c r="C2219" s="42" t="s">
        <v>47</v>
      </c>
      <c r="D2219" s="43" t="s">
        <v>121</v>
      </c>
      <c r="E2219" s="53">
        <v>64673</v>
      </c>
      <c r="F2219" s="53">
        <f>ROUND(E2219/12*2,2)</f>
        <v>10778.83</v>
      </c>
      <c r="G2219" s="53">
        <v>22143</v>
      </c>
      <c r="H2219" s="53">
        <v>10350</v>
      </c>
      <c r="I2219" s="119">
        <f t="shared" ref="I2219" si="1172">G2219-F2219</f>
        <v>11364.17</v>
      </c>
      <c r="J2219" s="55">
        <f t="shared" ref="J2219" si="1173">ROUND(I2219/F2219*100,2)</f>
        <v>105.43</v>
      </c>
      <c r="K2219" s="54"/>
      <c r="L2219" s="55"/>
      <c r="M2219" s="59"/>
      <c r="N2219" s="59"/>
      <c r="O2219" s="53">
        <v>405</v>
      </c>
      <c r="P2219" s="53">
        <v>334</v>
      </c>
      <c r="Q2219" s="57">
        <f t="shared" si="1158"/>
        <v>71</v>
      </c>
      <c r="R2219" s="59">
        <v>41</v>
      </c>
      <c r="S2219" s="53">
        <f>ROUND(R2219/12*2,0)</f>
        <v>7</v>
      </c>
      <c r="T2219" s="58">
        <v>11</v>
      </c>
      <c r="U2219" s="58">
        <v>6</v>
      </c>
      <c r="V2219" s="53">
        <f t="shared" si="1160"/>
        <v>5</v>
      </c>
      <c r="W2219" s="59"/>
      <c r="X2219" s="6"/>
    </row>
    <row r="2220" spans="1:24" s="77" customFormat="1" ht="15.75" x14ac:dyDescent="0.25">
      <c r="A2220" s="33" t="s">
        <v>292</v>
      </c>
      <c r="B2220" s="33" t="s">
        <v>334</v>
      </c>
      <c r="C2220" s="42" t="s">
        <v>48</v>
      </c>
      <c r="D2220" s="43" t="s">
        <v>195</v>
      </c>
      <c r="E2220" s="53"/>
      <c r="F2220" s="53"/>
      <c r="G2220" s="53"/>
      <c r="H2220" s="53"/>
      <c r="I2220" s="54"/>
      <c r="J2220" s="50"/>
      <c r="K2220" s="54"/>
      <c r="L2220" s="55"/>
      <c r="M2220" s="59"/>
      <c r="N2220" s="59"/>
      <c r="O2220" s="53"/>
      <c r="P2220" s="53"/>
      <c r="Q2220" s="57">
        <f t="shared" si="1158"/>
        <v>0</v>
      </c>
      <c r="R2220" s="53"/>
      <c r="S2220" s="53">
        <f>ROUND(R2220/12*3,0)</f>
        <v>0</v>
      </c>
      <c r="T2220" s="58"/>
      <c r="U2220" s="58"/>
      <c r="V2220" s="53">
        <f t="shared" si="1160"/>
        <v>0</v>
      </c>
      <c r="W2220" s="59"/>
      <c r="X2220" s="6"/>
    </row>
    <row r="2221" spans="1:24" s="77" customFormat="1" ht="31.5" x14ac:dyDescent="0.25">
      <c r="A2221" s="33" t="s">
        <v>292</v>
      </c>
      <c r="B2221" s="33" t="s">
        <v>334</v>
      </c>
      <c r="C2221" s="42" t="s">
        <v>128</v>
      </c>
      <c r="D2221" s="43" t="s">
        <v>118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1158"/>
        <v>0</v>
      </c>
      <c r="R2221" s="53"/>
      <c r="S2221" s="53">
        <f>ROUND(R2221/12*3,0)</f>
        <v>0</v>
      </c>
      <c r="T2221" s="58"/>
      <c r="U2221" s="58"/>
      <c r="V2221" s="53">
        <f t="shared" si="1160"/>
        <v>0</v>
      </c>
      <c r="W2221" s="59"/>
      <c r="X2221" s="6"/>
    </row>
    <row r="2222" spans="1:24" s="77" customFormat="1" ht="15.75" x14ac:dyDescent="0.25">
      <c r="A2222" s="33" t="s">
        <v>292</v>
      </c>
      <c r="B2222" s="33" t="s">
        <v>334</v>
      </c>
      <c r="C2222" s="42" t="s">
        <v>47</v>
      </c>
      <c r="D2222" s="43" t="s">
        <v>121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1158"/>
        <v>0</v>
      </c>
      <c r="R2222" s="53"/>
      <c r="S2222" s="53">
        <f>ROUND(R2222/12*3,0)</f>
        <v>0</v>
      </c>
      <c r="T2222" s="58"/>
      <c r="U2222" s="58"/>
      <c r="V2222" s="53">
        <f t="shared" si="1160"/>
        <v>0</v>
      </c>
      <c r="W2222" s="59"/>
      <c r="X2222" s="6"/>
    </row>
    <row r="2223" spans="1:24" s="77" customFormat="1" ht="31.5" x14ac:dyDescent="0.25">
      <c r="A2223" s="33" t="s">
        <v>292</v>
      </c>
      <c r="B2223" s="33" t="s">
        <v>334</v>
      </c>
      <c r="C2223" s="42" t="s">
        <v>49</v>
      </c>
      <c r="D2223" s="43" t="s">
        <v>196</v>
      </c>
      <c r="E2223" s="53"/>
      <c r="F2223" s="53"/>
      <c r="G2223" s="53"/>
      <c r="H2223" s="53"/>
      <c r="I2223" s="119">
        <f t="shared" ref="I2223" si="1174">G2223-F2223</f>
        <v>0</v>
      </c>
      <c r="J2223" s="55"/>
      <c r="K2223" s="54">
        <f t="shared" ref="K2223" si="1175">G2223-F2223</f>
        <v>0</v>
      </c>
      <c r="L2223" s="55"/>
      <c r="M2223" s="59"/>
      <c r="N2223" s="59"/>
      <c r="O2223" s="53"/>
      <c r="P2223" s="119"/>
      <c r="Q2223" s="57">
        <f t="shared" si="1158"/>
        <v>0</v>
      </c>
      <c r="R2223" s="74"/>
      <c r="S2223" s="53">
        <f>ROUND(R2223/12*2,0)</f>
        <v>0</v>
      </c>
      <c r="T2223" s="58"/>
      <c r="U2223" s="58"/>
      <c r="V2223" s="53">
        <f t="shared" si="1160"/>
        <v>0</v>
      </c>
      <c r="W2223" s="59"/>
      <c r="X2223" s="6"/>
    </row>
    <row r="2224" spans="1:24" s="77" customFormat="1" ht="31.5" x14ac:dyDescent="0.25">
      <c r="A2224" s="33" t="s">
        <v>292</v>
      </c>
      <c r="B2224" s="33" t="s">
        <v>334</v>
      </c>
      <c r="C2224" s="42" t="s">
        <v>197</v>
      </c>
      <c r="D2224" s="43" t="s">
        <v>198</v>
      </c>
      <c r="E2224" s="53"/>
      <c r="F2224" s="53"/>
      <c r="G2224" s="53"/>
      <c r="H2224" s="53"/>
      <c r="I2224" s="54"/>
      <c r="J2224" s="50"/>
      <c r="K2224" s="54"/>
      <c r="L2224" s="55"/>
      <c r="M2224" s="59"/>
      <c r="N2224" s="59"/>
      <c r="O2224" s="53"/>
      <c r="P2224" s="119"/>
      <c r="Q2224" s="57">
        <f t="shared" si="1158"/>
        <v>0</v>
      </c>
      <c r="R2224" s="53"/>
      <c r="S2224" s="53">
        <f>ROUND(R2224/12*3,0)</f>
        <v>0</v>
      </c>
      <c r="T2224" s="58"/>
      <c r="U2224" s="58"/>
      <c r="V2224" s="53">
        <f t="shared" si="1160"/>
        <v>0</v>
      </c>
      <c r="W2224" s="59"/>
      <c r="X2224" s="6"/>
    </row>
    <row r="2225" spans="1:24" s="77" customFormat="1" ht="47.25" x14ac:dyDescent="0.25">
      <c r="A2225" s="33" t="s">
        <v>292</v>
      </c>
      <c r="B2225" s="33" t="s">
        <v>334</v>
      </c>
      <c r="C2225" s="42" t="s">
        <v>199</v>
      </c>
      <c r="D2225" s="43" t="s">
        <v>200</v>
      </c>
      <c r="E2225" s="53">
        <v>658198</v>
      </c>
      <c r="F2225" s="53">
        <f t="shared" ref="F2225:F2228" si="1176">ROUND(E2225/12*2,2)</f>
        <v>109699.67</v>
      </c>
      <c r="G2225" s="53">
        <v>83846</v>
      </c>
      <c r="H2225" s="53">
        <v>83846</v>
      </c>
      <c r="I2225" s="119"/>
      <c r="J2225" s="55"/>
      <c r="K2225" s="54">
        <f t="shared" ref="K2225:K2228" si="1177">G2225-F2225</f>
        <v>-25853.67</v>
      </c>
      <c r="L2225" s="55">
        <f t="shared" ref="L2225:L2228" si="1178">ROUND(K2225*100/-F2225,2)</f>
        <v>23.57</v>
      </c>
      <c r="M2225" s="59"/>
      <c r="N2225" s="59"/>
      <c r="O2225" s="53">
        <v>4469</v>
      </c>
      <c r="P2225" s="119">
        <v>4469</v>
      </c>
      <c r="Q2225" s="57">
        <f t="shared" si="1158"/>
        <v>0</v>
      </c>
      <c r="R2225" s="59">
        <v>240</v>
      </c>
      <c r="S2225" s="53">
        <f t="shared" ref="S2225:S2228" si="1179">ROUND(R2225/12*2,0)</f>
        <v>40</v>
      </c>
      <c r="T2225" s="58">
        <v>41</v>
      </c>
      <c r="U2225" s="58">
        <v>41</v>
      </c>
      <c r="V2225" s="53">
        <f t="shared" si="1160"/>
        <v>0</v>
      </c>
      <c r="W2225" s="59"/>
      <c r="X2225" s="6"/>
    </row>
    <row r="2226" spans="1:24" s="77" customFormat="1" ht="31.5" x14ac:dyDescent="0.25">
      <c r="A2226" s="33" t="s">
        <v>292</v>
      </c>
      <c r="B2226" s="33" t="s">
        <v>334</v>
      </c>
      <c r="C2226" s="42" t="s">
        <v>201</v>
      </c>
      <c r="D2226" s="43" t="s">
        <v>202</v>
      </c>
      <c r="E2226" s="53">
        <v>21646</v>
      </c>
      <c r="F2226" s="53">
        <f t="shared" si="1176"/>
        <v>3607.67</v>
      </c>
      <c r="G2226" s="53">
        <v>0</v>
      </c>
      <c r="H2226" s="53">
        <v>0</v>
      </c>
      <c r="I2226" s="119"/>
      <c r="J2226" s="55"/>
      <c r="K2226" s="54">
        <f t="shared" si="1177"/>
        <v>-3607.67</v>
      </c>
      <c r="L2226" s="55">
        <f t="shared" si="1178"/>
        <v>100</v>
      </c>
      <c r="M2226" s="59"/>
      <c r="N2226" s="59"/>
      <c r="O2226" s="53"/>
      <c r="P2226" s="119"/>
      <c r="Q2226" s="57">
        <f t="shared" si="1158"/>
        <v>0</v>
      </c>
      <c r="R2226" s="59">
        <v>8</v>
      </c>
      <c r="S2226" s="53">
        <f t="shared" si="1179"/>
        <v>1</v>
      </c>
      <c r="T2226" s="58"/>
      <c r="U2226" s="58"/>
      <c r="V2226" s="53">
        <f t="shared" si="1160"/>
        <v>0</v>
      </c>
      <c r="W2226" s="59"/>
      <c r="X2226" s="6"/>
    </row>
    <row r="2227" spans="1:24" s="77" customFormat="1" ht="47.25" x14ac:dyDescent="0.25">
      <c r="A2227" s="33" t="s">
        <v>292</v>
      </c>
      <c r="B2227" s="33" t="s">
        <v>334</v>
      </c>
      <c r="C2227" s="42" t="s">
        <v>203</v>
      </c>
      <c r="D2227" s="43" t="s">
        <v>204</v>
      </c>
      <c r="E2227" s="53"/>
      <c r="F2227" s="53">
        <f t="shared" si="1176"/>
        <v>0</v>
      </c>
      <c r="G2227" s="53"/>
      <c r="H2227" s="53"/>
      <c r="I2227" s="119"/>
      <c r="J2227" s="55"/>
      <c r="K2227" s="54"/>
      <c r="L2227" s="55"/>
      <c r="M2227" s="59"/>
      <c r="N2227" s="59"/>
      <c r="O2227" s="53"/>
      <c r="P2227" s="53"/>
      <c r="Q2227" s="59">
        <f t="shared" si="1158"/>
        <v>0</v>
      </c>
      <c r="R2227" s="53"/>
      <c r="S2227" s="53">
        <f t="shared" si="1179"/>
        <v>0</v>
      </c>
      <c r="T2227" s="53"/>
      <c r="U2227" s="53"/>
      <c r="V2227" s="53">
        <f t="shared" si="1160"/>
        <v>0</v>
      </c>
      <c r="W2227" s="59"/>
      <c r="X2227" s="6"/>
    </row>
    <row r="2228" spans="1:24" s="77" customFormat="1" ht="47.25" x14ac:dyDescent="0.25">
      <c r="A2228" s="33" t="s">
        <v>292</v>
      </c>
      <c r="B2228" s="33" t="s">
        <v>334</v>
      </c>
      <c r="C2228" s="42" t="s">
        <v>397</v>
      </c>
      <c r="D2228" s="43" t="s">
        <v>396</v>
      </c>
      <c r="E2228" s="53">
        <v>44005</v>
      </c>
      <c r="F2228" s="53">
        <f t="shared" si="1176"/>
        <v>7334.17</v>
      </c>
      <c r="G2228" s="53">
        <v>2625</v>
      </c>
      <c r="H2228" s="53">
        <v>1639</v>
      </c>
      <c r="I2228" s="119"/>
      <c r="J2228" s="55"/>
      <c r="K2228" s="54">
        <f t="shared" si="1177"/>
        <v>-4709.17</v>
      </c>
      <c r="L2228" s="55">
        <f t="shared" si="1178"/>
        <v>64.209999999999994</v>
      </c>
      <c r="M2228" s="59"/>
      <c r="N2228" s="59"/>
      <c r="O2228" s="53">
        <v>0</v>
      </c>
      <c r="P2228" s="53">
        <v>0</v>
      </c>
      <c r="Q2228" s="59">
        <f t="shared" si="1158"/>
        <v>0</v>
      </c>
      <c r="R2228" s="53">
        <v>11</v>
      </c>
      <c r="S2228" s="53">
        <f t="shared" si="1179"/>
        <v>2</v>
      </c>
      <c r="T2228" s="58">
        <v>2</v>
      </c>
      <c r="U2228" s="58">
        <v>2</v>
      </c>
      <c r="V2228" s="53">
        <f t="shared" si="1160"/>
        <v>0</v>
      </c>
      <c r="W2228" s="59"/>
      <c r="X2228" s="6"/>
    </row>
    <row r="2229" spans="1:24" s="77" customFormat="1" ht="31.5" x14ac:dyDescent="0.25">
      <c r="A2229" s="33" t="s">
        <v>292</v>
      </c>
      <c r="B2229" s="22" t="s">
        <v>335</v>
      </c>
      <c r="C2229" s="23" t="s">
        <v>102</v>
      </c>
      <c r="D2229" s="32" t="s">
        <v>50</v>
      </c>
      <c r="E2229" s="64">
        <f>SUM(E2230:E2276)</f>
        <v>278709</v>
      </c>
      <c r="F2229" s="64">
        <f>SUM(F2230:F2276)</f>
        <v>91311</v>
      </c>
      <c r="G2229" s="64">
        <f>SUM(G2230:G2276)</f>
        <v>114359.47</v>
      </c>
      <c r="H2229" s="64">
        <f>SUM(H2230:H2276)</f>
        <v>79612</v>
      </c>
      <c r="I2229" s="64">
        <f>SUM(I2230:I2276)</f>
        <v>25912.21</v>
      </c>
      <c r="J2229" s="50">
        <f>ROUND(I2229/F2229*100,2)</f>
        <v>28.38</v>
      </c>
      <c r="K2229" s="64">
        <f>SUM(K2230:K2276)</f>
        <v>-2862.74</v>
      </c>
      <c r="L2229" s="55">
        <f>ROUND(K2229*100/-F2229,2)</f>
        <v>3.14</v>
      </c>
      <c r="M2229" s="64"/>
      <c r="N2229" s="64"/>
      <c r="O2229" s="64">
        <f t="shared" ref="O2229:V2229" si="1180">SUM(O2230:O2273)</f>
        <v>0</v>
      </c>
      <c r="P2229" s="64">
        <f t="shared" si="1180"/>
        <v>0</v>
      </c>
      <c r="Q2229" s="126">
        <f t="shared" si="1180"/>
        <v>0</v>
      </c>
      <c r="R2229" s="64">
        <f t="shared" si="1180"/>
        <v>0</v>
      </c>
      <c r="S2229" s="64">
        <f t="shared" si="1180"/>
        <v>0</v>
      </c>
      <c r="T2229" s="136">
        <f t="shared" si="1180"/>
        <v>0</v>
      </c>
      <c r="U2229" s="136">
        <f t="shared" si="1180"/>
        <v>0</v>
      </c>
      <c r="V2229" s="64">
        <f t="shared" si="1180"/>
        <v>0</v>
      </c>
      <c r="W2229" s="64"/>
      <c r="X2229" s="6"/>
    </row>
    <row r="2230" spans="1:24" s="77" customFormat="1" ht="63" x14ac:dyDescent="0.25">
      <c r="A2230" s="33" t="s">
        <v>292</v>
      </c>
      <c r="B2230" s="44" t="s">
        <v>335</v>
      </c>
      <c r="C2230" s="23" t="s">
        <v>102</v>
      </c>
      <c r="D2230" s="43" t="s">
        <v>205</v>
      </c>
      <c r="E2230" s="53"/>
      <c r="F2230" s="53"/>
      <c r="G2230" s="53"/>
      <c r="H2230" s="53"/>
      <c r="I2230" s="54"/>
      <c r="J2230" s="50"/>
      <c r="K2230" s="54"/>
      <c r="L2230" s="55"/>
      <c r="M2230" s="59"/>
      <c r="N2230" s="59"/>
      <c r="O2230" s="53"/>
      <c r="P2230" s="53"/>
      <c r="Q2230" s="57">
        <f>O2230-P2230</f>
        <v>0</v>
      </c>
      <c r="R2230" s="53"/>
      <c r="S2230" s="53">
        <f>ROUND(R2230/12*3,0)</f>
        <v>0</v>
      </c>
      <c r="T2230" s="58"/>
      <c r="U2230" s="58"/>
      <c r="V2230" s="53">
        <f>T2230-U2230</f>
        <v>0</v>
      </c>
      <c r="W2230" s="59"/>
      <c r="X2230" s="6"/>
    </row>
    <row r="2231" spans="1:24" s="77" customFormat="1" ht="15.75" x14ac:dyDescent="0.25">
      <c r="A2231" s="33" t="s">
        <v>292</v>
      </c>
      <c r="B2231" s="44" t="s">
        <v>335</v>
      </c>
      <c r="C2231" s="23" t="s">
        <v>367</v>
      </c>
      <c r="D2231" s="43" t="s">
        <v>370</v>
      </c>
      <c r="E2231" s="53"/>
      <c r="F2231" s="53">
        <f>E2231</f>
        <v>0</v>
      </c>
      <c r="G2231" s="53"/>
      <c r="H2231" s="53"/>
      <c r="I2231" s="119">
        <f t="shared" ref="I2231" si="1181">G2231-F2231</f>
        <v>0</v>
      </c>
      <c r="J2231" s="55"/>
      <c r="K2231" s="54">
        <f>G2231-F2231</f>
        <v>0</v>
      </c>
      <c r="L2231" s="55"/>
      <c r="M2231" s="59"/>
      <c r="N2231" s="59"/>
      <c r="O2231" s="53"/>
      <c r="P2231" s="53"/>
      <c r="Q2231" s="57"/>
      <c r="R2231" s="53"/>
      <c r="S2231" s="53"/>
      <c r="T2231" s="58"/>
      <c r="U2231" s="58"/>
      <c r="V2231" s="53"/>
      <c r="W2231" s="59"/>
      <c r="X2231" s="6"/>
    </row>
    <row r="2232" spans="1:24" s="77" customFormat="1" ht="15.75" x14ac:dyDescent="0.25">
      <c r="A2232" s="33" t="s">
        <v>292</v>
      </c>
      <c r="B2232" s="44" t="s">
        <v>335</v>
      </c>
      <c r="C2232" s="23" t="s">
        <v>368</v>
      </c>
      <c r="D2232" s="43" t="s">
        <v>371</v>
      </c>
      <c r="E2232" s="53"/>
      <c r="F2232" s="53"/>
      <c r="G2232" s="53"/>
      <c r="H2232" s="53"/>
      <c r="I2232" s="54"/>
      <c r="J2232" s="50"/>
      <c r="K2232" s="54"/>
      <c r="L2232" s="55"/>
      <c r="M2232" s="59"/>
      <c r="N2232" s="59"/>
      <c r="O2232" s="53"/>
      <c r="P2232" s="53"/>
      <c r="Q2232" s="57"/>
      <c r="R2232" s="53"/>
      <c r="S2232" s="53"/>
      <c r="T2232" s="58"/>
      <c r="U2232" s="58"/>
      <c r="V2232" s="53"/>
      <c r="W2232" s="59"/>
      <c r="X2232" s="6"/>
    </row>
    <row r="2233" spans="1:24" s="77" customFormat="1" ht="31.5" x14ac:dyDescent="0.25">
      <c r="A2233" s="33" t="s">
        <v>292</v>
      </c>
      <c r="B2233" s="44" t="s">
        <v>335</v>
      </c>
      <c r="C2233" s="23" t="s">
        <v>369</v>
      </c>
      <c r="D2233" s="43" t="s">
        <v>372</v>
      </c>
      <c r="E2233" s="53"/>
      <c r="F2233" s="53"/>
      <c r="G2233" s="53"/>
      <c r="H2233" s="53"/>
      <c r="I2233" s="119"/>
      <c r="J2233" s="55"/>
      <c r="K2233" s="54"/>
      <c r="L2233" s="55"/>
      <c r="M2233" s="59"/>
      <c r="N2233" s="59"/>
      <c r="O2233" s="53"/>
      <c r="P2233" s="53"/>
      <c r="Q2233" s="57"/>
      <c r="R2233" s="53"/>
      <c r="S2233" s="53"/>
      <c r="T2233" s="58"/>
      <c r="U2233" s="58"/>
      <c r="V2233" s="53"/>
      <c r="W2233" s="59"/>
      <c r="X2233" s="6"/>
    </row>
    <row r="2234" spans="1:24" s="77" customFormat="1" ht="31.5" x14ac:dyDescent="0.25">
      <c r="A2234" s="33" t="s">
        <v>292</v>
      </c>
      <c r="B2234" s="44" t="s">
        <v>335</v>
      </c>
      <c r="C2234" s="37" t="s">
        <v>206</v>
      </c>
      <c r="D2234" s="43" t="s">
        <v>207</v>
      </c>
      <c r="E2234" s="53"/>
      <c r="F2234" s="53"/>
      <c r="G2234" s="53"/>
      <c r="H2234" s="53"/>
      <c r="I2234" s="54"/>
      <c r="J2234" s="50"/>
      <c r="K2234" s="54"/>
      <c r="L2234" s="55"/>
      <c r="M2234" s="59"/>
      <c r="N2234" s="59"/>
      <c r="O2234" s="53"/>
      <c r="P2234" s="53"/>
      <c r="Q2234" s="57">
        <f t="shared" ref="Q2234:Q2271" si="1182">O2234-P2234</f>
        <v>0</v>
      </c>
      <c r="R2234" s="53"/>
      <c r="S2234" s="53">
        <f>ROUND(R2234/12*3,0)</f>
        <v>0</v>
      </c>
      <c r="T2234" s="58"/>
      <c r="U2234" s="58"/>
      <c r="V2234" s="53">
        <f t="shared" ref="V2234:V2271" si="1183">T2234-U2234</f>
        <v>0</v>
      </c>
      <c r="W2234" s="59"/>
      <c r="X2234" s="6"/>
    </row>
    <row r="2235" spans="1:24" s="77" customFormat="1" ht="31.5" x14ac:dyDescent="0.25">
      <c r="A2235" s="33" t="s">
        <v>292</v>
      </c>
      <c r="B2235" s="44" t="s">
        <v>335</v>
      </c>
      <c r="C2235" s="37" t="s">
        <v>208</v>
      </c>
      <c r="D2235" s="43" t="s">
        <v>209</v>
      </c>
      <c r="E2235" s="53">
        <v>31247</v>
      </c>
      <c r="F2235" s="53">
        <f>ROUND(E2235/12*2,0)</f>
        <v>5208</v>
      </c>
      <c r="G2235" s="59">
        <v>3740.26</v>
      </c>
      <c r="H2235" s="53">
        <v>1956</v>
      </c>
      <c r="I2235" s="119"/>
      <c r="J2235" s="55"/>
      <c r="K2235" s="54">
        <f>G2235-F2235</f>
        <v>-1467.7399999999998</v>
      </c>
      <c r="L2235" s="55">
        <f>ROUND(K2235*100/-F2235,2)</f>
        <v>28.18</v>
      </c>
      <c r="M2235" s="59"/>
      <c r="N2235" s="59"/>
      <c r="O2235" s="53"/>
      <c r="P2235" s="53"/>
      <c r="Q2235" s="57">
        <f t="shared" si="1182"/>
        <v>0</v>
      </c>
      <c r="R2235" s="53"/>
      <c r="S2235" s="53">
        <f>ROUND(R2235/12*3,0)</f>
        <v>0</v>
      </c>
      <c r="T2235" s="58"/>
      <c r="U2235" s="58"/>
      <c r="V2235" s="53">
        <f t="shared" si="1183"/>
        <v>0</v>
      </c>
      <c r="W2235" s="59"/>
      <c r="X2235" s="6"/>
    </row>
    <row r="2236" spans="1:24" s="77" customFormat="1" ht="15.75" x14ac:dyDescent="0.25">
      <c r="A2236" s="33" t="s">
        <v>292</v>
      </c>
      <c r="B2236" s="44" t="s">
        <v>335</v>
      </c>
      <c r="C2236" s="37" t="s">
        <v>210</v>
      </c>
      <c r="D2236" s="43" t="s">
        <v>223</v>
      </c>
      <c r="E2236" s="53"/>
      <c r="F2236" s="53"/>
      <c r="G2236" s="53"/>
      <c r="H2236" s="53"/>
      <c r="I2236" s="54"/>
      <c r="J2236" s="50"/>
      <c r="K2236" s="54"/>
      <c r="L2236" s="55"/>
      <c r="M2236" s="59"/>
      <c r="N2236" s="59"/>
      <c r="O2236" s="53"/>
      <c r="P2236" s="53"/>
      <c r="Q2236" s="57">
        <f t="shared" si="1182"/>
        <v>0</v>
      </c>
      <c r="R2236" s="53"/>
      <c r="S2236" s="53">
        <f t="shared" ref="S2236" si="1184">ROUND(R2236/12*3,0)</f>
        <v>0</v>
      </c>
      <c r="T2236" s="58"/>
      <c r="U2236" s="58"/>
      <c r="V2236" s="53">
        <f t="shared" si="1183"/>
        <v>0</v>
      </c>
      <c r="W2236" s="59"/>
      <c r="X2236" s="6"/>
    </row>
    <row r="2237" spans="1:24" s="77" customFormat="1" ht="31.5" x14ac:dyDescent="0.25">
      <c r="A2237" s="33" t="s">
        <v>292</v>
      </c>
      <c r="B2237" s="44" t="s">
        <v>335</v>
      </c>
      <c r="C2237" s="37" t="s">
        <v>211</v>
      </c>
      <c r="D2237" s="43" t="s">
        <v>212</v>
      </c>
      <c r="E2237" s="53">
        <v>39841</v>
      </c>
      <c r="F2237" s="53">
        <f>ROUND(E2237/12*2,0)</f>
        <v>6640</v>
      </c>
      <c r="G2237" s="59">
        <v>7234.92</v>
      </c>
      <c r="H2237" s="53">
        <v>4019</v>
      </c>
      <c r="I2237" s="119">
        <f t="shared" ref="I2237" si="1185">G2237-F2237</f>
        <v>594.92000000000007</v>
      </c>
      <c r="J2237" s="55">
        <f t="shared" ref="J2237" si="1186">ROUND(I2237/F2237*100,2)</f>
        <v>8.9600000000000009</v>
      </c>
      <c r="K2237" s="54"/>
      <c r="L2237" s="55"/>
      <c r="M2237" s="59"/>
      <c r="N2237" s="59"/>
      <c r="O2237" s="53"/>
      <c r="P2237" s="53"/>
      <c r="Q2237" s="57">
        <f t="shared" si="1182"/>
        <v>0</v>
      </c>
      <c r="R2237" s="53"/>
      <c r="S2237" s="53">
        <f t="shared" ref="S2237:S2271" si="1187">ROUND(R2237/12*3,0)</f>
        <v>0</v>
      </c>
      <c r="T2237" s="58"/>
      <c r="U2237" s="58"/>
      <c r="V2237" s="53">
        <f t="shared" si="1183"/>
        <v>0</v>
      </c>
      <c r="W2237" s="59"/>
      <c r="X2237" s="6"/>
    </row>
    <row r="2238" spans="1:24" s="77" customFormat="1" ht="15.75" x14ac:dyDescent="0.25">
      <c r="A2238" s="33" t="s">
        <v>292</v>
      </c>
      <c r="B2238" s="44" t="s">
        <v>335</v>
      </c>
      <c r="C2238" s="37" t="s">
        <v>213</v>
      </c>
      <c r="D2238" s="43" t="s">
        <v>214</v>
      </c>
      <c r="E2238" s="53"/>
      <c r="F2238" s="53"/>
      <c r="G2238" s="53"/>
      <c r="H2238" s="53"/>
      <c r="I2238" s="54"/>
      <c r="J2238" s="50"/>
      <c r="K2238" s="54"/>
      <c r="L2238" s="55"/>
      <c r="M2238" s="59"/>
      <c r="N2238" s="59"/>
      <c r="O2238" s="53"/>
      <c r="P2238" s="53"/>
      <c r="Q2238" s="57">
        <f t="shared" si="1182"/>
        <v>0</v>
      </c>
      <c r="R2238" s="53"/>
      <c r="S2238" s="53">
        <f t="shared" si="1187"/>
        <v>0</v>
      </c>
      <c r="T2238" s="58"/>
      <c r="U2238" s="58"/>
      <c r="V2238" s="53">
        <f t="shared" si="1183"/>
        <v>0</v>
      </c>
      <c r="W2238" s="59"/>
      <c r="X2238" s="6"/>
    </row>
    <row r="2239" spans="1:24" s="77" customFormat="1" ht="31.5" x14ac:dyDescent="0.25">
      <c r="A2239" s="33" t="s">
        <v>292</v>
      </c>
      <c r="B2239" s="44" t="s">
        <v>335</v>
      </c>
      <c r="C2239" s="37" t="s">
        <v>215</v>
      </c>
      <c r="D2239" s="43" t="s">
        <v>216</v>
      </c>
      <c r="E2239" s="53">
        <v>138097</v>
      </c>
      <c r="F2239" s="53">
        <f>ROUND(E2239/12*2,0)</f>
        <v>23016</v>
      </c>
      <c r="G2239" s="59">
        <v>31196.6</v>
      </c>
      <c r="H2239" s="53">
        <v>14165</v>
      </c>
      <c r="I2239" s="119">
        <f t="shared" ref="I2239" si="1188">G2239-F2239</f>
        <v>8180.5999999999985</v>
      </c>
      <c r="J2239" s="55">
        <f t="shared" ref="J2239" si="1189">ROUND(I2239/F2239*100,2)</f>
        <v>35.54</v>
      </c>
      <c r="K2239" s="54"/>
      <c r="L2239" s="55"/>
      <c r="M2239" s="59"/>
      <c r="N2239" s="59"/>
      <c r="O2239" s="53"/>
      <c r="P2239" s="53"/>
      <c r="Q2239" s="57">
        <f t="shared" si="1182"/>
        <v>0</v>
      </c>
      <c r="R2239" s="53"/>
      <c r="S2239" s="53">
        <f t="shared" si="1187"/>
        <v>0</v>
      </c>
      <c r="T2239" s="58"/>
      <c r="U2239" s="58"/>
      <c r="V2239" s="53">
        <f t="shared" si="1183"/>
        <v>0</v>
      </c>
      <c r="W2239" s="59"/>
      <c r="X2239" s="6"/>
    </row>
    <row r="2240" spans="1:24" s="77" customFormat="1" ht="31.5" x14ac:dyDescent="0.25">
      <c r="A2240" s="33" t="s">
        <v>292</v>
      </c>
      <c r="B2240" s="44" t="s">
        <v>335</v>
      </c>
      <c r="C2240" s="37" t="s">
        <v>217</v>
      </c>
      <c r="D2240" s="43" t="s">
        <v>218</v>
      </c>
      <c r="E2240" s="53"/>
      <c r="F2240" s="53">
        <f t="shared" ref="F2240:F2270" si="1190">E2240/12*1</f>
        <v>0</v>
      </c>
      <c r="G2240" s="53"/>
      <c r="H2240" s="53"/>
      <c r="I2240" s="54"/>
      <c r="J2240" s="50"/>
      <c r="K2240" s="54"/>
      <c r="L2240" s="55"/>
      <c r="M2240" s="59"/>
      <c r="N2240" s="59"/>
      <c r="O2240" s="53"/>
      <c r="P2240" s="53"/>
      <c r="Q2240" s="57">
        <f t="shared" si="1182"/>
        <v>0</v>
      </c>
      <c r="R2240" s="53"/>
      <c r="S2240" s="53">
        <f t="shared" si="1187"/>
        <v>0</v>
      </c>
      <c r="T2240" s="58"/>
      <c r="U2240" s="58"/>
      <c r="V2240" s="53">
        <f t="shared" si="1183"/>
        <v>0</v>
      </c>
      <c r="W2240" s="59"/>
      <c r="X2240" s="6"/>
    </row>
    <row r="2241" spans="1:24" s="77" customFormat="1" ht="31.5" x14ac:dyDescent="0.25">
      <c r="A2241" s="33" t="s">
        <v>292</v>
      </c>
      <c r="B2241" s="44" t="s">
        <v>335</v>
      </c>
      <c r="C2241" s="37" t="s">
        <v>219</v>
      </c>
      <c r="D2241" s="43" t="s">
        <v>220</v>
      </c>
      <c r="E2241" s="53"/>
      <c r="F2241" s="53">
        <f t="shared" si="1190"/>
        <v>0</v>
      </c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>
        <f t="shared" si="1182"/>
        <v>0</v>
      </c>
      <c r="R2241" s="53"/>
      <c r="S2241" s="53">
        <f t="shared" si="1187"/>
        <v>0</v>
      </c>
      <c r="T2241" s="58"/>
      <c r="U2241" s="58"/>
      <c r="V2241" s="53">
        <f t="shared" si="1183"/>
        <v>0</v>
      </c>
      <c r="W2241" s="59"/>
      <c r="X2241" s="6"/>
    </row>
    <row r="2242" spans="1:24" s="77" customFormat="1" ht="31.5" x14ac:dyDescent="0.25">
      <c r="A2242" s="33" t="s">
        <v>292</v>
      </c>
      <c r="B2242" s="44" t="s">
        <v>335</v>
      </c>
      <c r="C2242" s="37" t="s">
        <v>221</v>
      </c>
      <c r="D2242" s="43" t="s">
        <v>224</v>
      </c>
      <c r="E2242" s="53"/>
      <c r="F2242" s="53">
        <f t="shared" si="1190"/>
        <v>0</v>
      </c>
      <c r="G2242" s="53"/>
      <c r="H2242" s="53"/>
      <c r="I2242" s="54"/>
      <c r="J2242" s="50"/>
      <c r="K2242" s="54"/>
      <c r="L2242" s="55"/>
      <c r="M2242" s="59"/>
      <c r="N2242" s="59"/>
      <c r="O2242" s="53"/>
      <c r="P2242" s="53"/>
      <c r="Q2242" s="57">
        <f t="shared" si="1182"/>
        <v>0</v>
      </c>
      <c r="R2242" s="53"/>
      <c r="S2242" s="53">
        <f t="shared" si="1187"/>
        <v>0</v>
      </c>
      <c r="T2242" s="58"/>
      <c r="U2242" s="58"/>
      <c r="V2242" s="53">
        <f t="shared" si="1183"/>
        <v>0</v>
      </c>
      <c r="W2242" s="59"/>
      <c r="X2242" s="6"/>
    </row>
    <row r="2243" spans="1:24" s="77" customFormat="1" ht="31.5" x14ac:dyDescent="0.25">
      <c r="A2243" s="33" t="s">
        <v>292</v>
      </c>
      <c r="B2243" s="44" t="s">
        <v>335</v>
      </c>
      <c r="C2243" s="37" t="s">
        <v>222</v>
      </c>
      <c r="D2243" s="43" t="s">
        <v>225</v>
      </c>
      <c r="E2243" s="53"/>
      <c r="F2243" s="53">
        <f t="shared" si="1190"/>
        <v>0</v>
      </c>
      <c r="G2243" s="53"/>
      <c r="H2243" s="53"/>
      <c r="I2243" s="54"/>
      <c r="J2243" s="50"/>
      <c r="K2243" s="54"/>
      <c r="L2243" s="55"/>
      <c r="M2243" s="59"/>
      <c r="N2243" s="59"/>
      <c r="O2243" s="53"/>
      <c r="P2243" s="53"/>
      <c r="Q2243" s="57">
        <f t="shared" si="1182"/>
        <v>0</v>
      </c>
      <c r="R2243" s="53"/>
      <c r="S2243" s="53">
        <f t="shared" si="1187"/>
        <v>0</v>
      </c>
      <c r="T2243" s="58"/>
      <c r="U2243" s="58"/>
      <c r="V2243" s="53">
        <f t="shared" si="1183"/>
        <v>0</v>
      </c>
      <c r="W2243" s="59"/>
      <c r="X2243" s="6"/>
    </row>
    <row r="2244" spans="1:24" s="77" customFormat="1" ht="31.5" x14ac:dyDescent="0.25">
      <c r="A2244" s="33" t="s">
        <v>292</v>
      </c>
      <c r="B2244" s="44" t="s">
        <v>335</v>
      </c>
      <c r="C2244" s="37" t="s">
        <v>277</v>
      </c>
      <c r="D2244" s="43" t="s">
        <v>278</v>
      </c>
      <c r="E2244" s="53"/>
      <c r="F2244" s="53">
        <f t="shared" si="1190"/>
        <v>0</v>
      </c>
      <c r="G2244" s="53"/>
      <c r="H2244" s="53"/>
      <c r="I2244" s="54"/>
      <c r="J2244" s="50"/>
      <c r="K2244" s="54"/>
      <c r="L2244" s="55"/>
      <c r="M2244" s="59"/>
      <c r="N2244" s="59"/>
      <c r="O2244" s="53"/>
      <c r="P2244" s="53"/>
      <c r="Q2244" s="57">
        <f t="shared" si="1182"/>
        <v>0</v>
      </c>
      <c r="R2244" s="53"/>
      <c r="S2244" s="53">
        <f t="shared" si="1187"/>
        <v>0</v>
      </c>
      <c r="T2244" s="58"/>
      <c r="U2244" s="58"/>
      <c r="V2244" s="53">
        <f t="shared" si="1183"/>
        <v>0</v>
      </c>
      <c r="W2244" s="59"/>
      <c r="X2244" s="6"/>
    </row>
    <row r="2245" spans="1:24" s="77" customFormat="1" ht="15.75" x14ac:dyDescent="0.25">
      <c r="A2245" s="33" t="s">
        <v>292</v>
      </c>
      <c r="B2245" s="44" t="s">
        <v>335</v>
      </c>
      <c r="C2245" s="37" t="s">
        <v>226</v>
      </c>
      <c r="D2245" s="38" t="s">
        <v>408</v>
      </c>
      <c r="E2245" s="53"/>
      <c r="F2245" s="53"/>
      <c r="G2245" s="59">
        <v>15868.06</v>
      </c>
      <c r="H2245" s="53">
        <v>5641</v>
      </c>
      <c r="I2245" s="119">
        <f>G2245-F2245</f>
        <v>15868.06</v>
      </c>
      <c r="J2245" s="55"/>
      <c r="K2245" s="54"/>
      <c r="L2245" s="55"/>
      <c r="M2245" s="59"/>
      <c r="N2245" s="59"/>
      <c r="O2245" s="53"/>
      <c r="P2245" s="53"/>
      <c r="Q2245" s="57">
        <f t="shared" si="1182"/>
        <v>0</v>
      </c>
      <c r="R2245" s="53"/>
      <c r="S2245" s="53">
        <f t="shared" si="1187"/>
        <v>0</v>
      </c>
      <c r="T2245" s="58"/>
      <c r="U2245" s="58"/>
      <c r="V2245" s="53">
        <f t="shared" si="1183"/>
        <v>0</v>
      </c>
      <c r="W2245" s="59"/>
      <c r="X2245" s="6"/>
    </row>
    <row r="2246" spans="1:24" s="77" customFormat="1" ht="31.5" x14ac:dyDescent="0.25">
      <c r="A2246" s="33" t="s">
        <v>292</v>
      </c>
      <c r="B2246" s="44" t="s">
        <v>335</v>
      </c>
      <c r="C2246" s="37" t="s">
        <v>227</v>
      </c>
      <c r="D2246" s="43" t="s">
        <v>228</v>
      </c>
      <c r="E2246" s="53"/>
      <c r="F2246" s="53">
        <f t="shared" si="1190"/>
        <v>0</v>
      </c>
      <c r="G2246" s="53"/>
      <c r="H2246" s="53"/>
      <c r="I2246" s="54"/>
      <c r="J2246" s="50"/>
      <c r="K2246" s="54"/>
      <c r="L2246" s="55"/>
      <c r="M2246" s="59"/>
      <c r="N2246" s="59"/>
      <c r="O2246" s="53"/>
      <c r="P2246" s="53"/>
      <c r="Q2246" s="57">
        <f t="shared" si="1182"/>
        <v>0</v>
      </c>
      <c r="R2246" s="53"/>
      <c r="S2246" s="53">
        <f t="shared" si="1187"/>
        <v>0</v>
      </c>
      <c r="T2246" s="58"/>
      <c r="U2246" s="58"/>
      <c r="V2246" s="53">
        <f t="shared" si="1183"/>
        <v>0</v>
      </c>
      <c r="W2246" s="59"/>
      <c r="X2246" s="6"/>
    </row>
    <row r="2247" spans="1:24" s="77" customFormat="1" ht="15.75" x14ac:dyDescent="0.25">
      <c r="A2247" s="33" t="s">
        <v>292</v>
      </c>
      <c r="B2247" s="44" t="s">
        <v>335</v>
      </c>
      <c r="C2247" s="37" t="s">
        <v>229</v>
      </c>
      <c r="D2247" s="43" t="s">
        <v>230</v>
      </c>
      <c r="E2247" s="53"/>
      <c r="F2247" s="53">
        <f t="shared" si="1190"/>
        <v>0</v>
      </c>
      <c r="G2247" s="53"/>
      <c r="H2247" s="53"/>
      <c r="I2247" s="54"/>
      <c r="J2247" s="50"/>
      <c r="K2247" s="54"/>
      <c r="L2247" s="55"/>
      <c r="M2247" s="59"/>
      <c r="N2247" s="59"/>
      <c r="O2247" s="53"/>
      <c r="P2247" s="53"/>
      <c r="Q2247" s="57">
        <f t="shared" si="1182"/>
        <v>0</v>
      </c>
      <c r="R2247" s="53"/>
      <c r="S2247" s="53">
        <f t="shared" si="1187"/>
        <v>0</v>
      </c>
      <c r="T2247" s="58"/>
      <c r="U2247" s="58"/>
      <c r="V2247" s="53">
        <f t="shared" si="1183"/>
        <v>0</v>
      </c>
      <c r="W2247" s="59"/>
      <c r="X2247" s="6"/>
    </row>
    <row r="2248" spans="1:24" s="77" customFormat="1" ht="15.75" x14ac:dyDescent="0.25">
      <c r="A2248" s="33" t="s">
        <v>292</v>
      </c>
      <c r="B2248" s="44" t="s">
        <v>335</v>
      </c>
      <c r="C2248" s="37" t="s">
        <v>377</v>
      </c>
      <c r="D2248" s="43" t="s">
        <v>359</v>
      </c>
      <c r="E2248" s="53">
        <v>7317</v>
      </c>
      <c r="F2248" s="53">
        <f t="shared" ref="F2248:F2249" si="1191">ROUND(E2248/12*2,0)</f>
        <v>1220</v>
      </c>
      <c r="G2248" s="59">
        <v>1731.2</v>
      </c>
      <c r="H2248" s="53">
        <v>0</v>
      </c>
      <c r="I2248" s="119">
        <f t="shared" ref="I2248" si="1192">G2248-F2248</f>
        <v>511.20000000000005</v>
      </c>
      <c r="J2248" s="55">
        <f t="shared" ref="J2248" si="1193">ROUND(I2248/F2248*100,2)</f>
        <v>41.9</v>
      </c>
      <c r="K2248" s="54"/>
      <c r="L2248" s="55"/>
      <c r="M2248" s="59"/>
      <c r="N2248" s="59"/>
      <c r="O2248" s="53"/>
      <c r="P2248" s="53"/>
      <c r="Q2248" s="57">
        <f t="shared" si="1182"/>
        <v>0</v>
      </c>
      <c r="R2248" s="53"/>
      <c r="S2248" s="53">
        <f t="shared" si="1187"/>
        <v>0</v>
      </c>
      <c r="T2248" s="58"/>
      <c r="U2248" s="58"/>
      <c r="V2248" s="53">
        <f t="shared" si="1183"/>
        <v>0</v>
      </c>
      <c r="W2248" s="59"/>
      <c r="X2248" s="6"/>
    </row>
    <row r="2249" spans="1:24" s="77" customFormat="1" ht="15.75" x14ac:dyDescent="0.25">
      <c r="A2249" s="33" t="s">
        <v>292</v>
      </c>
      <c r="B2249" s="44" t="s">
        <v>335</v>
      </c>
      <c r="C2249" s="37" t="s">
        <v>231</v>
      </c>
      <c r="D2249" s="43" t="s">
        <v>232</v>
      </c>
      <c r="E2249" s="53">
        <v>8371</v>
      </c>
      <c r="F2249" s="53">
        <f t="shared" si="1191"/>
        <v>1395</v>
      </c>
      <c r="G2249" s="53">
        <v>0</v>
      </c>
      <c r="H2249" s="53">
        <v>0</v>
      </c>
      <c r="I2249" s="119"/>
      <c r="J2249" s="55"/>
      <c r="K2249" s="54">
        <f t="shared" ref="K2249" si="1194">G2249-F2249</f>
        <v>-1395</v>
      </c>
      <c r="L2249" s="55">
        <f t="shared" ref="L2249" si="1195">ROUND(K2249*100/-F2249,2)</f>
        <v>100</v>
      </c>
      <c r="M2249" s="59"/>
      <c r="N2249" s="59"/>
      <c r="O2249" s="53"/>
      <c r="P2249" s="53"/>
      <c r="Q2249" s="57">
        <f t="shared" si="1182"/>
        <v>0</v>
      </c>
      <c r="R2249" s="53"/>
      <c r="S2249" s="53">
        <f t="shared" si="1187"/>
        <v>0</v>
      </c>
      <c r="T2249" s="58"/>
      <c r="U2249" s="58"/>
      <c r="V2249" s="53">
        <f t="shared" si="1183"/>
        <v>0</v>
      </c>
      <c r="W2249" s="59"/>
      <c r="X2249" s="6"/>
    </row>
    <row r="2250" spans="1:24" s="77" customFormat="1" ht="15.75" x14ac:dyDescent="0.25">
      <c r="A2250" s="33" t="s">
        <v>292</v>
      </c>
      <c r="B2250" s="44" t="s">
        <v>335</v>
      </c>
      <c r="C2250" s="37" t="s">
        <v>233</v>
      </c>
      <c r="D2250" s="43" t="s">
        <v>234</v>
      </c>
      <c r="E2250" s="53"/>
      <c r="F2250" s="53"/>
      <c r="G2250" s="53"/>
      <c r="H2250" s="53"/>
      <c r="I2250" s="54"/>
      <c r="J2250" s="50"/>
      <c r="K2250" s="54"/>
      <c r="L2250" s="55"/>
      <c r="M2250" s="59"/>
      <c r="N2250" s="59"/>
      <c r="O2250" s="53"/>
      <c r="P2250" s="53"/>
      <c r="Q2250" s="57">
        <f t="shared" si="1182"/>
        <v>0</v>
      </c>
      <c r="R2250" s="53"/>
      <c r="S2250" s="53">
        <f t="shared" si="1187"/>
        <v>0</v>
      </c>
      <c r="T2250" s="58"/>
      <c r="U2250" s="58"/>
      <c r="V2250" s="53">
        <f t="shared" si="1183"/>
        <v>0</v>
      </c>
      <c r="W2250" s="59"/>
      <c r="X2250" s="6"/>
    </row>
    <row r="2251" spans="1:24" s="77" customFormat="1" ht="31.5" x14ac:dyDescent="0.25">
      <c r="A2251" s="33" t="s">
        <v>292</v>
      </c>
      <c r="B2251" s="44" t="s">
        <v>335</v>
      </c>
      <c r="C2251" s="37" t="s">
        <v>235</v>
      </c>
      <c r="D2251" s="43" t="s">
        <v>236</v>
      </c>
      <c r="E2251" s="53"/>
      <c r="F2251" s="53">
        <f t="shared" si="1190"/>
        <v>0</v>
      </c>
      <c r="G2251" s="53"/>
      <c r="H2251" s="53"/>
      <c r="I2251" s="54"/>
      <c r="J2251" s="50"/>
      <c r="K2251" s="54"/>
      <c r="L2251" s="55"/>
      <c r="M2251" s="59"/>
      <c r="N2251" s="59"/>
      <c r="O2251" s="53"/>
      <c r="P2251" s="53"/>
      <c r="Q2251" s="57">
        <f t="shared" si="1182"/>
        <v>0</v>
      </c>
      <c r="R2251" s="53"/>
      <c r="S2251" s="53">
        <f t="shared" si="1187"/>
        <v>0</v>
      </c>
      <c r="T2251" s="58"/>
      <c r="U2251" s="58"/>
      <c r="V2251" s="53">
        <f t="shared" si="1183"/>
        <v>0</v>
      </c>
      <c r="W2251" s="59"/>
      <c r="X2251" s="6"/>
    </row>
    <row r="2252" spans="1:24" s="77" customFormat="1" ht="31.5" x14ac:dyDescent="0.25">
      <c r="A2252" s="33" t="s">
        <v>292</v>
      </c>
      <c r="B2252" s="44" t="s">
        <v>335</v>
      </c>
      <c r="C2252" s="37" t="s">
        <v>237</v>
      </c>
      <c r="D2252" s="43" t="s">
        <v>238</v>
      </c>
      <c r="E2252" s="53"/>
      <c r="F2252" s="53">
        <f t="shared" si="1190"/>
        <v>0</v>
      </c>
      <c r="G2252" s="53"/>
      <c r="H2252" s="53"/>
      <c r="I2252" s="54"/>
      <c r="J2252" s="50"/>
      <c r="K2252" s="54"/>
      <c r="L2252" s="55"/>
      <c r="M2252" s="59"/>
      <c r="N2252" s="59"/>
      <c r="O2252" s="53"/>
      <c r="P2252" s="53"/>
      <c r="Q2252" s="57">
        <f t="shared" si="1182"/>
        <v>0</v>
      </c>
      <c r="R2252" s="53"/>
      <c r="S2252" s="53">
        <f t="shared" si="1187"/>
        <v>0</v>
      </c>
      <c r="T2252" s="58"/>
      <c r="U2252" s="58"/>
      <c r="V2252" s="53">
        <f t="shared" si="1183"/>
        <v>0</v>
      </c>
      <c r="W2252" s="59"/>
      <c r="X2252" s="6"/>
    </row>
    <row r="2253" spans="1:24" s="77" customFormat="1" ht="15.75" x14ac:dyDescent="0.25">
      <c r="A2253" s="33" t="s">
        <v>292</v>
      </c>
      <c r="B2253" s="44" t="s">
        <v>335</v>
      </c>
      <c r="C2253" s="37" t="s">
        <v>239</v>
      </c>
      <c r="D2253" s="43" t="s">
        <v>243</v>
      </c>
      <c r="E2253" s="53"/>
      <c r="F2253" s="53">
        <f t="shared" si="1190"/>
        <v>0</v>
      </c>
      <c r="G2253" s="53"/>
      <c r="H2253" s="53"/>
      <c r="I2253" s="54"/>
      <c r="J2253" s="50"/>
      <c r="K2253" s="54"/>
      <c r="L2253" s="55"/>
      <c r="M2253" s="59"/>
      <c r="N2253" s="59"/>
      <c r="O2253" s="53"/>
      <c r="P2253" s="53"/>
      <c r="Q2253" s="57">
        <f t="shared" si="1182"/>
        <v>0</v>
      </c>
      <c r="R2253" s="53"/>
      <c r="S2253" s="53">
        <f t="shared" si="1187"/>
        <v>0</v>
      </c>
      <c r="T2253" s="58"/>
      <c r="U2253" s="58"/>
      <c r="V2253" s="53">
        <f t="shared" si="1183"/>
        <v>0</v>
      </c>
      <c r="W2253" s="59"/>
      <c r="X2253" s="6"/>
    </row>
    <row r="2254" spans="1:24" s="77" customFormat="1" ht="15.75" x14ac:dyDescent="0.25">
      <c r="A2254" s="33" t="s">
        <v>292</v>
      </c>
      <c r="B2254" s="44" t="s">
        <v>335</v>
      </c>
      <c r="C2254" s="37" t="s">
        <v>240</v>
      </c>
      <c r="D2254" s="43" t="s">
        <v>244</v>
      </c>
      <c r="E2254" s="53"/>
      <c r="F2254" s="53"/>
      <c r="G2254" s="53"/>
      <c r="H2254" s="53"/>
      <c r="I2254" s="119"/>
      <c r="J2254" s="55"/>
      <c r="K2254" s="54"/>
      <c r="L2254" s="55"/>
      <c r="M2254" s="59"/>
      <c r="N2254" s="59"/>
      <c r="O2254" s="53"/>
      <c r="P2254" s="53"/>
      <c r="Q2254" s="57">
        <f t="shared" si="1182"/>
        <v>0</v>
      </c>
      <c r="R2254" s="53"/>
      <c r="S2254" s="53">
        <f t="shared" si="1187"/>
        <v>0</v>
      </c>
      <c r="T2254" s="58"/>
      <c r="U2254" s="58"/>
      <c r="V2254" s="53">
        <f t="shared" si="1183"/>
        <v>0</v>
      </c>
      <c r="W2254" s="59"/>
      <c r="X2254" s="6"/>
    </row>
    <row r="2255" spans="1:24" s="77" customFormat="1" ht="15.75" x14ac:dyDescent="0.25">
      <c r="A2255" s="33" t="s">
        <v>292</v>
      </c>
      <c r="B2255" s="44" t="s">
        <v>335</v>
      </c>
      <c r="C2255" s="37" t="s">
        <v>241</v>
      </c>
      <c r="D2255" s="43" t="s">
        <v>242</v>
      </c>
      <c r="E2255" s="53"/>
      <c r="F2255" s="53"/>
      <c r="G2255" s="59">
        <v>97.98</v>
      </c>
      <c r="H2255" s="53"/>
      <c r="I2255" s="119">
        <f t="shared" ref="I2255" si="1196">G2255-F2255</f>
        <v>97.98</v>
      </c>
      <c r="J2255" s="55"/>
      <c r="K2255" s="54"/>
      <c r="L2255" s="55"/>
      <c r="M2255" s="59"/>
      <c r="N2255" s="59"/>
      <c r="O2255" s="53"/>
      <c r="P2255" s="53"/>
      <c r="Q2255" s="57">
        <f t="shared" si="1182"/>
        <v>0</v>
      </c>
      <c r="R2255" s="53"/>
      <c r="S2255" s="53">
        <f t="shared" si="1187"/>
        <v>0</v>
      </c>
      <c r="T2255" s="58"/>
      <c r="U2255" s="58"/>
      <c r="V2255" s="53">
        <f t="shared" si="1183"/>
        <v>0</v>
      </c>
      <c r="W2255" s="59"/>
      <c r="X2255" s="6"/>
    </row>
    <row r="2256" spans="1:24" s="77" customFormat="1" ht="31.5" x14ac:dyDescent="0.25">
      <c r="A2256" s="33" t="s">
        <v>292</v>
      </c>
      <c r="B2256" s="44" t="s">
        <v>335</v>
      </c>
      <c r="C2256" s="37" t="s">
        <v>245</v>
      </c>
      <c r="D2256" s="43" t="s">
        <v>246</v>
      </c>
      <c r="E2256" s="53"/>
      <c r="F2256" s="53">
        <f t="shared" si="1190"/>
        <v>0</v>
      </c>
      <c r="G2256" s="53"/>
      <c r="H2256" s="53"/>
      <c r="I2256" s="54"/>
      <c r="J2256" s="50"/>
      <c r="K2256" s="54"/>
      <c r="L2256" s="55"/>
      <c r="M2256" s="59"/>
      <c r="N2256" s="59"/>
      <c r="O2256" s="53"/>
      <c r="P2256" s="53"/>
      <c r="Q2256" s="57">
        <f t="shared" si="1182"/>
        <v>0</v>
      </c>
      <c r="R2256" s="53"/>
      <c r="S2256" s="53">
        <f t="shared" si="1187"/>
        <v>0</v>
      </c>
      <c r="T2256" s="58"/>
      <c r="U2256" s="58"/>
      <c r="V2256" s="53">
        <f t="shared" si="1183"/>
        <v>0</v>
      </c>
      <c r="W2256" s="59"/>
      <c r="X2256" s="6"/>
    </row>
    <row r="2257" spans="1:24" s="77" customFormat="1" ht="15.75" x14ac:dyDescent="0.25">
      <c r="A2257" s="33" t="s">
        <v>292</v>
      </c>
      <c r="B2257" s="44" t="s">
        <v>335</v>
      </c>
      <c r="C2257" s="37" t="s">
        <v>247</v>
      </c>
      <c r="D2257" s="43" t="s">
        <v>248</v>
      </c>
      <c r="E2257" s="53"/>
      <c r="F2257" s="53">
        <f t="shared" si="1190"/>
        <v>0</v>
      </c>
      <c r="G2257" s="53"/>
      <c r="H2257" s="53"/>
      <c r="I2257" s="54"/>
      <c r="J2257" s="50"/>
      <c r="K2257" s="54"/>
      <c r="L2257" s="55"/>
      <c r="M2257" s="59"/>
      <c r="N2257" s="59"/>
      <c r="O2257" s="53"/>
      <c r="P2257" s="53"/>
      <c r="Q2257" s="57">
        <f t="shared" si="1182"/>
        <v>0</v>
      </c>
      <c r="R2257" s="53"/>
      <c r="S2257" s="53">
        <f t="shared" si="1187"/>
        <v>0</v>
      </c>
      <c r="T2257" s="58"/>
      <c r="U2257" s="58"/>
      <c r="V2257" s="53">
        <f t="shared" si="1183"/>
        <v>0</v>
      </c>
      <c r="W2257" s="59"/>
      <c r="X2257" s="6"/>
    </row>
    <row r="2258" spans="1:24" s="77" customFormat="1" ht="31.5" x14ac:dyDescent="0.25">
      <c r="A2258" s="33" t="s">
        <v>292</v>
      </c>
      <c r="B2258" s="44" t="s">
        <v>335</v>
      </c>
      <c r="C2258" s="37" t="s">
        <v>249</v>
      </c>
      <c r="D2258" s="43" t="s">
        <v>250</v>
      </c>
      <c r="E2258" s="53"/>
      <c r="F2258" s="53">
        <f t="shared" si="1190"/>
        <v>0</v>
      </c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si="1182"/>
        <v>0</v>
      </c>
      <c r="R2258" s="53"/>
      <c r="S2258" s="53">
        <f t="shared" si="1187"/>
        <v>0</v>
      </c>
      <c r="T2258" s="58"/>
      <c r="U2258" s="58"/>
      <c r="V2258" s="53">
        <f t="shared" si="1183"/>
        <v>0</v>
      </c>
      <c r="W2258" s="59"/>
      <c r="X2258" s="6"/>
    </row>
    <row r="2259" spans="1:24" s="77" customFormat="1" ht="15.75" x14ac:dyDescent="0.25">
      <c r="A2259" s="33" t="s">
        <v>292</v>
      </c>
      <c r="B2259" s="44" t="s">
        <v>335</v>
      </c>
      <c r="C2259" s="37" t="s">
        <v>251</v>
      </c>
      <c r="D2259" s="43" t="s">
        <v>260</v>
      </c>
      <c r="E2259" s="53"/>
      <c r="F2259" s="53">
        <f t="shared" si="1190"/>
        <v>0</v>
      </c>
      <c r="G2259" s="53"/>
      <c r="H2259" s="53"/>
      <c r="I2259" s="54"/>
      <c r="J2259" s="50"/>
      <c r="K2259" s="54"/>
      <c r="L2259" s="55"/>
      <c r="M2259" s="59"/>
      <c r="N2259" s="59"/>
      <c r="O2259" s="53"/>
      <c r="P2259" s="53"/>
      <c r="Q2259" s="57">
        <f t="shared" si="1182"/>
        <v>0</v>
      </c>
      <c r="R2259" s="53"/>
      <c r="S2259" s="53">
        <f t="shared" si="1187"/>
        <v>0</v>
      </c>
      <c r="T2259" s="58"/>
      <c r="U2259" s="58"/>
      <c r="V2259" s="53">
        <f t="shared" si="1183"/>
        <v>0</v>
      </c>
      <c r="W2259" s="59"/>
      <c r="X2259" s="6"/>
    </row>
    <row r="2260" spans="1:24" s="77" customFormat="1" ht="15.75" x14ac:dyDescent="0.25">
      <c r="A2260" s="33" t="s">
        <v>292</v>
      </c>
      <c r="B2260" s="44" t="s">
        <v>335</v>
      </c>
      <c r="C2260" s="37" t="s">
        <v>252</v>
      </c>
      <c r="D2260" s="43" t="s">
        <v>253</v>
      </c>
      <c r="E2260" s="53"/>
      <c r="F2260" s="53">
        <f t="shared" si="1190"/>
        <v>0</v>
      </c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1182"/>
        <v>0</v>
      </c>
      <c r="R2260" s="53"/>
      <c r="S2260" s="53">
        <f t="shared" si="1187"/>
        <v>0</v>
      </c>
      <c r="T2260" s="58"/>
      <c r="U2260" s="58"/>
      <c r="V2260" s="53">
        <f t="shared" si="1183"/>
        <v>0</v>
      </c>
      <c r="W2260" s="59"/>
      <c r="X2260" s="6"/>
    </row>
    <row r="2261" spans="1:24" s="77" customFormat="1" ht="15.75" x14ac:dyDescent="0.25">
      <c r="A2261" s="33" t="s">
        <v>292</v>
      </c>
      <c r="B2261" s="44" t="s">
        <v>335</v>
      </c>
      <c r="C2261" s="37" t="s">
        <v>254</v>
      </c>
      <c r="D2261" s="43" t="s">
        <v>255</v>
      </c>
      <c r="E2261" s="53"/>
      <c r="F2261" s="53">
        <f t="shared" si="1190"/>
        <v>0</v>
      </c>
      <c r="G2261" s="53"/>
      <c r="H2261" s="53"/>
      <c r="I2261" s="54"/>
      <c r="J2261" s="50"/>
      <c r="K2261" s="54"/>
      <c r="L2261" s="55"/>
      <c r="M2261" s="59"/>
      <c r="N2261" s="59"/>
      <c r="O2261" s="53"/>
      <c r="P2261" s="53"/>
      <c r="Q2261" s="57">
        <f t="shared" si="1182"/>
        <v>0</v>
      </c>
      <c r="R2261" s="53"/>
      <c r="S2261" s="53">
        <f t="shared" si="1187"/>
        <v>0</v>
      </c>
      <c r="T2261" s="58"/>
      <c r="U2261" s="58"/>
      <c r="V2261" s="53">
        <f t="shared" si="1183"/>
        <v>0</v>
      </c>
      <c r="W2261" s="59"/>
      <c r="X2261" s="6"/>
    </row>
    <row r="2262" spans="1:24" s="77" customFormat="1" ht="15.75" x14ac:dyDescent="0.25">
      <c r="A2262" s="33" t="s">
        <v>292</v>
      </c>
      <c r="B2262" s="44" t="s">
        <v>335</v>
      </c>
      <c r="C2262" s="37" t="s">
        <v>256</v>
      </c>
      <c r="D2262" s="43" t="s">
        <v>257</v>
      </c>
      <c r="E2262" s="53"/>
      <c r="F2262" s="53">
        <f t="shared" si="1190"/>
        <v>0</v>
      </c>
      <c r="G2262" s="53"/>
      <c r="H2262" s="53"/>
      <c r="I2262" s="54"/>
      <c r="J2262" s="50"/>
      <c r="K2262" s="54"/>
      <c r="L2262" s="55"/>
      <c r="M2262" s="59"/>
      <c r="N2262" s="59"/>
      <c r="O2262" s="53"/>
      <c r="P2262" s="53"/>
      <c r="Q2262" s="57">
        <f t="shared" si="1182"/>
        <v>0</v>
      </c>
      <c r="R2262" s="53"/>
      <c r="S2262" s="53">
        <f t="shared" si="1187"/>
        <v>0</v>
      </c>
      <c r="T2262" s="58"/>
      <c r="U2262" s="58"/>
      <c r="V2262" s="53">
        <f t="shared" si="1183"/>
        <v>0</v>
      </c>
      <c r="W2262" s="59"/>
      <c r="X2262" s="6"/>
    </row>
    <row r="2263" spans="1:24" s="77" customFormat="1" ht="31.5" x14ac:dyDescent="0.25">
      <c r="A2263" s="33" t="s">
        <v>292</v>
      </c>
      <c r="B2263" s="44" t="s">
        <v>335</v>
      </c>
      <c r="C2263" s="37" t="s">
        <v>258</v>
      </c>
      <c r="D2263" s="43" t="s">
        <v>259</v>
      </c>
      <c r="E2263" s="53"/>
      <c r="F2263" s="53"/>
      <c r="G2263" s="53"/>
      <c r="H2263" s="53"/>
      <c r="I2263" s="119"/>
      <c r="J2263" s="55"/>
      <c r="K2263" s="54"/>
      <c r="L2263" s="55"/>
      <c r="M2263" s="59"/>
      <c r="N2263" s="59"/>
      <c r="O2263" s="53"/>
      <c r="P2263" s="53"/>
      <c r="Q2263" s="57">
        <f t="shared" si="1182"/>
        <v>0</v>
      </c>
      <c r="R2263" s="53"/>
      <c r="S2263" s="53">
        <f t="shared" si="1187"/>
        <v>0</v>
      </c>
      <c r="T2263" s="58"/>
      <c r="U2263" s="58"/>
      <c r="V2263" s="53">
        <f t="shared" si="1183"/>
        <v>0</v>
      </c>
      <c r="W2263" s="59"/>
      <c r="X2263" s="6"/>
    </row>
    <row r="2264" spans="1:24" s="77" customFormat="1" ht="15.75" x14ac:dyDescent="0.25">
      <c r="A2264" s="33" t="s">
        <v>292</v>
      </c>
      <c r="B2264" s="44" t="s">
        <v>335</v>
      </c>
      <c r="C2264" s="37" t="s">
        <v>261</v>
      </c>
      <c r="D2264" s="43" t="s">
        <v>262</v>
      </c>
      <c r="E2264" s="53"/>
      <c r="F2264" s="53">
        <f t="shared" si="1190"/>
        <v>0</v>
      </c>
      <c r="G2264" s="53"/>
      <c r="H2264" s="53"/>
      <c r="I2264" s="54"/>
      <c r="J2264" s="50"/>
      <c r="K2264" s="54"/>
      <c r="L2264" s="55"/>
      <c r="M2264" s="59"/>
      <c r="N2264" s="59"/>
      <c r="O2264" s="53"/>
      <c r="P2264" s="53"/>
      <c r="Q2264" s="57">
        <f t="shared" si="1182"/>
        <v>0</v>
      </c>
      <c r="R2264" s="53"/>
      <c r="S2264" s="53">
        <f t="shared" si="1187"/>
        <v>0</v>
      </c>
      <c r="T2264" s="58"/>
      <c r="U2264" s="58"/>
      <c r="V2264" s="53">
        <f t="shared" si="1183"/>
        <v>0</v>
      </c>
      <c r="W2264" s="59"/>
      <c r="X2264" s="6"/>
    </row>
    <row r="2265" spans="1:24" s="77" customFormat="1" ht="47.25" x14ac:dyDescent="0.25">
      <c r="A2265" s="33" t="s">
        <v>292</v>
      </c>
      <c r="B2265" s="44" t="s">
        <v>335</v>
      </c>
      <c r="C2265" s="37" t="s">
        <v>263</v>
      </c>
      <c r="D2265" s="43" t="s">
        <v>264</v>
      </c>
      <c r="E2265" s="53"/>
      <c r="F2265" s="53">
        <f t="shared" si="1190"/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1182"/>
        <v>0</v>
      </c>
      <c r="R2265" s="53"/>
      <c r="S2265" s="53">
        <f t="shared" si="1187"/>
        <v>0</v>
      </c>
      <c r="T2265" s="58"/>
      <c r="U2265" s="58"/>
      <c r="V2265" s="53">
        <f t="shared" si="1183"/>
        <v>0</v>
      </c>
      <c r="W2265" s="59"/>
      <c r="X2265" s="6"/>
    </row>
    <row r="2266" spans="1:24" s="77" customFormat="1" ht="15.75" x14ac:dyDescent="0.25">
      <c r="A2266" s="33" t="s">
        <v>292</v>
      </c>
      <c r="B2266" s="44" t="s">
        <v>335</v>
      </c>
      <c r="C2266" s="37" t="s">
        <v>265</v>
      </c>
      <c r="D2266" s="43" t="s">
        <v>266</v>
      </c>
      <c r="E2266" s="53"/>
      <c r="F2266" s="53">
        <f t="shared" si="1190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1182"/>
        <v>0</v>
      </c>
      <c r="R2266" s="53"/>
      <c r="S2266" s="53">
        <f t="shared" si="1187"/>
        <v>0</v>
      </c>
      <c r="T2266" s="58"/>
      <c r="U2266" s="58"/>
      <c r="V2266" s="53">
        <f t="shared" si="1183"/>
        <v>0</v>
      </c>
      <c r="W2266" s="59"/>
      <c r="X2266" s="6"/>
    </row>
    <row r="2267" spans="1:24" s="77" customFormat="1" ht="31.5" x14ac:dyDescent="0.25">
      <c r="A2267" s="33" t="s">
        <v>292</v>
      </c>
      <c r="B2267" s="44" t="s">
        <v>335</v>
      </c>
      <c r="C2267" s="37" t="s">
        <v>267</v>
      </c>
      <c r="D2267" s="43" t="s">
        <v>268</v>
      </c>
      <c r="E2267" s="53"/>
      <c r="F2267" s="53">
        <f t="shared" si="1190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1182"/>
        <v>0</v>
      </c>
      <c r="R2267" s="53"/>
      <c r="S2267" s="53">
        <f t="shared" si="1187"/>
        <v>0</v>
      </c>
      <c r="T2267" s="58"/>
      <c r="U2267" s="58"/>
      <c r="V2267" s="53">
        <f t="shared" si="1183"/>
        <v>0</v>
      </c>
      <c r="W2267" s="59"/>
      <c r="X2267" s="6"/>
    </row>
    <row r="2268" spans="1:24" s="77" customFormat="1" ht="15.75" x14ac:dyDescent="0.25">
      <c r="A2268" s="33" t="s">
        <v>292</v>
      </c>
      <c r="B2268" s="44" t="s">
        <v>335</v>
      </c>
      <c r="C2268" s="37" t="s">
        <v>269</v>
      </c>
      <c r="D2268" s="43" t="s">
        <v>270</v>
      </c>
      <c r="E2268" s="53"/>
      <c r="F2268" s="53">
        <f t="shared" si="1190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1182"/>
        <v>0</v>
      </c>
      <c r="R2268" s="53"/>
      <c r="S2268" s="53">
        <f t="shared" si="1187"/>
        <v>0</v>
      </c>
      <c r="T2268" s="58"/>
      <c r="U2268" s="58"/>
      <c r="V2268" s="53">
        <f t="shared" si="1183"/>
        <v>0</v>
      </c>
      <c r="W2268" s="59"/>
      <c r="X2268" s="6"/>
    </row>
    <row r="2269" spans="1:24" s="77" customFormat="1" ht="31.5" x14ac:dyDescent="0.25">
      <c r="A2269" s="33" t="s">
        <v>292</v>
      </c>
      <c r="B2269" s="44" t="s">
        <v>335</v>
      </c>
      <c r="C2269" s="37" t="s">
        <v>271</v>
      </c>
      <c r="D2269" s="43" t="s">
        <v>272</v>
      </c>
      <c r="E2269" s="53"/>
      <c r="F2269" s="53">
        <f t="shared" si="1190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1182"/>
        <v>0</v>
      </c>
      <c r="R2269" s="53"/>
      <c r="S2269" s="53">
        <f t="shared" si="1187"/>
        <v>0</v>
      </c>
      <c r="T2269" s="58"/>
      <c r="U2269" s="58"/>
      <c r="V2269" s="53">
        <f t="shared" si="1183"/>
        <v>0</v>
      </c>
      <c r="W2269" s="59"/>
      <c r="X2269" s="6"/>
    </row>
    <row r="2270" spans="1:24" s="77" customFormat="1" ht="15.75" x14ac:dyDescent="0.25">
      <c r="A2270" s="33" t="s">
        <v>292</v>
      </c>
      <c r="B2270" s="44" t="s">
        <v>335</v>
      </c>
      <c r="C2270" s="37" t="s">
        <v>273</v>
      </c>
      <c r="D2270" s="43" t="s">
        <v>274</v>
      </c>
      <c r="E2270" s="53"/>
      <c r="F2270" s="53">
        <f t="shared" si="1190"/>
        <v>0</v>
      </c>
      <c r="G2270" s="53"/>
      <c r="H2270" s="53"/>
      <c r="I2270" s="54"/>
      <c r="J2270" s="50"/>
      <c r="K2270" s="54"/>
      <c r="L2270" s="55"/>
      <c r="M2270" s="59"/>
      <c r="N2270" s="59"/>
      <c r="O2270" s="53"/>
      <c r="P2270" s="53"/>
      <c r="Q2270" s="57">
        <f t="shared" si="1182"/>
        <v>0</v>
      </c>
      <c r="R2270" s="53"/>
      <c r="S2270" s="53">
        <f t="shared" si="1187"/>
        <v>0</v>
      </c>
      <c r="T2270" s="58"/>
      <c r="U2270" s="58"/>
      <c r="V2270" s="53">
        <f t="shared" si="1183"/>
        <v>0</v>
      </c>
      <c r="W2270" s="59"/>
      <c r="X2270" s="6"/>
    </row>
    <row r="2271" spans="1:24" s="77" customFormat="1" ht="31.5" x14ac:dyDescent="0.25">
      <c r="A2271" s="33" t="s">
        <v>292</v>
      </c>
      <c r="B2271" s="44" t="s">
        <v>335</v>
      </c>
      <c r="C2271" s="37" t="s">
        <v>275</v>
      </c>
      <c r="D2271" s="43" t="s">
        <v>276</v>
      </c>
      <c r="E2271" s="53"/>
      <c r="F2271" s="53"/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1182"/>
        <v>0</v>
      </c>
      <c r="R2271" s="53"/>
      <c r="S2271" s="53">
        <f t="shared" si="1187"/>
        <v>0</v>
      </c>
      <c r="T2271" s="58"/>
      <c r="U2271" s="58"/>
      <c r="V2271" s="53">
        <f t="shared" si="1183"/>
        <v>0</v>
      </c>
      <c r="W2271" s="59"/>
      <c r="X2271" s="6"/>
    </row>
    <row r="2272" spans="1:24" s="77" customFormat="1" ht="15.75" x14ac:dyDescent="0.25">
      <c r="A2272" s="33" t="s">
        <v>292</v>
      </c>
      <c r="B2272" s="44" t="s">
        <v>335</v>
      </c>
      <c r="C2272" s="37" t="s">
        <v>353</v>
      </c>
      <c r="D2272" s="43" t="s">
        <v>351</v>
      </c>
      <c r="E2272" s="53"/>
      <c r="F2272" s="53"/>
      <c r="G2272" s="53"/>
      <c r="H2272" s="53"/>
      <c r="I2272" s="119"/>
      <c r="J2272" s="55"/>
      <c r="K2272" s="54"/>
      <c r="L2272" s="55"/>
      <c r="M2272" s="59"/>
      <c r="N2272" s="59"/>
      <c r="O2272" s="53"/>
      <c r="P2272" s="53"/>
      <c r="Q2272" s="57"/>
      <c r="R2272" s="53"/>
      <c r="S2272" s="53"/>
      <c r="T2272" s="53"/>
      <c r="U2272" s="53"/>
      <c r="V2272" s="53"/>
      <c r="W2272" s="59"/>
      <c r="X2272" s="6"/>
    </row>
    <row r="2273" spans="1:24" s="77" customFormat="1" ht="15.75" x14ac:dyDescent="0.25">
      <c r="A2273" s="33" t="s">
        <v>292</v>
      </c>
      <c r="B2273" s="44" t="s">
        <v>335</v>
      </c>
      <c r="C2273" s="37" t="s">
        <v>354</v>
      </c>
      <c r="D2273" s="38" t="s">
        <v>355</v>
      </c>
      <c r="E2273" s="53"/>
      <c r="F2273" s="53"/>
      <c r="G2273" s="59">
        <v>659.45</v>
      </c>
      <c r="H2273" s="53"/>
      <c r="I2273" s="119">
        <f t="shared" ref="I2273" si="1197">G2273-F2273</f>
        <v>659.45</v>
      </c>
      <c r="J2273" s="55"/>
      <c r="K2273" s="54"/>
      <c r="L2273" s="55"/>
      <c r="M2273" s="59"/>
      <c r="N2273" s="59"/>
      <c r="O2273" s="53"/>
      <c r="P2273" s="53"/>
      <c r="Q2273" s="57">
        <f>O2273-P2273</f>
        <v>0</v>
      </c>
      <c r="R2273" s="53"/>
      <c r="S2273" s="53">
        <f>ROUND(R2273/12*3,0)</f>
        <v>0</v>
      </c>
      <c r="T2273" s="53"/>
      <c r="U2273" s="53"/>
      <c r="V2273" s="53">
        <f>T2273-U2273</f>
        <v>0</v>
      </c>
      <c r="W2273" s="59"/>
      <c r="X2273" s="6"/>
    </row>
    <row r="2274" spans="1:24" s="77" customFormat="1" ht="15.75" x14ac:dyDescent="0.25">
      <c r="A2274" s="33" t="s">
        <v>292</v>
      </c>
      <c r="B2274" s="44" t="s">
        <v>335</v>
      </c>
      <c r="C2274" s="37" t="s">
        <v>360</v>
      </c>
      <c r="D2274" s="43" t="s">
        <v>319</v>
      </c>
      <c r="E2274" s="53"/>
      <c r="F2274" s="99">
        <f>E2274/12*1</f>
        <v>0</v>
      </c>
      <c r="G2274" s="53"/>
      <c r="H2274" s="53"/>
      <c r="I2274" s="54"/>
      <c r="J2274" s="50"/>
      <c r="K2274" s="54"/>
      <c r="L2274" s="55"/>
      <c r="M2274" s="59"/>
      <c r="N2274" s="59"/>
      <c r="O2274" s="53"/>
      <c r="P2274" s="53"/>
      <c r="Q2274" s="57"/>
      <c r="R2274" s="53"/>
      <c r="S2274" s="53"/>
      <c r="T2274" s="53"/>
      <c r="U2274" s="53"/>
      <c r="V2274" s="53"/>
      <c r="W2274" s="59"/>
      <c r="X2274" s="6"/>
    </row>
    <row r="2275" spans="1:24" s="81" customFormat="1" ht="29.25" customHeight="1" x14ac:dyDescent="0.25">
      <c r="A2275" s="33" t="s">
        <v>292</v>
      </c>
      <c r="B2275" s="44" t="s">
        <v>335</v>
      </c>
      <c r="C2275" s="37" t="s">
        <v>380</v>
      </c>
      <c r="D2275" s="39" t="s">
        <v>361</v>
      </c>
      <c r="E2275" s="53">
        <v>5</v>
      </c>
      <c r="F2275" s="53">
        <f t="shared" ref="F2275" si="1198">ROUND(E2275/12*2,0)</f>
        <v>1</v>
      </c>
      <c r="G2275" s="53"/>
      <c r="H2275" s="53"/>
      <c r="I2275" s="119"/>
      <c r="J2275" s="55"/>
      <c r="K2275" s="54"/>
      <c r="L2275" s="55"/>
      <c r="M2275" s="59"/>
      <c r="N2275" s="59"/>
      <c r="O2275" s="53"/>
      <c r="P2275" s="53"/>
      <c r="Q2275" s="59"/>
      <c r="R2275" s="53"/>
      <c r="S2275" s="53"/>
      <c r="T2275" s="53"/>
      <c r="U2275" s="53"/>
      <c r="V2275" s="53"/>
      <c r="W2275" s="59"/>
      <c r="X2275" s="6"/>
    </row>
    <row r="2276" spans="1:24" s="81" customFormat="1" ht="29.25" customHeight="1" x14ac:dyDescent="0.25">
      <c r="A2276" s="33" t="s">
        <v>292</v>
      </c>
      <c r="B2276" s="44" t="s">
        <v>335</v>
      </c>
      <c r="C2276" s="98" t="s">
        <v>387</v>
      </c>
      <c r="D2276" s="117" t="s">
        <v>388</v>
      </c>
      <c r="E2276" s="53">
        <v>53831</v>
      </c>
      <c r="F2276" s="53">
        <f>E2276</f>
        <v>53831</v>
      </c>
      <c r="G2276" s="53">
        <f t="shared" ref="G2276:H2276" si="1199">F2276</f>
        <v>53831</v>
      </c>
      <c r="H2276" s="53">
        <f t="shared" si="1199"/>
        <v>53831</v>
      </c>
      <c r="I2276" s="119"/>
      <c r="J2276" s="55"/>
      <c r="K2276" s="54"/>
      <c r="L2276" s="55"/>
      <c r="M2276" s="59"/>
      <c r="N2276" s="59"/>
      <c r="O2276" s="53"/>
      <c r="P2276" s="53"/>
      <c r="Q2276" s="59"/>
      <c r="R2276" s="53"/>
      <c r="S2276" s="53"/>
      <c r="T2276" s="53"/>
      <c r="U2276" s="53"/>
      <c r="V2276" s="53"/>
      <c r="W2276" s="59"/>
      <c r="X2276" s="6"/>
    </row>
    <row r="2277" spans="1:24" s="81" customFormat="1" ht="16.5" customHeight="1" x14ac:dyDescent="0.25">
      <c r="A2277" s="100" t="s">
        <v>293</v>
      </c>
      <c r="B2277" s="100" t="s">
        <v>336</v>
      </c>
      <c r="C2277" s="101" t="s">
        <v>102</v>
      </c>
      <c r="D2277" s="102" t="s">
        <v>21</v>
      </c>
      <c r="E2277" s="103">
        <f>E2278+E2317</f>
        <v>9269063</v>
      </c>
      <c r="F2277" s="103">
        <f>F2278+F2317</f>
        <v>1565894.51</v>
      </c>
      <c r="G2277" s="103">
        <f>G2278+G2317</f>
        <v>1644307.66</v>
      </c>
      <c r="H2277" s="103">
        <f>H2278+H2317</f>
        <v>1457017</v>
      </c>
      <c r="I2277" s="103">
        <f>I2278+I2317</f>
        <v>174054.15</v>
      </c>
      <c r="J2277" s="106">
        <f>ROUND(I2277/F2277*100,2)</f>
        <v>11.12</v>
      </c>
      <c r="K2277" s="103">
        <f>K2278+K2317</f>
        <v>-95641</v>
      </c>
      <c r="L2277" s="106">
        <f>ROUND(K2277*100/-F2277,2)</f>
        <v>6.11</v>
      </c>
      <c r="M2277" s="103">
        <f t="shared" ref="M2277:V2277" si="1200">M2278+M2317</f>
        <v>121011</v>
      </c>
      <c r="N2277" s="103">
        <f t="shared" si="1200"/>
        <v>20168.5</v>
      </c>
      <c r="O2277" s="103">
        <f t="shared" si="1200"/>
        <v>20663</v>
      </c>
      <c r="P2277" s="103">
        <f t="shared" si="1200"/>
        <v>20171</v>
      </c>
      <c r="Q2277" s="103">
        <f t="shared" si="1200"/>
        <v>492</v>
      </c>
      <c r="R2277" s="103">
        <f t="shared" si="1200"/>
        <v>4450</v>
      </c>
      <c r="S2277" s="103">
        <f t="shared" si="1200"/>
        <v>744</v>
      </c>
      <c r="T2277" s="103">
        <f t="shared" si="1200"/>
        <v>836</v>
      </c>
      <c r="U2277" s="103">
        <f t="shared" si="1200"/>
        <v>807</v>
      </c>
      <c r="V2277" s="103">
        <f t="shared" si="1200"/>
        <v>29</v>
      </c>
      <c r="W2277" s="107">
        <v>22042</v>
      </c>
      <c r="X2277" s="47"/>
    </row>
    <row r="2278" spans="1:24" s="77" customFormat="1" ht="15.75" x14ac:dyDescent="0.25">
      <c r="A2278" s="33" t="s">
        <v>293</v>
      </c>
      <c r="B2278" s="21">
        <v>1</v>
      </c>
      <c r="C2278" s="23" t="s">
        <v>102</v>
      </c>
      <c r="D2278" s="27" t="s">
        <v>22</v>
      </c>
      <c r="E2278" s="52">
        <f t="shared" ref="E2278:L2278" si="1201">E2279+E2285+E2299</f>
        <v>6617521</v>
      </c>
      <c r="F2278" s="52">
        <f t="shared" si="1201"/>
        <v>1103201</v>
      </c>
      <c r="G2278" s="52">
        <f t="shared" si="1201"/>
        <v>1071030.95</v>
      </c>
      <c r="H2278" s="52">
        <f t="shared" si="1201"/>
        <v>1040016</v>
      </c>
      <c r="I2278" s="124">
        <f t="shared" si="1201"/>
        <v>22736.95</v>
      </c>
      <c r="J2278" s="50">
        <f>ROUND(I2278/F2278*100,2)</f>
        <v>2.06</v>
      </c>
      <c r="K2278" s="124">
        <f t="shared" si="1201"/>
        <v>-54907</v>
      </c>
      <c r="L2278" s="52">
        <f t="shared" si="1201"/>
        <v>66.3</v>
      </c>
      <c r="M2278" s="49">
        <v>106803</v>
      </c>
      <c r="N2278" s="49">
        <f>ROUND(M2278/12*2,2)</f>
        <v>17800.5</v>
      </c>
      <c r="O2278" s="52">
        <f t="shared" ref="O2278:V2278" si="1202">O2279+O2285+O2299</f>
        <v>18198</v>
      </c>
      <c r="P2278" s="52">
        <f t="shared" si="1202"/>
        <v>18198</v>
      </c>
      <c r="Q2278" s="124">
        <f t="shared" si="1202"/>
        <v>0</v>
      </c>
      <c r="R2278" s="52">
        <f t="shared" si="1202"/>
        <v>3462</v>
      </c>
      <c r="S2278" s="52">
        <f t="shared" si="1202"/>
        <v>577</v>
      </c>
      <c r="T2278" s="134">
        <f t="shared" si="1202"/>
        <v>602</v>
      </c>
      <c r="U2278" s="134">
        <f t="shared" si="1202"/>
        <v>602</v>
      </c>
      <c r="V2278" s="59">
        <f t="shared" si="1202"/>
        <v>0</v>
      </c>
      <c r="W2278" s="59"/>
      <c r="X2278" s="25"/>
    </row>
    <row r="2279" spans="1:24" s="77" customFormat="1" ht="15.75" x14ac:dyDescent="0.25">
      <c r="A2279" s="33" t="s">
        <v>293</v>
      </c>
      <c r="B2279" s="33" t="s">
        <v>330</v>
      </c>
      <c r="C2279" s="23" t="s">
        <v>102</v>
      </c>
      <c r="D2279" s="32" t="s">
        <v>23</v>
      </c>
      <c r="E2279" s="49">
        <f t="shared" ref="E2279:L2279" si="1203">SUM(E2280:E2284)</f>
        <v>6091025</v>
      </c>
      <c r="F2279" s="49">
        <f t="shared" si="1203"/>
        <v>1015452</v>
      </c>
      <c r="G2279" s="49">
        <f t="shared" si="1203"/>
        <v>1036239</v>
      </c>
      <c r="H2279" s="49">
        <f t="shared" si="1203"/>
        <v>1015452</v>
      </c>
      <c r="I2279" s="128">
        <f t="shared" si="1203"/>
        <v>20787</v>
      </c>
      <c r="J2279" s="128">
        <f t="shared" si="1203"/>
        <v>4.2699999999999996</v>
      </c>
      <c r="K2279" s="128">
        <f t="shared" si="1203"/>
        <v>0</v>
      </c>
      <c r="L2279" s="49">
        <f t="shared" si="1203"/>
        <v>0</v>
      </c>
      <c r="M2279" s="49"/>
      <c r="N2279" s="49"/>
      <c r="O2279" s="52">
        <f t="shared" ref="O2279:V2279" si="1204">SUM(O2280:O2284)</f>
        <v>18198</v>
      </c>
      <c r="P2279" s="52">
        <f t="shared" si="1204"/>
        <v>18198</v>
      </c>
      <c r="Q2279" s="124">
        <f t="shared" si="1204"/>
        <v>0</v>
      </c>
      <c r="R2279" s="52">
        <f t="shared" si="1204"/>
        <v>3462</v>
      </c>
      <c r="S2279" s="52">
        <f t="shared" si="1204"/>
        <v>577</v>
      </c>
      <c r="T2279" s="139">
        <f t="shared" si="1204"/>
        <v>602</v>
      </c>
      <c r="U2279" s="141">
        <f t="shared" si="1204"/>
        <v>602</v>
      </c>
      <c r="V2279" s="49">
        <f t="shared" si="1204"/>
        <v>0</v>
      </c>
      <c r="W2279" s="49"/>
      <c r="X2279" s="25"/>
    </row>
    <row r="2280" spans="1:24" s="77" customFormat="1" ht="15.75" x14ac:dyDescent="0.25">
      <c r="A2280" s="33" t="s">
        <v>293</v>
      </c>
      <c r="B2280" s="33" t="s">
        <v>330</v>
      </c>
      <c r="C2280" s="23" t="s">
        <v>73</v>
      </c>
      <c r="D2280" s="34" t="s">
        <v>106</v>
      </c>
      <c r="E2280" s="53">
        <v>2917438</v>
      </c>
      <c r="F2280" s="99">
        <f>243260*2</f>
        <v>486520</v>
      </c>
      <c r="G2280" s="99">
        <v>507307</v>
      </c>
      <c r="H2280" s="99">
        <f>243260*2</f>
        <v>486520</v>
      </c>
      <c r="I2280" s="54">
        <f>G2280-F2280</f>
        <v>20787</v>
      </c>
      <c r="J2280" s="50">
        <f>ROUND(I2280/F2280*100,2)</f>
        <v>4.2699999999999996</v>
      </c>
      <c r="K2280" s="54"/>
      <c r="L2280" s="55"/>
      <c r="M2280" s="53"/>
      <c r="N2280" s="53"/>
      <c r="O2280" s="53">
        <v>18198</v>
      </c>
      <c r="P2280" s="53">
        <v>18198</v>
      </c>
      <c r="Q2280" s="57">
        <f>O2280-P2280</f>
        <v>0</v>
      </c>
      <c r="R2280" s="74">
        <v>3462</v>
      </c>
      <c r="S2280" s="53">
        <f>ROUND(R2280/12*2,0)</f>
        <v>577</v>
      </c>
      <c r="T2280" s="58">
        <v>602</v>
      </c>
      <c r="U2280" s="58">
        <v>602</v>
      </c>
      <c r="V2280" s="53">
        <f>T2280-U2280</f>
        <v>0</v>
      </c>
      <c r="W2280" s="53"/>
      <c r="X2280" s="6"/>
    </row>
    <row r="2281" spans="1:24" s="77" customFormat="1" ht="15.75" x14ac:dyDescent="0.25">
      <c r="A2281" s="33" t="s">
        <v>293</v>
      </c>
      <c r="B2281" s="33" t="s">
        <v>330</v>
      </c>
      <c r="C2281" s="23" t="s">
        <v>74</v>
      </c>
      <c r="D2281" s="116" t="s">
        <v>104</v>
      </c>
      <c r="E2281" s="53">
        <v>2914140</v>
      </c>
      <c r="F2281" s="53">
        <f>242845*2</f>
        <v>485690</v>
      </c>
      <c r="G2281" s="53">
        <f>242845*2</f>
        <v>485690</v>
      </c>
      <c r="H2281" s="53">
        <f>242845*2</f>
        <v>485690</v>
      </c>
      <c r="I2281" s="54"/>
      <c r="J2281" s="50"/>
      <c r="K2281" s="54"/>
      <c r="L2281" s="55"/>
      <c r="M2281" s="59"/>
      <c r="N2281" s="59"/>
      <c r="O2281" s="53"/>
      <c r="P2281" s="53"/>
      <c r="Q2281" s="57">
        <f>O2281-P2281</f>
        <v>0</v>
      </c>
      <c r="R2281" s="53"/>
      <c r="S2281" s="53">
        <f>ROUND(R2281/12*3,0)</f>
        <v>0</v>
      </c>
      <c r="T2281" s="58"/>
      <c r="U2281" s="58"/>
      <c r="V2281" s="53">
        <f>T2281-U2281</f>
        <v>0</v>
      </c>
      <c r="W2281" s="59"/>
      <c r="X2281" s="6"/>
    </row>
    <row r="2282" spans="1:24" s="77" customFormat="1" ht="15.75" x14ac:dyDescent="0.25">
      <c r="A2282" s="33" t="s">
        <v>293</v>
      </c>
      <c r="B2282" s="33" t="s">
        <v>330</v>
      </c>
      <c r="C2282" s="23" t="s">
        <v>74</v>
      </c>
      <c r="D2282" s="116" t="s">
        <v>105</v>
      </c>
      <c r="E2282" s="53">
        <v>259447</v>
      </c>
      <c r="F2282" s="53">
        <f>21621*2</f>
        <v>43242</v>
      </c>
      <c r="G2282" s="53">
        <f>21621*2</f>
        <v>43242</v>
      </c>
      <c r="H2282" s="53">
        <f>21621*2</f>
        <v>43242</v>
      </c>
      <c r="I2282" s="54"/>
      <c r="J2282" s="50"/>
      <c r="K2282" s="54"/>
      <c r="L2282" s="55"/>
      <c r="M2282" s="59"/>
      <c r="N2282" s="59"/>
      <c r="O2282" s="53"/>
      <c r="P2282" s="53"/>
      <c r="Q2282" s="57">
        <f>O2282-P2282</f>
        <v>0</v>
      </c>
      <c r="R2282" s="53"/>
      <c r="S2282" s="53">
        <f>ROUND(R2282/12*3,0)</f>
        <v>0</v>
      </c>
      <c r="T2282" s="58"/>
      <c r="U2282" s="58"/>
      <c r="V2282" s="53">
        <f>T2282-U2282</f>
        <v>0</v>
      </c>
      <c r="W2282" s="59"/>
      <c r="X2282" s="6"/>
    </row>
    <row r="2283" spans="1:24" s="77" customFormat="1" ht="15.75" x14ac:dyDescent="0.25">
      <c r="A2283" s="33" t="s">
        <v>293</v>
      </c>
      <c r="B2283" s="33" t="s">
        <v>330</v>
      </c>
      <c r="C2283" s="23" t="s">
        <v>75</v>
      </c>
      <c r="D2283" s="34" t="s">
        <v>107</v>
      </c>
      <c r="E2283" s="53"/>
      <c r="F2283" s="53"/>
      <c r="G2283" s="53"/>
      <c r="H2283" s="53"/>
      <c r="I2283" s="119"/>
      <c r="J2283" s="55"/>
      <c r="K2283" s="119"/>
      <c r="L2283" s="55"/>
      <c r="M2283" s="59"/>
      <c r="N2283" s="59"/>
      <c r="O2283" s="53"/>
      <c r="P2283" s="53"/>
      <c r="Q2283" s="59">
        <f>O2283-P2283</f>
        <v>0</v>
      </c>
      <c r="R2283" s="53"/>
      <c r="S2283" s="53">
        <f>ROUND(R2283/12*3,0)</f>
        <v>0</v>
      </c>
      <c r="T2283" s="53"/>
      <c r="U2283" s="53"/>
      <c r="V2283" s="53">
        <f>T2283-U2283</f>
        <v>0</v>
      </c>
      <c r="W2283" s="59"/>
      <c r="X2283" s="6"/>
    </row>
    <row r="2284" spans="1:24" s="77" customFormat="1" ht="31.5" x14ac:dyDescent="0.25">
      <c r="A2284" s="33" t="s">
        <v>293</v>
      </c>
      <c r="B2284" s="33" t="s">
        <v>330</v>
      </c>
      <c r="C2284" s="23" t="s">
        <v>76</v>
      </c>
      <c r="D2284" s="34" t="s">
        <v>108</v>
      </c>
      <c r="E2284" s="53"/>
      <c r="F2284" s="53"/>
      <c r="G2284" s="53"/>
      <c r="H2284" s="53"/>
      <c r="I2284" s="54"/>
      <c r="J2284" s="50"/>
      <c r="K2284" s="54"/>
      <c r="L2284" s="55"/>
      <c r="M2284" s="59"/>
      <c r="N2284" s="59"/>
      <c r="O2284" s="53"/>
      <c r="P2284" s="53"/>
      <c r="Q2284" s="57">
        <f>O2284-P2284</f>
        <v>0</v>
      </c>
      <c r="R2284" s="53"/>
      <c r="S2284" s="53">
        <f>ROUND(R2284/12*3,0)</f>
        <v>0</v>
      </c>
      <c r="T2284" s="58"/>
      <c r="U2284" s="58"/>
      <c r="V2284" s="53">
        <f>T2284-U2284</f>
        <v>0</v>
      </c>
      <c r="W2284" s="59"/>
      <c r="X2284" s="6"/>
    </row>
    <row r="2285" spans="1:24" s="77" customFormat="1" ht="15.75" x14ac:dyDescent="0.25">
      <c r="A2285" s="33" t="s">
        <v>293</v>
      </c>
      <c r="B2285" s="22" t="s">
        <v>331</v>
      </c>
      <c r="C2285" s="36"/>
      <c r="D2285" s="32" t="s">
        <v>24</v>
      </c>
      <c r="E2285" s="61">
        <f t="shared" ref="E2285:L2285" si="1205">SUM(E2286:E2298)</f>
        <v>0</v>
      </c>
      <c r="F2285" s="61">
        <f t="shared" si="1205"/>
        <v>0</v>
      </c>
      <c r="G2285" s="61">
        <f t="shared" si="1205"/>
        <v>0</v>
      </c>
      <c r="H2285" s="61">
        <f t="shared" si="1205"/>
        <v>0</v>
      </c>
      <c r="I2285" s="120">
        <f t="shared" si="1205"/>
        <v>0</v>
      </c>
      <c r="J2285" s="120">
        <f t="shared" si="1205"/>
        <v>0</v>
      </c>
      <c r="K2285" s="120">
        <f t="shared" si="1205"/>
        <v>0</v>
      </c>
      <c r="L2285" s="61">
        <f t="shared" si="1205"/>
        <v>0</v>
      </c>
      <c r="M2285" s="61"/>
      <c r="N2285" s="61"/>
      <c r="O2285" s="61">
        <f t="shared" ref="O2285:V2285" si="1206">SUM(O2286:O2298)</f>
        <v>0</v>
      </c>
      <c r="P2285" s="61">
        <f t="shared" si="1206"/>
        <v>0</v>
      </c>
      <c r="Q2285" s="120">
        <f t="shared" si="1206"/>
        <v>0</v>
      </c>
      <c r="R2285" s="61">
        <f t="shared" si="1206"/>
        <v>0</v>
      </c>
      <c r="S2285" s="61">
        <f t="shared" si="1206"/>
        <v>0</v>
      </c>
      <c r="T2285" s="137">
        <f t="shared" si="1206"/>
        <v>0</v>
      </c>
      <c r="U2285" s="137">
        <f t="shared" si="1206"/>
        <v>0</v>
      </c>
      <c r="V2285" s="61">
        <f t="shared" si="1206"/>
        <v>0</v>
      </c>
      <c r="W2285" s="68"/>
      <c r="X2285" s="6"/>
    </row>
    <row r="2286" spans="1:24" s="77" customFormat="1" ht="15.75" x14ac:dyDescent="0.25">
      <c r="A2286" s="33" t="s">
        <v>293</v>
      </c>
      <c r="B2286" s="33" t="s">
        <v>331</v>
      </c>
      <c r="C2286" s="37" t="s">
        <v>25</v>
      </c>
      <c r="D2286" s="34" t="s">
        <v>54</v>
      </c>
      <c r="E2286" s="53"/>
      <c r="F2286" s="53"/>
      <c r="G2286" s="53"/>
      <c r="H2286" s="53"/>
      <c r="I2286" s="54"/>
      <c r="J2286" s="50"/>
      <c r="K2286" s="54"/>
      <c r="L2286" s="55"/>
      <c r="M2286" s="59"/>
      <c r="N2286" s="59"/>
      <c r="O2286" s="53"/>
      <c r="P2286" s="53"/>
      <c r="Q2286" s="57">
        <f t="shared" ref="Q2286:Q2298" si="1207">O2286-P2286</f>
        <v>0</v>
      </c>
      <c r="R2286" s="53"/>
      <c r="S2286" s="53">
        <f t="shared" ref="S2286:S2298" si="1208">ROUND(R2286/12*3,0)</f>
        <v>0</v>
      </c>
      <c r="T2286" s="58"/>
      <c r="U2286" s="58"/>
      <c r="V2286" s="53">
        <f t="shared" ref="V2286:V2298" si="1209">T2286-U2286</f>
        <v>0</v>
      </c>
      <c r="W2286" s="59"/>
      <c r="X2286" s="6"/>
    </row>
    <row r="2287" spans="1:24" s="77" customFormat="1" ht="15.75" x14ac:dyDescent="0.25">
      <c r="A2287" s="33" t="s">
        <v>293</v>
      </c>
      <c r="B2287" s="33" t="s">
        <v>331</v>
      </c>
      <c r="C2287" s="37" t="s">
        <v>26</v>
      </c>
      <c r="D2287" s="34" t="s">
        <v>27</v>
      </c>
      <c r="E2287" s="53"/>
      <c r="F2287" s="53"/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si="1207"/>
        <v>0</v>
      </c>
      <c r="R2287" s="53"/>
      <c r="S2287" s="53">
        <f t="shared" si="1208"/>
        <v>0</v>
      </c>
      <c r="T2287" s="58"/>
      <c r="U2287" s="58"/>
      <c r="V2287" s="53">
        <f t="shared" si="1209"/>
        <v>0</v>
      </c>
      <c r="W2287" s="59"/>
      <c r="X2287" s="6"/>
    </row>
    <row r="2288" spans="1:24" s="77" customFormat="1" ht="31.5" x14ac:dyDescent="0.25">
      <c r="A2288" s="33" t="s">
        <v>293</v>
      </c>
      <c r="B2288" s="33" t="s">
        <v>331</v>
      </c>
      <c r="C2288" s="37" t="s">
        <v>28</v>
      </c>
      <c r="D2288" s="34" t="s">
        <v>29</v>
      </c>
      <c r="E2288" s="53"/>
      <c r="F2288" s="53"/>
      <c r="G2288" s="53"/>
      <c r="H2288" s="53"/>
      <c r="I2288" s="54"/>
      <c r="J2288" s="50"/>
      <c r="K2288" s="54"/>
      <c r="L2288" s="55"/>
      <c r="M2288" s="59"/>
      <c r="N2288" s="59"/>
      <c r="O2288" s="53"/>
      <c r="P2288" s="53"/>
      <c r="Q2288" s="57">
        <f t="shared" si="1207"/>
        <v>0</v>
      </c>
      <c r="R2288" s="53"/>
      <c r="S2288" s="53">
        <f t="shared" si="1208"/>
        <v>0</v>
      </c>
      <c r="T2288" s="58"/>
      <c r="U2288" s="58"/>
      <c r="V2288" s="53">
        <f t="shared" si="1209"/>
        <v>0</v>
      </c>
      <c r="W2288" s="59"/>
      <c r="X2288" s="6"/>
    </row>
    <row r="2289" spans="1:24" s="77" customFormat="1" ht="15.75" x14ac:dyDescent="0.25">
      <c r="A2289" s="33" t="s">
        <v>293</v>
      </c>
      <c r="B2289" s="33" t="s">
        <v>331</v>
      </c>
      <c r="C2289" s="37" t="s">
        <v>56</v>
      </c>
      <c r="D2289" s="34" t="s">
        <v>53</v>
      </c>
      <c r="E2289" s="53"/>
      <c r="F2289" s="53"/>
      <c r="G2289" s="53"/>
      <c r="H2289" s="53"/>
      <c r="I2289" s="54"/>
      <c r="J2289" s="50"/>
      <c r="K2289" s="54"/>
      <c r="L2289" s="55"/>
      <c r="M2289" s="59"/>
      <c r="N2289" s="59"/>
      <c r="O2289" s="53"/>
      <c r="P2289" s="53"/>
      <c r="Q2289" s="57">
        <f t="shared" si="1207"/>
        <v>0</v>
      </c>
      <c r="R2289" s="53"/>
      <c r="S2289" s="53">
        <f t="shared" si="1208"/>
        <v>0</v>
      </c>
      <c r="T2289" s="58"/>
      <c r="U2289" s="58"/>
      <c r="V2289" s="53">
        <f t="shared" si="1209"/>
        <v>0</v>
      </c>
      <c r="W2289" s="59"/>
      <c r="X2289" s="6"/>
    </row>
    <row r="2290" spans="1:24" s="77" customFormat="1" ht="15.75" x14ac:dyDescent="0.25">
      <c r="A2290" s="33" t="s">
        <v>293</v>
      </c>
      <c r="B2290" s="33" t="s">
        <v>331</v>
      </c>
      <c r="C2290" s="37" t="s">
        <v>57</v>
      </c>
      <c r="D2290" s="34" t="s">
        <v>68</v>
      </c>
      <c r="E2290" s="53"/>
      <c r="F2290" s="53"/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>
        <f t="shared" si="1207"/>
        <v>0</v>
      </c>
      <c r="R2290" s="53"/>
      <c r="S2290" s="53">
        <f t="shared" si="1208"/>
        <v>0</v>
      </c>
      <c r="T2290" s="58"/>
      <c r="U2290" s="58"/>
      <c r="V2290" s="53">
        <f t="shared" si="1209"/>
        <v>0</v>
      </c>
      <c r="W2290" s="59"/>
      <c r="X2290" s="6"/>
    </row>
    <row r="2291" spans="1:24" s="77" customFormat="1" ht="15.75" x14ac:dyDescent="0.25">
      <c r="A2291" s="33" t="s">
        <v>293</v>
      </c>
      <c r="B2291" s="33" t="s">
        <v>331</v>
      </c>
      <c r="C2291" s="37" t="s">
        <v>58</v>
      </c>
      <c r="D2291" s="34" t="s">
        <v>70</v>
      </c>
      <c r="E2291" s="53"/>
      <c r="F2291" s="53"/>
      <c r="G2291" s="53"/>
      <c r="H2291" s="53"/>
      <c r="I2291" s="54"/>
      <c r="J2291" s="50"/>
      <c r="K2291" s="54"/>
      <c r="L2291" s="55"/>
      <c r="M2291" s="59"/>
      <c r="N2291" s="59"/>
      <c r="O2291" s="53"/>
      <c r="P2291" s="53"/>
      <c r="Q2291" s="57">
        <f t="shared" si="1207"/>
        <v>0</v>
      </c>
      <c r="R2291" s="53"/>
      <c r="S2291" s="53">
        <f t="shared" si="1208"/>
        <v>0</v>
      </c>
      <c r="T2291" s="58"/>
      <c r="U2291" s="58"/>
      <c r="V2291" s="53">
        <f t="shared" si="1209"/>
        <v>0</v>
      </c>
      <c r="W2291" s="59"/>
      <c r="X2291" s="6"/>
    </row>
    <row r="2292" spans="1:24" s="77" customFormat="1" ht="31.5" x14ac:dyDescent="0.25">
      <c r="A2292" s="33" t="s">
        <v>293</v>
      </c>
      <c r="B2292" s="33" t="s">
        <v>331</v>
      </c>
      <c r="C2292" s="37" t="s">
        <v>59</v>
      </c>
      <c r="D2292" s="34" t="s">
        <v>69</v>
      </c>
      <c r="E2292" s="53"/>
      <c r="F2292" s="53"/>
      <c r="G2292" s="53"/>
      <c r="H2292" s="53"/>
      <c r="I2292" s="54"/>
      <c r="J2292" s="50"/>
      <c r="K2292" s="54"/>
      <c r="L2292" s="55"/>
      <c r="M2292" s="59"/>
      <c r="N2292" s="59"/>
      <c r="O2292" s="53"/>
      <c r="P2292" s="53"/>
      <c r="Q2292" s="57">
        <f t="shared" si="1207"/>
        <v>0</v>
      </c>
      <c r="R2292" s="53"/>
      <c r="S2292" s="53">
        <f t="shared" si="1208"/>
        <v>0</v>
      </c>
      <c r="T2292" s="58"/>
      <c r="U2292" s="58"/>
      <c r="V2292" s="53">
        <f t="shared" si="1209"/>
        <v>0</v>
      </c>
      <c r="W2292" s="59"/>
      <c r="X2292" s="6"/>
    </row>
    <row r="2293" spans="1:24" s="77" customFormat="1" ht="15.75" x14ac:dyDescent="0.25">
      <c r="A2293" s="33" t="s">
        <v>293</v>
      </c>
      <c r="B2293" s="33" t="s">
        <v>331</v>
      </c>
      <c r="C2293" s="37" t="s">
        <v>60</v>
      </c>
      <c r="D2293" s="34" t="s">
        <v>72</v>
      </c>
      <c r="E2293" s="53"/>
      <c r="F2293" s="53"/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 t="shared" si="1207"/>
        <v>0</v>
      </c>
      <c r="R2293" s="53"/>
      <c r="S2293" s="53">
        <f t="shared" si="1208"/>
        <v>0</v>
      </c>
      <c r="T2293" s="58"/>
      <c r="U2293" s="58"/>
      <c r="V2293" s="53">
        <f t="shared" si="1209"/>
        <v>0</v>
      </c>
      <c r="W2293" s="59"/>
      <c r="X2293" s="6"/>
    </row>
    <row r="2294" spans="1:24" s="77" customFormat="1" ht="15.75" x14ac:dyDescent="0.25">
      <c r="A2294" s="33" t="s">
        <v>293</v>
      </c>
      <c r="B2294" s="33" t="s">
        <v>331</v>
      </c>
      <c r="C2294" s="37" t="s">
        <v>61</v>
      </c>
      <c r="D2294" s="34" t="s">
        <v>67</v>
      </c>
      <c r="E2294" s="53"/>
      <c r="F2294" s="53"/>
      <c r="G2294" s="53"/>
      <c r="H2294" s="53"/>
      <c r="I2294" s="54"/>
      <c r="J2294" s="50"/>
      <c r="K2294" s="54"/>
      <c r="L2294" s="55"/>
      <c r="M2294" s="59"/>
      <c r="N2294" s="59"/>
      <c r="O2294" s="53"/>
      <c r="P2294" s="53"/>
      <c r="Q2294" s="57">
        <f t="shared" si="1207"/>
        <v>0</v>
      </c>
      <c r="R2294" s="53"/>
      <c r="S2294" s="53">
        <f t="shared" si="1208"/>
        <v>0</v>
      </c>
      <c r="T2294" s="58"/>
      <c r="U2294" s="58"/>
      <c r="V2294" s="53">
        <f t="shared" si="1209"/>
        <v>0</v>
      </c>
      <c r="W2294" s="59"/>
      <c r="X2294" s="6"/>
    </row>
    <row r="2295" spans="1:24" s="77" customFormat="1" ht="15.75" x14ac:dyDescent="0.25">
      <c r="A2295" s="33" t="s">
        <v>293</v>
      </c>
      <c r="B2295" s="33" t="s">
        <v>331</v>
      </c>
      <c r="C2295" s="37" t="s">
        <v>62</v>
      </c>
      <c r="D2295" s="34" t="s">
        <v>66</v>
      </c>
      <c r="E2295" s="53"/>
      <c r="F2295" s="53"/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si="1207"/>
        <v>0</v>
      </c>
      <c r="R2295" s="53"/>
      <c r="S2295" s="53">
        <f t="shared" si="1208"/>
        <v>0</v>
      </c>
      <c r="T2295" s="58"/>
      <c r="U2295" s="58"/>
      <c r="V2295" s="53">
        <f t="shared" si="1209"/>
        <v>0</v>
      </c>
      <c r="W2295" s="59"/>
      <c r="X2295" s="6"/>
    </row>
    <row r="2296" spans="1:24" s="77" customFormat="1" ht="15.75" x14ac:dyDescent="0.25">
      <c r="A2296" s="33" t="s">
        <v>293</v>
      </c>
      <c r="B2296" s="33" t="s">
        <v>331</v>
      </c>
      <c r="C2296" s="37" t="s">
        <v>63</v>
      </c>
      <c r="D2296" s="34" t="s">
        <v>52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1207"/>
        <v>0</v>
      </c>
      <c r="R2296" s="53"/>
      <c r="S2296" s="53">
        <f t="shared" si="1208"/>
        <v>0</v>
      </c>
      <c r="T2296" s="58"/>
      <c r="U2296" s="58"/>
      <c r="V2296" s="53">
        <f t="shared" si="1209"/>
        <v>0</v>
      </c>
      <c r="W2296" s="59"/>
      <c r="X2296" s="6"/>
    </row>
    <row r="2297" spans="1:24" s="77" customFormat="1" ht="15.75" x14ac:dyDescent="0.25">
      <c r="A2297" s="33" t="s">
        <v>293</v>
      </c>
      <c r="B2297" s="33" t="s">
        <v>331</v>
      </c>
      <c r="C2297" s="37" t="s">
        <v>64</v>
      </c>
      <c r="D2297" s="34" t="s">
        <v>55</v>
      </c>
      <c r="E2297" s="53"/>
      <c r="F2297" s="53"/>
      <c r="G2297" s="53"/>
      <c r="H2297" s="53"/>
      <c r="I2297" s="119"/>
      <c r="J2297" s="55"/>
      <c r="K2297" s="119"/>
      <c r="L2297" s="55"/>
      <c r="M2297" s="59"/>
      <c r="N2297" s="59"/>
      <c r="O2297" s="53"/>
      <c r="P2297" s="53"/>
      <c r="Q2297" s="59">
        <f t="shared" si="1207"/>
        <v>0</v>
      </c>
      <c r="R2297" s="53"/>
      <c r="S2297" s="53">
        <f t="shared" si="1208"/>
        <v>0</v>
      </c>
      <c r="T2297" s="53"/>
      <c r="U2297" s="53"/>
      <c r="V2297" s="53">
        <f t="shared" si="1209"/>
        <v>0</v>
      </c>
      <c r="W2297" s="59"/>
      <c r="X2297" s="6"/>
    </row>
    <row r="2298" spans="1:24" s="77" customFormat="1" ht="15.75" x14ac:dyDescent="0.25">
      <c r="A2298" s="33" t="s">
        <v>293</v>
      </c>
      <c r="B2298" s="33" t="s">
        <v>331</v>
      </c>
      <c r="C2298" s="37" t="s">
        <v>65</v>
      </c>
      <c r="D2298" s="34" t="s">
        <v>71</v>
      </c>
      <c r="E2298" s="53"/>
      <c r="F2298" s="53"/>
      <c r="G2298" s="53"/>
      <c r="H2298" s="53"/>
      <c r="I2298" s="54"/>
      <c r="J2298" s="50"/>
      <c r="K2298" s="54"/>
      <c r="L2298" s="55"/>
      <c r="M2298" s="59"/>
      <c r="N2298" s="59"/>
      <c r="O2298" s="53"/>
      <c r="P2298" s="53"/>
      <c r="Q2298" s="57">
        <f t="shared" si="1207"/>
        <v>0</v>
      </c>
      <c r="R2298" s="53"/>
      <c r="S2298" s="53">
        <f t="shared" si="1208"/>
        <v>0</v>
      </c>
      <c r="T2298" s="58"/>
      <c r="U2298" s="58"/>
      <c r="V2298" s="53">
        <f t="shared" si="1209"/>
        <v>0</v>
      </c>
      <c r="W2298" s="59"/>
      <c r="X2298" s="6"/>
    </row>
    <row r="2299" spans="1:24" s="77" customFormat="1" ht="31.5" x14ac:dyDescent="0.25">
      <c r="A2299" s="33" t="s">
        <v>293</v>
      </c>
      <c r="B2299" s="22" t="s">
        <v>332</v>
      </c>
      <c r="C2299" s="23" t="s">
        <v>102</v>
      </c>
      <c r="D2299" s="32" t="s">
        <v>30</v>
      </c>
      <c r="E2299" s="61">
        <f t="shared" ref="E2299:L2299" si="1210">SUM(E2300:E2316)</f>
        <v>526496</v>
      </c>
      <c r="F2299" s="61">
        <f t="shared" si="1210"/>
        <v>87749</v>
      </c>
      <c r="G2299" s="61">
        <f t="shared" si="1210"/>
        <v>34791.949999999997</v>
      </c>
      <c r="H2299" s="61">
        <f t="shared" si="1210"/>
        <v>24564</v>
      </c>
      <c r="I2299" s="120">
        <f t="shared" si="1210"/>
        <v>1949.95</v>
      </c>
      <c r="J2299" s="50">
        <f>ROUND(I2299/F2299*100,2)</f>
        <v>2.2200000000000002</v>
      </c>
      <c r="K2299" s="120">
        <f t="shared" si="1210"/>
        <v>-54907</v>
      </c>
      <c r="L2299" s="61">
        <f t="shared" si="1210"/>
        <v>66.3</v>
      </c>
      <c r="M2299" s="61"/>
      <c r="N2299" s="61"/>
      <c r="O2299" s="61">
        <f>SUM(O2300:O2314)</f>
        <v>0</v>
      </c>
      <c r="P2299" s="61">
        <f>SUM(P2300:P2314)</f>
        <v>0</v>
      </c>
      <c r="Q2299" s="120">
        <f>SUM(Q2300:Q2314)</f>
        <v>0</v>
      </c>
      <c r="R2299" s="61">
        <f>SUM(R2300:R2314)</f>
        <v>0</v>
      </c>
      <c r="S2299" s="53">
        <f>ROUND(R2299/12*2,0)</f>
        <v>0</v>
      </c>
      <c r="T2299" s="61">
        <f>SUM(T2300:T2314)</f>
        <v>0</v>
      </c>
      <c r="U2299" s="61">
        <f>SUM(U2300:U2314)</f>
        <v>0</v>
      </c>
      <c r="V2299" s="61">
        <f>SUM(V2300:V2314)</f>
        <v>0</v>
      </c>
      <c r="W2299" s="61"/>
      <c r="X2299" s="6"/>
    </row>
    <row r="2300" spans="1:24" s="77" customFormat="1" ht="15.75" x14ac:dyDescent="0.25">
      <c r="A2300" s="33" t="s">
        <v>293</v>
      </c>
      <c r="B2300" s="33" t="s">
        <v>332</v>
      </c>
      <c r="C2300" s="23" t="s">
        <v>79</v>
      </c>
      <c r="D2300" s="43" t="s">
        <v>77</v>
      </c>
      <c r="E2300" s="53">
        <v>25934</v>
      </c>
      <c r="F2300" s="53">
        <f t="shared" ref="F2300:F2301" si="1211">ROUND(E2300/12*2,0)</f>
        <v>4322</v>
      </c>
      <c r="G2300" s="99">
        <v>5247.59</v>
      </c>
      <c r="H2300" s="53">
        <v>3465</v>
      </c>
      <c r="I2300" s="119">
        <f t="shared" ref="I2300:I2301" si="1212">G2300-F2300</f>
        <v>925.59000000000015</v>
      </c>
      <c r="J2300" s="55">
        <f t="shared" ref="J2300:J2301" si="1213">ROUND(I2300/F2300*100,2)</f>
        <v>21.42</v>
      </c>
      <c r="K2300" s="54"/>
      <c r="L2300" s="55"/>
      <c r="M2300" s="59"/>
      <c r="N2300" s="59"/>
      <c r="O2300" s="53"/>
      <c r="P2300" s="53"/>
      <c r="Q2300" s="57">
        <f t="shared" ref="Q2300:Q2314" si="1214">O2300-P2300</f>
        <v>0</v>
      </c>
      <c r="R2300" s="53"/>
      <c r="S2300" s="53">
        <f>ROUND(R2300/12*3,0)</f>
        <v>0</v>
      </c>
      <c r="T2300" s="58"/>
      <c r="U2300" s="58"/>
      <c r="V2300" s="53">
        <f t="shared" ref="V2300:V2314" si="1215">T2300-U2300</f>
        <v>0</v>
      </c>
      <c r="W2300" s="59"/>
      <c r="X2300" s="6"/>
    </row>
    <row r="2301" spans="1:24" s="77" customFormat="1" ht="15.75" x14ac:dyDescent="0.25">
      <c r="A2301" s="33" t="s">
        <v>293</v>
      </c>
      <c r="B2301" s="33" t="s">
        <v>332</v>
      </c>
      <c r="C2301" s="23" t="s">
        <v>80</v>
      </c>
      <c r="D2301" s="43" t="s">
        <v>78</v>
      </c>
      <c r="E2301" s="53">
        <v>3686</v>
      </c>
      <c r="F2301" s="53">
        <f t="shared" si="1211"/>
        <v>614</v>
      </c>
      <c r="G2301" s="99">
        <v>1638.36</v>
      </c>
      <c r="H2301" s="53">
        <v>1638</v>
      </c>
      <c r="I2301" s="55">
        <f t="shared" si="1212"/>
        <v>1024.3599999999999</v>
      </c>
      <c r="J2301" s="55">
        <f t="shared" si="1213"/>
        <v>166.83</v>
      </c>
      <c r="K2301" s="54"/>
      <c r="L2301" s="55"/>
      <c r="M2301" s="59"/>
      <c r="N2301" s="59"/>
      <c r="O2301" s="53"/>
      <c r="P2301" s="53"/>
      <c r="Q2301" s="57">
        <f t="shared" si="1214"/>
        <v>0</v>
      </c>
      <c r="R2301" s="53"/>
      <c r="S2301" s="53">
        <f>ROUND(R2301/12*3,0)</f>
        <v>0</v>
      </c>
      <c r="T2301" s="58"/>
      <c r="U2301" s="58"/>
      <c r="V2301" s="53">
        <f t="shared" si="1215"/>
        <v>0</v>
      </c>
      <c r="W2301" s="59"/>
      <c r="X2301" s="6"/>
    </row>
    <row r="2302" spans="1:24" s="77" customFormat="1" ht="15.75" x14ac:dyDescent="0.25">
      <c r="A2302" s="33" t="s">
        <v>293</v>
      </c>
      <c r="B2302" s="33" t="s">
        <v>332</v>
      </c>
      <c r="C2302" s="23" t="s">
        <v>82</v>
      </c>
      <c r="D2302" s="34" t="s">
        <v>81</v>
      </c>
      <c r="E2302" s="53"/>
      <c r="F2302" s="53"/>
      <c r="G2302" s="53"/>
      <c r="H2302" s="53"/>
      <c r="I2302" s="54"/>
      <c r="J2302" s="50"/>
      <c r="K2302" s="54"/>
      <c r="L2302" s="55"/>
      <c r="M2302" s="59"/>
      <c r="N2302" s="59"/>
      <c r="O2302" s="53"/>
      <c r="P2302" s="53"/>
      <c r="Q2302" s="57">
        <f t="shared" si="1214"/>
        <v>0</v>
      </c>
      <c r="R2302" s="53"/>
      <c r="S2302" s="53">
        <f>ROUND(R2302/12*4,0)</f>
        <v>0</v>
      </c>
      <c r="T2302" s="58"/>
      <c r="U2302" s="58"/>
      <c r="V2302" s="53">
        <f t="shared" si="1215"/>
        <v>0</v>
      </c>
      <c r="W2302" s="59"/>
      <c r="X2302" s="6"/>
    </row>
    <row r="2303" spans="1:24" s="77" customFormat="1" ht="31.5" x14ac:dyDescent="0.25">
      <c r="A2303" s="33" t="s">
        <v>293</v>
      </c>
      <c r="B2303" s="33" t="s">
        <v>332</v>
      </c>
      <c r="C2303" s="23" t="s">
        <v>84</v>
      </c>
      <c r="D2303" s="43" t="s">
        <v>83</v>
      </c>
      <c r="E2303" s="53"/>
      <c r="F2303" s="53"/>
      <c r="G2303" s="53"/>
      <c r="H2303" s="53"/>
      <c r="I2303" s="54"/>
      <c r="J2303" s="50"/>
      <c r="K2303" s="54"/>
      <c r="L2303" s="55"/>
      <c r="M2303" s="59"/>
      <c r="N2303" s="59"/>
      <c r="O2303" s="53"/>
      <c r="P2303" s="53"/>
      <c r="Q2303" s="57">
        <f t="shared" si="1214"/>
        <v>0</v>
      </c>
      <c r="R2303" s="53"/>
      <c r="S2303" s="53">
        <f>ROUND(R2303/12*3,0)</f>
        <v>0</v>
      </c>
      <c r="T2303" s="58"/>
      <c r="U2303" s="58"/>
      <c r="V2303" s="53">
        <f t="shared" si="1215"/>
        <v>0</v>
      </c>
      <c r="W2303" s="59"/>
      <c r="X2303" s="6"/>
    </row>
    <row r="2304" spans="1:24" s="77" customFormat="1" ht="15.75" x14ac:dyDescent="0.25">
      <c r="A2304" s="33" t="s">
        <v>293</v>
      </c>
      <c r="B2304" s="33" t="s">
        <v>332</v>
      </c>
      <c r="C2304" s="23" t="s">
        <v>95</v>
      </c>
      <c r="D2304" s="43" t="s">
        <v>96</v>
      </c>
      <c r="E2304" s="53"/>
      <c r="F2304" s="53"/>
      <c r="G2304" s="53"/>
      <c r="H2304" s="53"/>
      <c r="I2304" s="54"/>
      <c r="J2304" s="50"/>
      <c r="K2304" s="54"/>
      <c r="L2304" s="55"/>
      <c r="M2304" s="59"/>
      <c r="N2304" s="59"/>
      <c r="O2304" s="53"/>
      <c r="P2304" s="53"/>
      <c r="Q2304" s="57">
        <f t="shared" si="1214"/>
        <v>0</v>
      </c>
      <c r="R2304" s="53"/>
      <c r="S2304" s="53">
        <f>ROUND(R2304/12*3,0)</f>
        <v>0</v>
      </c>
      <c r="T2304" s="58"/>
      <c r="U2304" s="58"/>
      <c r="V2304" s="53">
        <f t="shared" si="1215"/>
        <v>0</v>
      </c>
      <c r="W2304" s="59"/>
      <c r="X2304" s="6"/>
    </row>
    <row r="2305" spans="1:24" s="77" customFormat="1" ht="31.5" x14ac:dyDescent="0.25">
      <c r="A2305" s="33" t="s">
        <v>293</v>
      </c>
      <c r="B2305" s="33" t="s">
        <v>332</v>
      </c>
      <c r="C2305" s="23" t="s">
        <v>86</v>
      </c>
      <c r="D2305" s="43" t="s">
        <v>85</v>
      </c>
      <c r="E2305" s="53"/>
      <c r="F2305" s="53"/>
      <c r="G2305" s="53"/>
      <c r="H2305" s="53"/>
      <c r="I2305" s="55"/>
      <c r="J2305" s="55"/>
      <c r="K2305" s="54"/>
      <c r="L2305" s="55"/>
      <c r="M2305" s="59"/>
      <c r="N2305" s="59"/>
      <c r="O2305" s="53"/>
      <c r="P2305" s="53"/>
      <c r="Q2305" s="57">
        <f t="shared" si="1214"/>
        <v>0</v>
      </c>
      <c r="R2305" s="74"/>
      <c r="S2305" s="53">
        <f>ROUND(R2305/12*2,0)</f>
        <v>0</v>
      </c>
      <c r="T2305" s="58"/>
      <c r="U2305" s="58"/>
      <c r="V2305" s="53">
        <f t="shared" si="1215"/>
        <v>0</v>
      </c>
      <c r="W2305" s="59"/>
      <c r="X2305" s="6"/>
    </row>
    <row r="2306" spans="1:24" s="77" customFormat="1" ht="31.5" x14ac:dyDescent="0.25">
      <c r="A2306" s="33" t="s">
        <v>293</v>
      </c>
      <c r="B2306" s="33" t="s">
        <v>332</v>
      </c>
      <c r="C2306" s="23" t="s">
        <v>102</v>
      </c>
      <c r="D2306" s="39" t="s">
        <v>352</v>
      </c>
      <c r="E2306" s="53"/>
      <c r="F2306" s="53"/>
      <c r="G2306" s="53"/>
      <c r="H2306" s="53"/>
      <c r="I2306" s="54"/>
      <c r="J2306" s="50"/>
      <c r="K2306" s="54"/>
      <c r="L2306" s="55"/>
      <c r="M2306" s="59"/>
      <c r="N2306" s="59"/>
      <c r="O2306" s="53"/>
      <c r="P2306" s="53"/>
      <c r="Q2306" s="57">
        <f t="shared" si="1214"/>
        <v>0</v>
      </c>
      <c r="R2306" s="53"/>
      <c r="S2306" s="53">
        <f t="shared" ref="S2306" si="1216">R2306</f>
        <v>0</v>
      </c>
      <c r="T2306" s="58"/>
      <c r="U2306" s="58"/>
      <c r="V2306" s="53">
        <f t="shared" si="1215"/>
        <v>0</v>
      </c>
      <c r="W2306" s="59"/>
      <c r="X2306" s="6"/>
    </row>
    <row r="2307" spans="1:24" s="77" customFormat="1" ht="15.75" x14ac:dyDescent="0.25">
      <c r="A2307" s="33" t="s">
        <v>293</v>
      </c>
      <c r="B2307" s="33" t="s">
        <v>332</v>
      </c>
      <c r="C2307" s="23" t="s">
        <v>89</v>
      </c>
      <c r="D2307" s="43" t="s">
        <v>88</v>
      </c>
      <c r="E2307" s="53"/>
      <c r="F2307" s="53"/>
      <c r="G2307" s="53"/>
      <c r="H2307" s="53"/>
      <c r="I2307" s="55"/>
      <c r="J2307" s="55"/>
      <c r="K2307" s="54"/>
      <c r="L2307" s="55"/>
      <c r="M2307" s="59"/>
      <c r="N2307" s="59"/>
      <c r="O2307" s="53"/>
      <c r="P2307" s="53"/>
      <c r="Q2307" s="57">
        <f t="shared" si="1214"/>
        <v>0</v>
      </c>
      <c r="R2307" s="53"/>
      <c r="S2307" s="53">
        <f t="shared" ref="S2307:S2314" si="1217">ROUND(R2307/12*3,0)</f>
        <v>0</v>
      </c>
      <c r="T2307" s="58"/>
      <c r="U2307" s="58"/>
      <c r="V2307" s="53">
        <f t="shared" si="1215"/>
        <v>0</v>
      </c>
      <c r="W2307" s="59"/>
      <c r="X2307" s="6"/>
    </row>
    <row r="2308" spans="1:24" s="77" customFormat="1" ht="37.5" customHeight="1" x14ac:dyDescent="0.25">
      <c r="A2308" s="33" t="s">
        <v>293</v>
      </c>
      <c r="B2308" s="33" t="s">
        <v>332</v>
      </c>
      <c r="C2308" s="23" t="s">
        <v>91</v>
      </c>
      <c r="D2308" s="43" t="s">
        <v>90</v>
      </c>
      <c r="E2308" s="53">
        <v>496876</v>
      </c>
      <c r="F2308" s="53">
        <f>ROUND(E2308/12*2,0)</f>
        <v>82813</v>
      </c>
      <c r="G2308" s="99">
        <v>27906</v>
      </c>
      <c r="H2308" s="53">
        <v>19461</v>
      </c>
      <c r="I2308" s="119"/>
      <c r="J2308" s="119"/>
      <c r="K2308" s="54">
        <f t="shared" ref="K2308" si="1218">G2308-F2308</f>
        <v>-54907</v>
      </c>
      <c r="L2308" s="55">
        <f t="shared" ref="L2308" si="1219">ROUND(K2308*100/-F2308,2)</f>
        <v>66.3</v>
      </c>
      <c r="M2308" s="59"/>
      <c r="N2308" s="59"/>
      <c r="O2308" s="53"/>
      <c r="P2308" s="53"/>
      <c r="Q2308" s="57">
        <f t="shared" si="1214"/>
        <v>0</v>
      </c>
      <c r="R2308" s="53"/>
      <c r="S2308" s="53">
        <f t="shared" si="1217"/>
        <v>0</v>
      </c>
      <c r="T2308" s="58"/>
      <c r="U2308" s="58"/>
      <c r="V2308" s="53">
        <f t="shared" si="1215"/>
        <v>0</v>
      </c>
      <c r="W2308" s="59"/>
      <c r="X2308" s="6"/>
    </row>
    <row r="2309" spans="1:24" s="77" customFormat="1" ht="15.75" x14ac:dyDescent="0.25">
      <c r="A2309" s="33" t="s">
        <v>293</v>
      </c>
      <c r="B2309" s="33" t="s">
        <v>332</v>
      </c>
      <c r="C2309" s="23" t="s">
        <v>94</v>
      </c>
      <c r="D2309" s="43" t="s">
        <v>97</v>
      </c>
      <c r="E2309" s="53"/>
      <c r="F2309" s="53">
        <f t="shared" ref="F2309" si="1220">E2309/12*10</f>
        <v>0</v>
      </c>
      <c r="G2309" s="53"/>
      <c r="H2309" s="53"/>
      <c r="I2309" s="119">
        <f t="shared" ref="I2309" si="1221">G2309-F2309</f>
        <v>0</v>
      </c>
      <c r="J2309" s="55"/>
      <c r="K2309" s="54"/>
      <c r="L2309" s="55"/>
      <c r="M2309" s="59"/>
      <c r="N2309" s="59"/>
      <c r="O2309" s="53"/>
      <c r="P2309" s="53"/>
      <c r="Q2309" s="57">
        <f t="shared" si="1214"/>
        <v>0</v>
      </c>
      <c r="R2309" s="53"/>
      <c r="S2309" s="53">
        <f t="shared" si="1217"/>
        <v>0</v>
      </c>
      <c r="T2309" s="58"/>
      <c r="U2309" s="58"/>
      <c r="V2309" s="53">
        <f t="shared" si="1215"/>
        <v>0</v>
      </c>
      <c r="W2309" s="59"/>
      <c r="X2309" s="6"/>
    </row>
    <row r="2310" spans="1:24" s="77" customFormat="1" ht="15.75" x14ac:dyDescent="0.25">
      <c r="A2310" s="33" t="s">
        <v>293</v>
      </c>
      <c r="B2310" s="33" t="s">
        <v>332</v>
      </c>
      <c r="C2310" s="23" t="s">
        <v>93</v>
      </c>
      <c r="D2310" s="43" t="s">
        <v>92</v>
      </c>
      <c r="E2310" s="53"/>
      <c r="F2310" s="53"/>
      <c r="G2310" s="53"/>
      <c r="H2310" s="53"/>
      <c r="I2310" s="54"/>
      <c r="J2310" s="50"/>
      <c r="K2310" s="54"/>
      <c r="L2310" s="55"/>
      <c r="M2310" s="59"/>
      <c r="N2310" s="59"/>
      <c r="O2310" s="53"/>
      <c r="P2310" s="53"/>
      <c r="Q2310" s="57">
        <f t="shared" si="1214"/>
        <v>0</v>
      </c>
      <c r="R2310" s="53"/>
      <c r="S2310" s="53">
        <f t="shared" si="1217"/>
        <v>0</v>
      </c>
      <c r="T2310" s="58"/>
      <c r="U2310" s="58"/>
      <c r="V2310" s="53">
        <f t="shared" si="1215"/>
        <v>0</v>
      </c>
      <c r="W2310" s="59"/>
      <c r="X2310" s="6"/>
    </row>
    <row r="2311" spans="1:24" s="77" customFormat="1" ht="31.5" x14ac:dyDescent="0.25">
      <c r="A2311" s="33" t="s">
        <v>293</v>
      </c>
      <c r="B2311" s="33" t="s">
        <v>332</v>
      </c>
      <c r="C2311" s="23" t="s">
        <v>98</v>
      </c>
      <c r="D2311" s="34" t="s">
        <v>99</v>
      </c>
      <c r="E2311" s="53"/>
      <c r="F2311" s="53"/>
      <c r="G2311" s="53"/>
      <c r="H2311" s="53"/>
      <c r="I2311" s="54"/>
      <c r="J2311" s="50"/>
      <c r="K2311" s="54"/>
      <c r="L2311" s="55"/>
      <c r="M2311" s="59"/>
      <c r="N2311" s="59"/>
      <c r="O2311" s="53"/>
      <c r="P2311" s="53"/>
      <c r="Q2311" s="57">
        <f t="shared" si="1214"/>
        <v>0</v>
      </c>
      <c r="R2311" s="53"/>
      <c r="S2311" s="53">
        <f t="shared" si="1217"/>
        <v>0</v>
      </c>
      <c r="T2311" s="58"/>
      <c r="U2311" s="58"/>
      <c r="V2311" s="53">
        <f t="shared" si="1215"/>
        <v>0</v>
      </c>
      <c r="W2311" s="59"/>
      <c r="X2311" s="6"/>
    </row>
    <row r="2312" spans="1:24" s="77" customFormat="1" ht="15.75" x14ac:dyDescent="0.25">
      <c r="A2312" s="33" t="s">
        <v>293</v>
      </c>
      <c r="B2312" s="33" t="s">
        <v>332</v>
      </c>
      <c r="C2312" s="23" t="s">
        <v>100</v>
      </c>
      <c r="D2312" s="34" t="s">
        <v>101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si="1214"/>
        <v>0</v>
      </c>
      <c r="R2312" s="53"/>
      <c r="S2312" s="53">
        <f t="shared" si="1217"/>
        <v>0</v>
      </c>
      <c r="T2312" s="58"/>
      <c r="U2312" s="58"/>
      <c r="V2312" s="53">
        <f t="shared" si="1215"/>
        <v>0</v>
      </c>
      <c r="W2312" s="59"/>
      <c r="X2312" s="6"/>
    </row>
    <row r="2313" spans="1:24" s="77" customFormat="1" ht="47.25" x14ac:dyDescent="0.25">
      <c r="A2313" s="33" t="s">
        <v>293</v>
      </c>
      <c r="B2313" s="33" t="s">
        <v>332</v>
      </c>
      <c r="C2313" s="23" t="s">
        <v>102</v>
      </c>
      <c r="D2313" s="39" t="s">
        <v>87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1214"/>
        <v>0</v>
      </c>
      <c r="R2313" s="53"/>
      <c r="S2313" s="53">
        <f t="shared" si="1217"/>
        <v>0</v>
      </c>
      <c r="T2313" s="58"/>
      <c r="U2313" s="58"/>
      <c r="V2313" s="53">
        <f t="shared" si="1215"/>
        <v>0</v>
      </c>
      <c r="W2313" s="59"/>
      <c r="X2313" s="6"/>
    </row>
    <row r="2314" spans="1:24" s="77" customFormat="1" ht="63" x14ac:dyDescent="0.25">
      <c r="A2314" s="33" t="s">
        <v>293</v>
      </c>
      <c r="B2314" s="33" t="s">
        <v>332</v>
      </c>
      <c r="C2314" s="23" t="s">
        <v>102</v>
      </c>
      <c r="D2314" s="39" t="s">
        <v>103</v>
      </c>
      <c r="E2314" s="53"/>
      <c r="F2314" s="53"/>
      <c r="G2314" s="53"/>
      <c r="H2314" s="53"/>
      <c r="I2314" s="54"/>
      <c r="J2314" s="50"/>
      <c r="K2314" s="54"/>
      <c r="L2314" s="55"/>
      <c r="M2314" s="59"/>
      <c r="N2314" s="59"/>
      <c r="O2314" s="53"/>
      <c r="P2314" s="53"/>
      <c r="Q2314" s="57">
        <f t="shared" si="1214"/>
        <v>0</v>
      </c>
      <c r="R2314" s="53"/>
      <c r="S2314" s="53">
        <f t="shared" si="1217"/>
        <v>0</v>
      </c>
      <c r="T2314" s="58"/>
      <c r="U2314" s="58"/>
      <c r="V2314" s="53">
        <f t="shared" si="1215"/>
        <v>0</v>
      </c>
      <c r="W2314" s="59"/>
      <c r="X2314" s="6"/>
    </row>
    <row r="2315" spans="1:24" s="77" customFormat="1" ht="23.25" customHeight="1" x14ac:dyDescent="0.25">
      <c r="A2315" s="33" t="s">
        <v>293</v>
      </c>
      <c r="B2315" s="33" t="s">
        <v>332</v>
      </c>
      <c r="C2315" s="23" t="s">
        <v>362</v>
      </c>
      <c r="D2315" s="39" t="s">
        <v>363</v>
      </c>
      <c r="E2315" s="53"/>
      <c r="F2315" s="53"/>
      <c r="G2315" s="53"/>
      <c r="H2315" s="53"/>
      <c r="I2315" s="55"/>
      <c r="J2315" s="55"/>
      <c r="K2315" s="54"/>
      <c r="L2315" s="55"/>
      <c r="M2315" s="59"/>
      <c r="N2315" s="59"/>
      <c r="O2315" s="53"/>
      <c r="P2315" s="53"/>
      <c r="Q2315" s="59"/>
      <c r="R2315" s="53"/>
      <c r="S2315" s="53"/>
      <c r="T2315" s="53"/>
      <c r="U2315" s="53"/>
      <c r="V2315" s="53"/>
      <c r="W2315" s="59"/>
      <c r="X2315" s="6"/>
    </row>
    <row r="2316" spans="1:24" s="77" customFormat="1" ht="15.75" x14ac:dyDescent="0.25">
      <c r="A2316" s="33" t="s">
        <v>293</v>
      </c>
      <c r="B2316" s="33" t="s">
        <v>332</v>
      </c>
      <c r="C2316" s="23" t="s">
        <v>365</v>
      </c>
      <c r="D2316" s="39" t="s">
        <v>364</v>
      </c>
      <c r="E2316" s="53"/>
      <c r="F2316" s="53"/>
      <c r="G2316" s="53"/>
      <c r="H2316" s="53"/>
      <c r="I2316" s="119"/>
      <c r="J2316" s="50"/>
      <c r="K2316" s="119"/>
      <c r="L2316" s="55"/>
      <c r="M2316" s="59"/>
      <c r="N2316" s="59"/>
      <c r="O2316" s="53"/>
      <c r="P2316" s="53"/>
      <c r="Q2316" s="59"/>
      <c r="R2316" s="53"/>
      <c r="S2316" s="53"/>
      <c r="T2316" s="53"/>
      <c r="U2316" s="53"/>
      <c r="V2316" s="53"/>
      <c r="W2316" s="59"/>
      <c r="X2316" s="6"/>
    </row>
    <row r="2317" spans="1:24" s="77" customFormat="1" ht="15.75" x14ac:dyDescent="0.25">
      <c r="A2317" s="33" t="s">
        <v>293</v>
      </c>
      <c r="B2317" s="21">
        <v>2</v>
      </c>
      <c r="C2317" s="23" t="s">
        <v>102</v>
      </c>
      <c r="D2317" s="40" t="s">
        <v>31</v>
      </c>
      <c r="E2317" s="64">
        <f>E2318+E2324+E2379</f>
        <v>2651542</v>
      </c>
      <c r="F2317" s="64">
        <f>F2318+F2324+F2379</f>
        <v>462693.50999999995</v>
      </c>
      <c r="G2317" s="64">
        <f>G2318+G2324+G2379</f>
        <v>573276.71</v>
      </c>
      <c r="H2317" s="64">
        <f>H2318+H2324+H2379</f>
        <v>417001</v>
      </c>
      <c r="I2317" s="126">
        <f>I2318+I2324+I2379</f>
        <v>151317.19999999998</v>
      </c>
      <c r="J2317" s="50">
        <f>ROUND(I2317/F2317*100,2)</f>
        <v>32.700000000000003</v>
      </c>
      <c r="K2317" s="126">
        <f>K2318+K2324+K2379</f>
        <v>-40734</v>
      </c>
      <c r="L2317" s="55">
        <f>ROUND(K2317*100/-F2317,2)</f>
        <v>8.8000000000000007</v>
      </c>
      <c r="M2317" s="64">
        <v>14208</v>
      </c>
      <c r="N2317" s="49">
        <f>ROUND(M2317/12*2,2)</f>
        <v>2368</v>
      </c>
      <c r="O2317" s="64">
        <f t="shared" ref="O2317:V2317" si="1222">O2318+O2324+O2379</f>
        <v>2465</v>
      </c>
      <c r="P2317" s="64">
        <f t="shared" si="1222"/>
        <v>1973</v>
      </c>
      <c r="Q2317" s="126">
        <f t="shared" si="1222"/>
        <v>492</v>
      </c>
      <c r="R2317" s="64">
        <f t="shared" si="1222"/>
        <v>988</v>
      </c>
      <c r="S2317" s="64">
        <f t="shared" si="1222"/>
        <v>167</v>
      </c>
      <c r="T2317" s="136">
        <f t="shared" si="1222"/>
        <v>234</v>
      </c>
      <c r="U2317" s="136">
        <f t="shared" si="1222"/>
        <v>205</v>
      </c>
      <c r="V2317" s="64">
        <f t="shared" si="1222"/>
        <v>29</v>
      </c>
      <c r="W2317" s="64"/>
      <c r="X2317" s="6"/>
    </row>
    <row r="2318" spans="1:24" s="77" customFormat="1" ht="15.75" x14ac:dyDescent="0.25">
      <c r="A2318" s="33" t="s">
        <v>293</v>
      </c>
      <c r="B2318" s="22" t="s">
        <v>333</v>
      </c>
      <c r="C2318" s="23" t="s">
        <v>102</v>
      </c>
      <c r="D2318" s="32" t="s">
        <v>32</v>
      </c>
      <c r="E2318" s="64">
        <f t="shared" ref="E2318:L2318" si="1223">SUM(E2319:E2323)</f>
        <v>235114</v>
      </c>
      <c r="F2318" s="64">
        <f t="shared" si="1223"/>
        <v>39326</v>
      </c>
      <c r="G2318" s="64">
        <f t="shared" si="1223"/>
        <v>87641</v>
      </c>
      <c r="H2318" s="64">
        <f t="shared" si="1223"/>
        <v>39326</v>
      </c>
      <c r="I2318" s="126">
        <f t="shared" si="1223"/>
        <v>48315</v>
      </c>
      <c r="J2318" s="50">
        <f>ROUND(I2318/F2318*100,2)</f>
        <v>122.86</v>
      </c>
      <c r="K2318" s="126">
        <f t="shared" si="1223"/>
        <v>0</v>
      </c>
      <c r="L2318" s="64">
        <f t="shared" si="1223"/>
        <v>0</v>
      </c>
      <c r="M2318" s="64"/>
      <c r="N2318" s="64"/>
      <c r="O2318" s="64">
        <f t="shared" ref="O2318:V2318" si="1224">SUM(O2319:O2323)</f>
        <v>280</v>
      </c>
      <c r="P2318" s="64">
        <f t="shared" si="1224"/>
        <v>280</v>
      </c>
      <c r="Q2318" s="126">
        <f t="shared" si="1224"/>
        <v>0</v>
      </c>
      <c r="R2318" s="64">
        <f t="shared" si="1224"/>
        <v>279</v>
      </c>
      <c r="S2318" s="64">
        <f t="shared" si="1224"/>
        <v>47</v>
      </c>
      <c r="T2318" s="136">
        <f t="shared" si="1224"/>
        <v>104</v>
      </c>
      <c r="U2318" s="136">
        <f t="shared" si="1224"/>
        <v>104</v>
      </c>
      <c r="V2318" s="64">
        <f t="shared" si="1224"/>
        <v>0</v>
      </c>
      <c r="W2318" s="64"/>
      <c r="X2318" s="6"/>
    </row>
    <row r="2319" spans="1:24" s="77" customFormat="1" ht="15.75" x14ac:dyDescent="0.25">
      <c r="A2319" s="33" t="s">
        <v>293</v>
      </c>
      <c r="B2319" s="33" t="s">
        <v>333</v>
      </c>
      <c r="C2319" s="23" t="s">
        <v>109</v>
      </c>
      <c r="D2319" s="34" t="s">
        <v>106</v>
      </c>
      <c r="E2319" s="53">
        <v>235114</v>
      </c>
      <c r="F2319" s="99">
        <f>19663*2</f>
        <v>39326</v>
      </c>
      <c r="G2319" s="99">
        <v>87641</v>
      </c>
      <c r="H2319" s="99">
        <f>19663*2</f>
        <v>39326</v>
      </c>
      <c r="I2319" s="119">
        <f t="shared" ref="I2319" si="1225">G2319-F2319</f>
        <v>48315</v>
      </c>
      <c r="J2319" s="55">
        <f t="shared" ref="J2319" si="1226">ROUND(I2319/F2319*100,2)</f>
        <v>122.86</v>
      </c>
      <c r="K2319" s="54"/>
      <c r="L2319" s="55"/>
      <c r="M2319" s="59"/>
      <c r="N2319" s="59"/>
      <c r="O2319" s="53">
        <v>280</v>
      </c>
      <c r="P2319" s="53">
        <v>280</v>
      </c>
      <c r="Q2319" s="57">
        <f>O2319-P2319</f>
        <v>0</v>
      </c>
      <c r="R2319" s="74">
        <v>279</v>
      </c>
      <c r="S2319" s="53">
        <f>ROUND(R2319/12*2,0)</f>
        <v>47</v>
      </c>
      <c r="T2319" s="58">
        <v>104</v>
      </c>
      <c r="U2319" s="58">
        <v>104</v>
      </c>
      <c r="V2319" s="53">
        <f>T2319-U2319</f>
        <v>0</v>
      </c>
      <c r="W2319" s="59"/>
      <c r="X2319" s="6"/>
    </row>
    <row r="2320" spans="1:24" s="77" customFormat="1" ht="31.5" x14ac:dyDescent="0.25">
      <c r="A2320" s="33" t="s">
        <v>293</v>
      </c>
      <c r="B2320" s="33" t="s">
        <v>333</v>
      </c>
      <c r="C2320" s="23" t="s">
        <v>110</v>
      </c>
      <c r="D2320" s="34" t="s">
        <v>114</v>
      </c>
      <c r="E2320" s="53"/>
      <c r="F2320" s="53"/>
      <c r="G2320" s="53"/>
      <c r="H2320" s="53"/>
      <c r="I2320" s="54"/>
      <c r="J2320" s="50"/>
      <c r="K2320" s="54"/>
      <c r="L2320" s="55"/>
      <c r="M2320" s="59"/>
      <c r="N2320" s="59"/>
      <c r="O2320" s="53"/>
      <c r="P2320" s="53"/>
      <c r="Q2320" s="57">
        <f>O2320-P2320</f>
        <v>0</v>
      </c>
      <c r="R2320" s="53"/>
      <c r="S2320" s="53">
        <f>ROUND(R2320/12*3,0)</f>
        <v>0</v>
      </c>
      <c r="T2320" s="58"/>
      <c r="U2320" s="58"/>
      <c r="V2320" s="53">
        <f>T2320-U2320</f>
        <v>0</v>
      </c>
      <c r="W2320" s="59"/>
      <c r="X2320" s="6"/>
    </row>
    <row r="2321" spans="1:24" s="77" customFormat="1" ht="15.75" x14ac:dyDescent="0.25">
      <c r="A2321" s="33" t="s">
        <v>293</v>
      </c>
      <c r="B2321" s="33" t="s">
        <v>333</v>
      </c>
      <c r="C2321" s="23" t="s">
        <v>111</v>
      </c>
      <c r="D2321" s="34" t="s">
        <v>115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>O2321-P2321</f>
        <v>0</v>
      </c>
      <c r="R2321" s="53"/>
      <c r="S2321" s="53">
        <f>ROUND(R2321/12*3,0)</f>
        <v>0</v>
      </c>
      <c r="T2321" s="58"/>
      <c r="U2321" s="58"/>
      <c r="V2321" s="53">
        <f>T2321-U2321</f>
        <v>0</v>
      </c>
      <c r="W2321" s="59"/>
      <c r="X2321" s="6"/>
    </row>
    <row r="2322" spans="1:24" s="77" customFormat="1" ht="31.5" x14ac:dyDescent="0.25">
      <c r="A2322" s="33" t="s">
        <v>293</v>
      </c>
      <c r="B2322" s="33" t="s">
        <v>333</v>
      </c>
      <c r="C2322" s="23" t="s">
        <v>113</v>
      </c>
      <c r="D2322" s="34" t="s">
        <v>116</v>
      </c>
      <c r="E2322" s="53"/>
      <c r="F2322" s="53"/>
      <c r="G2322" s="53"/>
      <c r="H2322" s="53"/>
      <c r="I2322" s="119"/>
      <c r="J2322" s="50"/>
      <c r="K2322" s="119"/>
      <c r="L2322" s="55"/>
      <c r="M2322" s="59"/>
      <c r="N2322" s="59"/>
      <c r="O2322" s="53"/>
      <c r="P2322" s="53"/>
      <c r="Q2322" s="59">
        <f>O2322-P2322</f>
        <v>0</v>
      </c>
      <c r="R2322" s="53"/>
      <c r="S2322" s="53">
        <f>ROUND(R2322/12*3,0)</f>
        <v>0</v>
      </c>
      <c r="T2322" s="53"/>
      <c r="U2322" s="53"/>
      <c r="V2322" s="53">
        <f>T2322-U2322</f>
        <v>0</v>
      </c>
      <c r="W2322" s="59"/>
      <c r="X2322" s="6"/>
    </row>
    <row r="2323" spans="1:24" s="77" customFormat="1" ht="15.75" x14ac:dyDescent="0.25">
      <c r="A2323" s="33" t="s">
        <v>293</v>
      </c>
      <c r="B2323" s="33" t="s">
        <v>333</v>
      </c>
      <c r="C2323" s="23" t="s">
        <v>112</v>
      </c>
      <c r="D2323" s="34" t="s">
        <v>117</v>
      </c>
      <c r="E2323" s="53"/>
      <c r="F2323" s="53"/>
      <c r="G2323" s="53"/>
      <c r="H2323" s="53"/>
      <c r="I2323" s="54"/>
      <c r="J2323" s="50"/>
      <c r="K2323" s="54"/>
      <c r="L2323" s="55"/>
      <c r="M2323" s="59"/>
      <c r="N2323" s="59"/>
      <c r="O2323" s="53"/>
      <c r="P2323" s="53"/>
      <c r="Q2323" s="57">
        <f>O2323-P2323</f>
        <v>0</v>
      </c>
      <c r="R2323" s="53"/>
      <c r="S2323" s="53">
        <f>ROUND(R2323/12*3,0)</f>
        <v>0</v>
      </c>
      <c r="T2323" s="58"/>
      <c r="U2323" s="58"/>
      <c r="V2323" s="53">
        <f>T2323-U2323</f>
        <v>0</v>
      </c>
      <c r="W2323" s="59"/>
      <c r="X2323" s="6"/>
    </row>
    <row r="2324" spans="1:24" s="77" customFormat="1" ht="15.75" x14ac:dyDescent="0.25">
      <c r="A2324" s="33" t="s">
        <v>293</v>
      </c>
      <c r="B2324" s="22" t="s">
        <v>334</v>
      </c>
      <c r="C2324" s="23" t="s">
        <v>102</v>
      </c>
      <c r="D2324" s="41" t="s">
        <v>33</v>
      </c>
      <c r="E2324" s="64">
        <f>SUM(E2325:E2378)</f>
        <v>2353719</v>
      </c>
      <c r="F2324" s="64">
        <f>SUM(F2325:F2378)</f>
        <v>392286.50999999995</v>
      </c>
      <c r="G2324" s="64">
        <f>SUM(G2325:G2378)</f>
        <v>451478</v>
      </c>
      <c r="H2324" s="64">
        <f>SUM(H2325:H2378)</f>
        <v>348658</v>
      </c>
      <c r="I2324" s="64">
        <f>SUM(I2325:I2378)</f>
        <v>99925.489999999991</v>
      </c>
      <c r="J2324" s="50">
        <f>ROUND(I2324/F2324*100,2)</f>
        <v>25.47</v>
      </c>
      <c r="K2324" s="64">
        <f>SUM(K2325:K2378)</f>
        <v>-40734</v>
      </c>
      <c r="L2324" s="55">
        <f>ROUND(K2324*100/-F2324,2)</f>
        <v>10.38</v>
      </c>
      <c r="M2324" s="64"/>
      <c r="N2324" s="64"/>
      <c r="O2324" s="64">
        <f t="shared" ref="O2324:V2324" si="1227">SUM(O2325:O2378)</f>
        <v>2185</v>
      </c>
      <c r="P2324" s="64">
        <f t="shared" si="1227"/>
        <v>1693</v>
      </c>
      <c r="Q2324" s="64">
        <f t="shared" si="1227"/>
        <v>492</v>
      </c>
      <c r="R2324" s="64">
        <f t="shared" si="1227"/>
        <v>709</v>
      </c>
      <c r="S2324" s="64">
        <f t="shared" si="1227"/>
        <v>120</v>
      </c>
      <c r="T2324" s="64">
        <f t="shared" si="1227"/>
        <v>130</v>
      </c>
      <c r="U2324" s="64">
        <f t="shared" si="1227"/>
        <v>101</v>
      </c>
      <c r="V2324" s="64">
        <f t="shared" si="1227"/>
        <v>29</v>
      </c>
      <c r="W2324" s="64"/>
      <c r="X2324" s="6"/>
    </row>
    <row r="2325" spans="1:24" s="77" customFormat="1" ht="31.5" x14ac:dyDescent="0.25">
      <c r="A2325" s="33" t="s">
        <v>293</v>
      </c>
      <c r="B2325" s="33" t="s">
        <v>334</v>
      </c>
      <c r="C2325" s="42" t="s">
        <v>139</v>
      </c>
      <c r="D2325" s="43" t="s">
        <v>119</v>
      </c>
      <c r="E2325" s="53">
        <v>43457</v>
      </c>
      <c r="F2325" s="53">
        <f t="shared" ref="F2325:F2326" si="1228">ROUND(E2325/12*2,2)</f>
        <v>7242.83</v>
      </c>
      <c r="G2325" s="53">
        <v>4495</v>
      </c>
      <c r="H2325" s="53">
        <v>4495</v>
      </c>
      <c r="I2325" s="119"/>
      <c r="J2325" s="55"/>
      <c r="K2325" s="54">
        <f t="shared" ref="K2325" si="1229">G2325-F2325</f>
        <v>-2747.83</v>
      </c>
      <c r="L2325" s="55">
        <f t="shared" ref="L2325" si="1230">ROUND(K2325*100/-F2325,2)</f>
        <v>37.94</v>
      </c>
      <c r="M2325" s="59"/>
      <c r="N2325" s="59"/>
      <c r="O2325" s="53">
        <v>203</v>
      </c>
      <c r="P2325" s="53">
        <v>203</v>
      </c>
      <c r="Q2325" s="57">
        <f t="shared" ref="Q2325:Q2378" si="1231">O2325-P2325</f>
        <v>0</v>
      </c>
      <c r="R2325" s="59">
        <v>58</v>
      </c>
      <c r="S2325" s="53">
        <f t="shared" ref="S2325:S2326" si="1232">ROUND(R2325/12*2,0)</f>
        <v>10</v>
      </c>
      <c r="T2325" s="58">
        <v>6</v>
      </c>
      <c r="U2325" s="58">
        <v>6</v>
      </c>
      <c r="V2325" s="53">
        <f t="shared" ref="V2325:V2378" si="1233">T2325-U2325</f>
        <v>0</v>
      </c>
      <c r="W2325" s="59"/>
      <c r="X2325" s="6"/>
    </row>
    <row r="2326" spans="1:24" s="77" customFormat="1" ht="47.25" x14ac:dyDescent="0.25">
      <c r="A2326" s="33" t="s">
        <v>293</v>
      </c>
      <c r="B2326" s="33" t="s">
        <v>334</v>
      </c>
      <c r="C2326" s="42" t="s">
        <v>140</v>
      </c>
      <c r="D2326" s="43" t="s">
        <v>120</v>
      </c>
      <c r="E2326" s="53">
        <v>5947</v>
      </c>
      <c r="F2326" s="53">
        <f t="shared" si="1228"/>
        <v>991.17</v>
      </c>
      <c r="G2326" s="53">
        <v>1468</v>
      </c>
      <c r="H2326" s="53">
        <v>0</v>
      </c>
      <c r="I2326" s="119">
        <f t="shared" ref="I2326" si="1234">G2326-F2326</f>
        <v>476.83000000000004</v>
      </c>
      <c r="J2326" s="55">
        <f t="shared" ref="J2326" si="1235">ROUND(I2326/F2326*100,2)</f>
        <v>48.11</v>
      </c>
      <c r="K2326" s="54"/>
      <c r="L2326" s="55"/>
      <c r="M2326" s="59"/>
      <c r="N2326" s="59"/>
      <c r="O2326" s="53">
        <v>112</v>
      </c>
      <c r="P2326" s="53"/>
      <c r="Q2326" s="57">
        <f t="shared" si="1231"/>
        <v>112</v>
      </c>
      <c r="R2326" s="59">
        <v>4</v>
      </c>
      <c r="S2326" s="53">
        <f t="shared" si="1232"/>
        <v>1</v>
      </c>
      <c r="T2326" s="58">
        <v>1</v>
      </c>
      <c r="U2326" s="58"/>
      <c r="V2326" s="53">
        <f t="shared" si="1233"/>
        <v>1</v>
      </c>
      <c r="W2326" s="59"/>
      <c r="X2326" s="6"/>
    </row>
    <row r="2327" spans="1:24" s="77" customFormat="1" ht="31.5" x14ac:dyDescent="0.25">
      <c r="A2327" s="33" t="s">
        <v>293</v>
      </c>
      <c r="B2327" s="33" t="s">
        <v>334</v>
      </c>
      <c r="C2327" s="42" t="s">
        <v>141</v>
      </c>
      <c r="D2327" s="43" t="s">
        <v>142</v>
      </c>
      <c r="E2327" s="53"/>
      <c r="F2327" s="53"/>
      <c r="G2327" s="53"/>
      <c r="H2327" s="53"/>
      <c r="I2327" s="54"/>
      <c r="J2327" s="50"/>
      <c r="K2327" s="54"/>
      <c r="L2327" s="55"/>
      <c r="M2327" s="59"/>
      <c r="N2327" s="59"/>
      <c r="O2327" s="53"/>
      <c r="P2327" s="53"/>
      <c r="Q2327" s="57">
        <f t="shared" si="1231"/>
        <v>0</v>
      </c>
      <c r="R2327" s="53"/>
      <c r="S2327" s="53">
        <f t="shared" ref="S2327:S2333" si="1236">ROUND(R2327/12*3,0)</f>
        <v>0</v>
      </c>
      <c r="T2327" s="58"/>
      <c r="U2327" s="58"/>
      <c r="V2327" s="53">
        <f t="shared" si="1233"/>
        <v>0</v>
      </c>
      <c r="W2327" s="59"/>
      <c r="X2327" s="6"/>
    </row>
    <row r="2328" spans="1:24" s="77" customFormat="1" ht="31.5" x14ac:dyDescent="0.25">
      <c r="A2328" s="33" t="s">
        <v>293</v>
      </c>
      <c r="B2328" s="33" t="s">
        <v>334</v>
      </c>
      <c r="C2328" s="42" t="s">
        <v>143</v>
      </c>
      <c r="D2328" s="43" t="s">
        <v>144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1231"/>
        <v>0</v>
      </c>
      <c r="R2328" s="53"/>
      <c r="S2328" s="53">
        <f t="shared" si="1236"/>
        <v>0</v>
      </c>
      <c r="T2328" s="58"/>
      <c r="U2328" s="58"/>
      <c r="V2328" s="53">
        <f t="shared" si="1233"/>
        <v>0</v>
      </c>
      <c r="W2328" s="59"/>
      <c r="X2328" s="6"/>
    </row>
    <row r="2329" spans="1:24" s="77" customFormat="1" ht="15.75" x14ac:dyDescent="0.25">
      <c r="A2329" s="33" t="s">
        <v>293</v>
      </c>
      <c r="B2329" s="33" t="s">
        <v>334</v>
      </c>
      <c r="C2329" s="42" t="s">
        <v>145</v>
      </c>
      <c r="D2329" s="43" t="s">
        <v>146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1231"/>
        <v>0</v>
      </c>
      <c r="R2329" s="53"/>
      <c r="S2329" s="53">
        <f t="shared" si="1236"/>
        <v>0</v>
      </c>
      <c r="T2329" s="58"/>
      <c r="U2329" s="58"/>
      <c r="V2329" s="53">
        <f t="shared" si="1233"/>
        <v>0</v>
      </c>
      <c r="W2329" s="59"/>
      <c r="X2329" s="6"/>
    </row>
    <row r="2330" spans="1:24" s="77" customFormat="1" ht="15.75" x14ac:dyDescent="0.25">
      <c r="A2330" s="33" t="s">
        <v>293</v>
      </c>
      <c r="B2330" s="33" t="s">
        <v>334</v>
      </c>
      <c r="C2330" s="42" t="s">
        <v>147</v>
      </c>
      <c r="D2330" s="43" t="s">
        <v>148</v>
      </c>
      <c r="E2330" s="53"/>
      <c r="F2330" s="53"/>
      <c r="G2330" s="53"/>
      <c r="H2330" s="53"/>
      <c r="I2330" s="54"/>
      <c r="J2330" s="50"/>
      <c r="K2330" s="54"/>
      <c r="L2330" s="55"/>
      <c r="M2330" s="59"/>
      <c r="N2330" s="59"/>
      <c r="O2330" s="53"/>
      <c r="P2330" s="53"/>
      <c r="Q2330" s="57">
        <f t="shared" si="1231"/>
        <v>0</v>
      </c>
      <c r="R2330" s="53"/>
      <c r="S2330" s="53">
        <f t="shared" si="1236"/>
        <v>0</v>
      </c>
      <c r="T2330" s="58"/>
      <c r="U2330" s="58"/>
      <c r="V2330" s="53">
        <f t="shared" si="1233"/>
        <v>0</v>
      </c>
      <c r="W2330" s="59"/>
      <c r="X2330" s="6"/>
    </row>
    <row r="2331" spans="1:24" s="77" customFormat="1" ht="78.75" x14ac:dyDescent="0.25">
      <c r="A2331" s="33" t="s">
        <v>293</v>
      </c>
      <c r="B2331" s="33" t="s">
        <v>334</v>
      </c>
      <c r="C2331" s="42" t="s">
        <v>149</v>
      </c>
      <c r="D2331" s="43" t="s">
        <v>150</v>
      </c>
      <c r="E2331" s="53"/>
      <c r="F2331" s="53"/>
      <c r="G2331" s="53"/>
      <c r="H2331" s="53"/>
      <c r="I2331" s="54"/>
      <c r="J2331" s="50"/>
      <c r="K2331" s="54"/>
      <c r="L2331" s="55"/>
      <c r="M2331" s="59"/>
      <c r="N2331" s="59"/>
      <c r="O2331" s="53"/>
      <c r="P2331" s="53"/>
      <c r="Q2331" s="57">
        <f t="shared" si="1231"/>
        <v>0</v>
      </c>
      <c r="R2331" s="53"/>
      <c r="S2331" s="53">
        <f t="shared" si="1236"/>
        <v>0</v>
      </c>
      <c r="T2331" s="58"/>
      <c r="U2331" s="58"/>
      <c r="V2331" s="53">
        <f t="shared" si="1233"/>
        <v>0</v>
      </c>
      <c r="W2331" s="59"/>
      <c r="X2331" s="6"/>
    </row>
    <row r="2332" spans="1:24" s="77" customFormat="1" ht="31.5" x14ac:dyDescent="0.25">
      <c r="A2332" s="33" t="s">
        <v>293</v>
      </c>
      <c r="B2332" s="33" t="s">
        <v>334</v>
      </c>
      <c r="C2332" s="42" t="s">
        <v>130</v>
      </c>
      <c r="D2332" s="43" t="s">
        <v>151</v>
      </c>
      <c r="E2332" s="53">
        <v>804462</v>
      </c>
      <c r="F2332" s="53">
        <f>ROUND(E2332/12*2,2)</f>
        <v>134077</v>
      </c>
      <c r="G2332" s="53">
        <v>109203</v>
      </c>
      <c r="H2332" s="53">
        <v>109203</v>
      </c>
      <c r="I2332" s="119"/>
      <c r="J2332" s="55"/>
      <c r="K2332" s="54">
        <f t="shared" ref="K2332" si="1237">G2332-F2332</f>
        <v>-24874</v>
      </c>
      <c r="L2332" s="55">
        <f t="shared" ref="L2332" si="1238">ROUND(K2332*100/-F2332,2)</f>
        <v>18.55</v>
      </c>
      <c r="M2332" s="59"/>
      <c r="N2332" s="59"/>
      <c r="O2332" s="53">
        <v>260</v>
      </c>
      <c r="P2332" s="53">
        <v>260</v>
      </c>
      <c r="Q2332" s="57">
        <f t="shared" si="1231"/>
        <v>0</v>
      </c>
      <c r="R2332" s="59">
        <v>221</v>
      </c>
      <c r="S2332" s="53">
        <f>ROUND(R2332/12*2,0)</f>
        <v>37</v>
      </c>
      <c r="T2332" s="58">
        <v>30</v>
      </c>
      <c r="U2332" s="58">
        <v>30</v>
      </c>
      <c r="V2332" s="53">
        <f t="shared" si="1233"/>
        <v>0</v>
      </c>
      <c r="W2332" s="59"/>
      <c r="X2332" s="6"/>
    </row>
    <row r="2333" spans="1:24" s="77" customFormat="1" ht="47.25" x14ac:dyDescent="0.25">
      <c r="A2333" s="33" t="s">
        <v>293</v>
      </c>
      <c r="B2333" s="33" t="s">
        <v>334</v>
      </c>
      <c r="C2333" s="42" t="s">
        <v>174</v>
      </c>
      <c r="D2333" s="43" t="s">
        <v>175</v>
      </c>
      <c r="E2333" s="53"/>
      <c r="F2333" s="53"/>
      <c r="G2333" s="53"/>
      <c r="H2333" s="53"/>
      <c r="I2333" s="54"/>
      <c r="J2333" s="50"/>
      <c r="K2333" s="54"/>
      <c r="L2333" s="55"/>
      <c r="M2333" s="59"/>
      <c r="N2333" s="59"/>
      <c r="O2333" s="53"/>
      <c r="P2333" s="53"/>
      <c r="Q2333" s="57">
        <f t="shared" si="1231"/>
        <v>0</v>
      </c>
      <c r="R2333" s="53"/>
      <c r="S2333" s="53">
        <f t="shared" si="1236"/>
        <v>0</v>
      </c>
      <c r="T2333" s="58"/>
      <c r="U2333" s="58"/>
      <c r="V2333" s="53">
        <f t="shared" si="1233"/>
        <v>0</v>
      </c>
      <c r="W2333" s="59"/>
      <c r="X2333" s="6"/>
    </row>
    <row r="2334" spans="1:24" s="77" customFormat="1" ht="31.5" x14ac:dyDescent="0.25">
      <c r="A2334" s="33" t="s">
        <v>293</v>
      </c>
      <c r="B2334" s="33" t="s">
        <v>334</v>
      </c>
      <c r="C2334" s="42" t="s">
        <v>129</v>
      </c>
      <c r="D2334" s="43" t="s">
        <v>152</v>
      </c>
      <c r="E2334" s="53">
        <v>166087</v>
      </c>
      <c r="F2334" s="53">
        <f>ROUND(E2334/12*2,2)</f>
        <v>27681.17</v>
      </c>
      <c r="G2334" s="53">
        <v>14569</v>
      </c>
      <c r="H2334" s="53">
        <v>14569</v>
      </c>
      <c r="I2334" s="119"/>
      <c r="J2334" s="55"/>
      <c r="K2334" s="54">
        <f t="shared" ref="K2334" si="1239">G2334-F2334</f>
        <v>-13112.169999999998</v>
      </c>
      <c r="L2334" s="55">
        <f t="shared" ref="L2334" si="1240">ROUND(K2334*100/-F2334,2)</f>
        <v>47.37</v>
      </c>
      <c r="M2334" s="59"/>
      <c r="N2334" s="59"/>
      <c r="O2334" s="53">
        <v>80</v>
      </c>
      <c r="P2334" s="53">
        <v>80</v>
      </c>
      <c r="Q2334" s="57">
        <f t="shared" si="1231"/>
        <v>0</v>
      </c>
      <c r="R2334" s="59">
        <v>57</v>
      </c>
      <c r="S2334" s="53">
        <f>ROUND(R2334/12*2,0)</f>
        <v>10</v>
      </c>
      <c r="T2334" s="58">
        <v>5</v>
      </c>
      <c r="U2334" s="58">
        <v>5</v>
      </c>
      <c r="V2334" s="53">
        <f t="shared" si="1233"/>
        <v>0</v>
      </c>
      <c r="W2334" s="59"/>
      <c r="X2334" s="6"/>
    </row>
    <row r="2335" spans="1:24" s="77" customFormat="1" ht="31.5" x14ac:dyDescent="0.25">
      <c r="A2335" s="33" t="s">
        <v>293</v>
      </c>
      <c r="B2335" s="33" t="s">
        <v>334</v>
      </c>
      <c r="C2335" s="42" t="s">
        <v>176</v>
      </c>
      <c r="D2335" s="43" t="s">
        <v>177</v>
      </c>
      <c r="E2335" s="53"/>
      <c r="F2335" s="53"/>
      <c r="G2335" s="53"/>
      <c r="H2335" s="53"/>
      <c r="I2335" s="54"/>
      <c r="J2335" s="50"/>
      <c r="K2335" s="54"/>
      <c r="L2335" s="55"/>
      <c r="M2335" s="59"/>
      <c r="N2335" s="59"/>
      <c r="O2335" s="53"/>
      <c r="P2335" s="53"/>
      <c r="Q2335" s="57">
        <f t="shared" si="1231"/>
        <v>0</v>
      </c>
      <c r="R2335" s="53"/>
      <c r="S2335" s="53">
        <f>ROUND(R2335/12*3,0)</f>
        <v>0</v>
      </c>
      <c r="T2335" s="58"/>
      <c r="U2335" s="58"/>
      <c r="V2335" s="53">
        <f t="shared" si="1233"/>
        <v>0</v>
      </c>
      <c r="W2335" s="59"/>
      <c r="X2335" s="6"/>
    </row>
    <row r="2336" spans="1:24" s="77" customFormat="1" ht="15.75" x14ac:dyDescent="0.25">
      <c r="A2336" s="33" t="s">
        <v>293</v>
      </c>
      <c r="B2336" s="33" t="s">
        <v>334</v>
      </c>
      <c r="C2336" s="42" t="s">
        <v>131</v>
      </c>
      <c r="D2336" s="43" t="s">
        <v>153</v>
      </c>
      <c r="E2336" s="53">
        <v>915046</v>
      </c>
      <c r="F2336" s="53">
        <f>ROUND(E2336/12*2,2)</f>
        <v>152507.67000000001</v>
      </c>
      <c r="G2336" s="53">
        <v>226902</v>
      </c>
      <c r="H2336" s="53">
        <v>152508</v>
      </c>
      <c r="I2336" s="119">
        <f t="shared" ref="I2336" si="1241">G2336-F2336</f>
        <v>74394.329999999987</v>
      </c>
      <c r="J2336" s="55">
        <f t="shared" ref="J2336" si="1242">ROUND(I2336/F2336*100,2)</f>
        <v>48.78</v>
      </c>
      <c r="K2336" s="54"/>
      <c r="L2336" s="55"/>
      <c r="M2336" s="59"/>
      <c r="N2336" s="59"/>
      <c r="O2336" s="53">
        <v>1110</v>
      </c>
      <c r="P2336" s="53">
        <v>830</v>
      </c>
      <c r="Q2336" s="57">
        <f t="shared" si="1231"/>
        <v>280</v>
      </c>
      <c r="R2336" s="59">
        <v>246</v>
      </c>
      <c r="S2336" s="53">
        <f>ROUND(R2336/12*2,0)</f>
        <v>41</v>
      </c>
      <c r="T2336" s="58">
        <v>61</v>
      </c>
      <c r="U2336" s="58">
        <v>41</v>
      </c>
      <c r="V2336" s="53">
        <f t="shared" si="1233"/>
        <v>20</v>
      </c>
      <c r="W2336" s="59"/>
      <c r="X2336" s="6"/>
    </row>
    <row r="2337" spans="1:24" s="77" customFormat="1" ht="31.5" x14ac:dyDescent="0.25">
      <c r="A2337" s="33" t="s">
        <v>293</v>
      </c>
      <c r="B2337" s="33" t="s">
        <v>334</v>
      </c>
      <c r="C2337" s="42" t="s">
        <v>178</v>
      </c>
      <c r="D2337" s="43" t="s">
        <v>179</v>
      </c>
      <c r="E2337" s="53"/>
      <c r="F2337" s="53"/>
      <c r="G2337" s="53"/>
      <c r="H2337" s="53"/>
      <c r="I2337" s="54"/>
      <c r="J2337" s="50"/>
      <c r="K2337" s="54"/>
      <c r="L2337" s="55"/>
      <c r="M2337" s="59"/>
      <c r="N2337" s="59"/>
      <c r="O2337" s="53"/>
      <c r="P2337" s="53"/>
      <c r="Q2337" s="57">
        <f t="shared" si="1231"/>
        <v>0</v>
      </c>
      <c r="R2337" s="53"/>
      <c r="S2337" s="53">
        <f t="shared" ref="S2337:S2377" si="1243">ROUND(R2337/12*3,0)</f>
        <v>0</v>
      </c>
      <c r="T2337" s="58"/>
      <c r="U2337" s="58"/>
      <c r="V2337" s="53">
        <f t="shared" si="1233"/>
        <v>0</v>
      </c>
      <c r="W2337" s="59"/>
      <c r="X2337" s="6"/>
    </row>
    <row r="2338" spans="1:24" s="77" customFormat="1" ht="31.5" x14ac:dyDescent="0.25">
      <c r="A2338" s="33" t="s">
        <v>293</v>
      </c>
      <c r="B2338" s="33" t="s">
        <v>334</v>
      </c>
      <c r="C2338" s="42" t="s">
        <v>132</v>
      </c>
      <c r="D2338" s="43" t="s">
        <v>154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1231"/>
        <v>0</v>
      </c>
      <c r="R2338" s="53"/>
      <c r="S2338" s="53">
        <f t="shared" si="1243"/>
        <v>0</v>
      </c>
      <c r="T2338" s="58"/>
      <c r="U2338" s="58"/>
      <c r="V2338" s="53">
        <f t="shared" si="1233"/>
        <v>0</v>
      </c>
      <c r="W2338" s="59"/>
      <c r="X2338" s="6"/>
    </row>
    <row r="2339" spans="1:24" s="77" customFormat="1" ht="15.75" x14ac:dyDescent="0.25">
      <c r="A2339" s="33" t="s">
        <v>293</v>
      </c>
      <c r="B2339" s="33" t="s">
        <v>334</v>
      </c>
      <c r="C2339" s="42" t="s">
        <v>133</v>
      </c>
      <c r="D2339" s="43" t="s">
        <v>155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1231"/>
        <v>0</v>
      </c>
      <c r="R2339" s="53"/>
      <c r="S2339" s="53">
        <f t="shared" si="1243"/>
        <v>0</v>
      </c>
      <c r="T2339" s="58"/>
      <c r="U2339" s="58"/>
      <c r="V2339" s="53">
        <f t="shared" si="1233"/>
        <v>0</v>
      </c>
      <c r="W2339" s="59"/>
      <c r="X2339" s="6"/>
    </row>
    <row r="2340" spans="1:24" s="77" customFormat="1" ht="15.75" x14ac:dyDescent="0.25">
      <c r="A2340" s="33" t="s">
        <v>293</v>
      </c>
      <c r="B2340" s="33" t="s">
        <v>334</v>
      </c>
      <c r="C2340" s="42" t="s">
        <v>135</v>
      </c>
      <c r="D2340" s="43" t="s">
        <v>156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1231"/>
        <v>0</v>
      </c>
      <c r="R2340" s="53"/>
      <c r="S2340" s="53">
        <f t="shared" si="1243"/>
        <v>0</v>
      </c>
      <c r="T2340" s="58"/>
      <c r="U2340" s="58"/>
      <c r="V2340" s="53">
        <f t="shared" si="1233"/>
        <v>0</v>
      </c>
      <c r="W2340" s="59"/>
      <c r="X2340" s="6"/>
    </row>
    <row r="2341" spans="1:24" s="77" customFormat="1" ht="31.5" x14ac:dyDescent="0.25">
      <c r="A2341" s="33" t="s">
        <v>293</v>
      </c>
      <c r="B2341" s="33" t="s">
        <v>334</v>
      </c>
      <c r="C2341" s="42" t="s">
        <v>136</v>
      </c>
      <c r="D2341" s="43" t="s">
        <v>157</v>
      </c>
      <c r="E2341" s="53"/>
      <c r="F2341" s="53"/>
      <c r="G2341" s="53"/>
      <c r="H2341" s="53"/>
      <c r="I2341" s="54"/>
      <c r="J2341" s="50"/>
      <c r="K2341" s="54"/>
      <c r="L2341" s="55"/>
      <c r="M2341" s="59"/>
      <c r="N2341" s="59"/>
      <c r="O2341" s="53"/>
      <c r="P2341" s="53"/>
      <c r="Q2341" s="57">
        <f t="shared" si="1231"/>
        <v>0</v>
      </c>
      <c r="R2341" s="53"/>
      <c r="S2341" s="53">
        <f t="shared" si="1243"/>
        <v>0</v>
      </c>
      <c r="T2341" s="58"/>
      <c r="U2341" s="58"/>
      <c r="V2341" s="53">
        <f t="shared" si="1233"/>
        <v>0</v>
      </c>
      <c r="W2341" s="59"/>
      <c r="X2341" s="6"/>
    </row>
    <row r="2342" spans="1:24" s="77" customFormat="1" ht="47.25" x14ac:dyDescent="0.25">
      <c r="A2342" s="33" t="s">
        <v>293</v>
      </c>
      <c r="B2342" s="33" t="s">
        <v>334</v>
      </c>
      <c r="C2342" s="42" t="s">
        <v>134</v>
      </c>
      <c r="D2342" s="43" t="s">
        <v>158</v>
      </c>
      <c r="E2342" s="53"/>
      <c r="F2342" s="53"/>
      <c r="G2342" s="53"/>
      <c r="H2342" s="53"/>
      <c r="I2342" s="54"/>
      <c r="J2342" s="50"/>
      <c r="K2342" s="54"/>
      <c r="L2342" s="55"/>
      <c r="M2342" s="59"/>
      <c r="N2342" s="59"/>
      <c r="O2342" s="53"/>
      <c r="P2342" s="53"/>
      <c r="Q2342" s="57">
        <f t="shared" si="1231"/>
        <v>0</v>
      </c>
      <c r="R2342" s="53"/>
      <c r="S2342" s="53">
        <f t="shared" si="1243"/>
        <v>0</v>
      </c>
      <c r="T2342" s="58"/>
      <c r="U2342" s="58"/>
      <c r="V2342" s="53">
        <f t="shared" si="1233"/>
        <v>0</v>
      </c>
      <c r="W2342" s="59"/>
      <c r="X2342" s="6"/>
    </row>
    <row r="2343" spans="1:24" s="77" customFormat="1" ht="15.75" x14ac:dyDescent="0.25">
      <c r="A2343" s="33" t="s">
        <v>293</v>
      </c>
      <c r="B2343" s="33" t="s">
        <v>334</v>
      </c>
      <c r="C2343" s="42" t="s">
        <v>138</v>
      </c>
      <c r="D2343" s="43" t="s">
        <v>159</v>
      </c>
      <c r="E2343" s="53"/>
      <c r="F2343" s="53"/>
      <c r="G2343" s="53"/>
      <c r="H2343" s="53"/>
      <c r="I2343" s="54"/>
      <c r="J2343" s="50"/>
      <c r="K2343" s="54"/>
      <c r="L2343" s="55"/>
      <c r="M2343" s="59"/>
      <c r="N2343" s="59"/>
      <c r="O2343" s="53"/>
      <c r="P2343" s="53"/>
      <c r="Q2343" s="57">
        <f t="shared" si="1231"/>
        <v>0</v>
      </c>
      <c r="R2343" s="53"/>
      <c r="S2343" s="53">
        <f t="shared" si="1243"/>
        <v>0</v>
      </c>
      <c r="T2343" s="58"/>
      <c r="U2343" s="58"/>
      <c r="V2343" s="53">
        <f t="shared" si="1233"/>
        <v>0</v>
      </c>
      <c r="W2343" s="59"/>
      <c r="X2343" s="6"/>
    </row>
    <row r="2344" spans="1:24" s="77" customFormat="1" ht="15.75" x14ac:dyDescent="0.25">
      <c r="A2344" s="33" t="s">
        <v>293</v>
      </c>
      <c r="B2344" s="33" t="s">
        <v>334</v>
      </c>
      <c r="C2344" s="42" t="s">
        <v>180</v>
      </c>
      <c r="D2344" s="43" t="s">
        <v>181</v>
      </c>
      <c r="E2344" s="53"/>
      <c r="F2344" s="53"/>
      <c r="G2344" s="53"/>
      <c r="H2344" s="53"/>
      <c r="I2344" s="54"/>
      <c r="J2344" s="50"/>
      <c r="K2344" s="54"/>
      <c r="L2344" s="55"/>
      <c r="M2344" s="59"/>
      <c r="N2344" s="59"/>
      <c r="O2344" s="53"/>
      <c r="P2344" s="53"/>
      <c r="Q2344" s="57">
        <f t="shared" si="1231"/>
        <v>0</v>
      </c>
      <c r="R2344" s="53"/>
      <c r="S2344" s="53">
        <f t="shared" si="1243"/>
        <v>0</v>
      </c>
      <c r="T2344" s="58"/>
      <c r="U2344" s="58"/>
      <c r="V2344" s="53">
        <f t="shared" si="1233"/>
        <v>0</v>
      </c>
      <c r="W2344" s="59"/>
      <c r="X2344" s="6"/>
    </row>
    <row r="2345" spans="1:24" s="77" customFormat="1" ht="31.5" x14ac:dyDescent="0.25">
      <c r="A2345" s="33" t="s">
        <v>293</v>
      </c>
      <c r="B2345" s="33" t="s">
        <v>334</v>
      </c>
      <c r="C2345" s="42" t="s">
        <v>137</v>
      </c>
      <c r="D2345" s="43" t="s">
        <v>160</v>
      </c>
      <c r="E2345" s="53"/>
      <c r="F2345" s="53"/>
      <c r="G2345" s="53"/>
      <c r="H2345" s="53"/>
      <c r="I2345" s="54"/>
      <c r="J2345" s="50"/>
      <c r="K2345" s="54"/>
      <c r="L2345" s="55"/>
      <c r="M2345" s="59"/>
      <c r="N2345" s="59"/>
      <c r="O2345" s="53"/>
      <c r="P2345" s="53"/>
      <c r="Q2345" s="57">
        <f t="shared" si="1231"/>
        <v>0</v>
      </c>
      <c r="R2345" s="53"/>
      <c r="S2345" s="53">
        <f t="shared" si="1243"/>
        <v>0</v>
      </c>
      <c r="T2345" s="58"/>
      <c r="U2345" s="58"/>
      <c r="V2345" s="53">
        <f t="shared" si="1233"/>
        <v>0</v>
      </c>
      <c r="W2345" s="59"/>
      <c r="X2345" s="6"/>
    </row>
    <row r="2346" spans="1:24" s="77" customFormat="1" ht="15.75" x14ac:dyDescent="0.25">
      <c r="A2346" s="33" t="s">
        <v>293</v>
      </c>
      <c r="B2346" s="33" t="s">
        <v>334</v>
      </c>
      <c r="C2346" s="42" t="s">
        <v>127</v>
      </c>
      <c r="D2346" s="43" t="s">
        <v>161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 t="shared" si="1231"/>
        <v>0</v>
      </c>
      <c r="R2346" s="53"/>
      <c r="S2346" s="53">
        <f t="shared" si="1243"/>
        <v>0</v>
      </c>
      <c r="T2346" s="58"/>
      <c r="U2346" s="58"/>
      <c r="V2346" s="53">
        <f t="shared" si="1233"/>
        <v>0</v>
      </c>
      <c r="W2346" s="59"/>
      <c r="X2346" s="6"/>
    </row>
    <row r="2347" spans="1:24" s="77" customFormat="1" ht="31.5" x14ac:dyDescent="0.25">
      <c r="A2347" s="33" t="s">
        <v>293</v>
      </c>
      <c r="B2347" s="33" t="s">
        <v>334</v>
      </c>
      <c r="C2347" s="42" t="s">
        <v>126</v>
      </c>
      <c r="D2347" s="43" t="s">
        <v>162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 t="shared" si="1231"/>
        <v>0</v>
      </c>
      <c r="R2347" s="53"/>
      <c r="S2347" s="53">
        <f t="shared" si="1243"/>
        <v>0</v>
      </c>
      <c r="T2347" s="58"/>
      <c r="U2347" s="58"/>
      <c r="V2347" s="53">
        <f t="shared" si="1233"/>
        <v>0</v>
      </c>
      <c r="W2347" s="59"/>
      <c r="X2347" s="6"/>
    </row>
    <row r="2348" spans="1:24" s="77" customFormat="1" ht="15.75" x14ac:dyDescent="0.25">
      <c r="A2348" s="33" t="s">
        <v>293</v>
      </c>
      <c r="B2348" s="33" t="s">
        <v>334</v>
      </c>
      <c r="C2348" s="42" t="s">
        <v>122</v>
      </c>
      <c r="D2348" s="43" t="s">
        <v>163</v>
      </c>
      <c r="E2348" s="53"/>
      <c r="F2348" s="53"/>
      <c r="G2348" s="53"/>
      <c r="H2348" s="53"/>
      <c r="I2348" s="54"/>
      <c r="J2348" s="50"/>
      <c r="K2348" s="54"/>
      <c r="L2348" s="55"/>
      <c r="M2348" s="59"/>
      <c r="N2348" s="59"/>
      <c r="O2348" s="53"/>
      <c r="P2348" s="53"/>
      <c r="Q2348" s="57">
        <f t="shared" si="1231"/>
        <v>0</v>
      </c>
      <c r="R2348" s="53"/>
      <c r="S2348" s="53">
        <f t="shared" si="1243"/>
        <v>0</v>
      </c>
      <c r="T2348" s="58"/>
      <c r="U2348" s="58"/>
      <c r="V2348" s="53">
        <f t="shared" si="1233"/>
        <v>0</v>
      </c>
      <c r="W2348" s="59"/>
      <c r="X2348" s="6"/>
    </row>
    <row r="2349" spans="1:24" s="77" customFormat="1" ht="15.75" x14ac:dyDescent="0.25">
      <c r="A2349" s="33" t="s">
        <v>293</v>
      </c>
      <c r="B2349" s="33" t="s">
        <v>334</v>
      </c>
      <c r="C2349" s="42" t="s">
        <v>123</v>
      </c>
      <c r="D2349" s="43" t="s">
        <v>164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 t="shared" si="1231"/>
        <v>0</v>
      </c>
      <c r="R2349" s="53"/>
      <c r="S2349" s="53">
        <f t="shared" si="1243"/>
        <v>0</v>
      </c>
      <c r="T2349" s="58"/>
      <c r="U2349" s="58"/>
      <c r="V2349" s="53">
        <f t="shared" si="1233"/>
        <v>0</v>
      </c>
      <c r="W2349" s="59"/>
      <c r="X2349" s="6"/>
    </row>
    <row r="2350" spans="1:24" s="77" customFormat="1" ht="15.75" x14ac:dyDescent="0.25">
      <c r="A2350" s="33" t="s">
        <v>293</v>
      </c>
      <c r="B2350" s="33" t="s">
        <v>334</v>
      </c>
      <c r="C2350" s="42" t="s">
        <v>182</v>
      </c>
      <c r="D2350" s="43" t="s">
        <v>183</v>
      </c>
      <c r="E2350" s="53"/>
      <c r="F2350" s="53"/>
      <c r="G2350" s="53"/>
      <c r="H2350" s="53"/>
      <c r="I2350" s="54"/>
      <c r="J2350" s="50"/>
      <c r="K2350" s="54"/>
      <c r="L2350" s="55"/>
      <c r="M2350" s="59"/>
      <c r="N2350" s="59"/>
      <c r="O2350" s="53"/>
      <c r="P2350" s="53"/>
      <c r="Q2350" s="57">
        <f t="shared" si="1231"/>
        <v>0</v>
      </c>
      <c r="R2350" s="53"/>
      <c r="S2350" s="53">
        <f t="shared" si="1243"/>
        <v>0</v>
      </c>
      <c r="T2350" s="58"/>
      <c r="U2350" s="58"/>
      <c r="V2350" s="53">
        <f t="shared" si="1233"/>
        <v>0</v>
      </c>
      <c r="W2350" s="59"/>
      <c r="X2350" s="6"/>
    </row>
    <row r="2351" spans="1:24" s="77" customFormat="1" ht="15.75" x14ac:dyDescent="0.25">
      <c r="A2351" s="33" t="s">
        <v>293</v>
      </c>
      <c r="B2351" s="33" t="s">
        <v>334</v>
      </c>
      <c r="C2351" s="42" t="s">
        <v>184</v>
      </c>
      <c r="D2351" s="43" t="s">
        <v>185</v>
      </c>
      <c r="E2351" s="53"/>
      <c r="F2351" s="53"/>
      <c r="G2351" s="53"/>
      <c r="H2351" s="53"/>
      <c r="I2351" s="54"/>
      <c r="J2351" s="50"/>
      <c r="K2351" s="54"/>
      <c r="L2351" s="55"/>
      <c r="M2351" s="59"/>
      <c r="N2351" s="59"/>
      <c r="O2351" s="53"/>
      <c r="P2351" s="53"/>
      <c r="Q2351" s="57">
        <f t="shared" si="1231"/>
        <v>0</v>
      </c>
      <c r="R2351" s="53"/>
      <c r="S2351" s="53">
        <f t="shared" si="1243"/>
        <v>0</v>
      </c>
      <c r="T2351" s="58"/>
      <c r="U2351" s="58"/>
      <c r="V2351" s="53">
        <f t="shared" si="1233"/>
        <v>0</v>
      </c>
      <c r="W2351" s="59"/>
      <c r="X2351" s="6"/>
    </row>
    <row r="2352" spans="1:24" s="77" customFormat="1" ht="15.75" x14ac:dyDescent="0.25">
      <c r="A2352" s="33" t="s">
        <v>293</v>
      </c>
      <c r="B2352" s="33" t="s">
        <v>334</v>
      </c>
      <c r="C2352" s="42" t="s">
        <v>186</v>
      </c>
      <c r="D2352" s="43" t="s">
        <v>187</v>
      </c>
      <c r="E2352" s="53"/>
      <c r="F2352" s="53"/>
      <c r="G2352" s="53"/>
      <c r="H2352" s="53"/>
      <c r="I2352" s="54"/>
      <c r="J2352" s="50"/>
      <c r="K2352" s="54"/>
      <c r="L2352" s="55"/>
      <c r="M2352" s="59"/>
      <c r="N2352" s="59"/>
      <c r="O2352" s="53"/>
      <c r="P2352" s="53"/>
      <c r="Q2352" s="57">
        <f t="shared" si="1231"/>
        <v>0</v>
      </c>
      <c r="R2352" s="53"/>
      <c r="S2352" s="53">
        <f t="shared" si="1243"/>
        <v>0</v>
      </c>
      <c r="T2352" s="58"/>
      <c r="U2352" s="58"/>
      <c r="V2352" s="53">
        <f t="shared" si="1233"/>
        <v>0</v>
      </c>
      <c r="W2352" s="59"/>
      <c r="X2352" s="6"/>
    </row>
    <row r="2353" spans="1:24" s="77" customFormat="1" ht="31.5" x14ac:dyDescent="0.25">
      <c r="A2353" s="33" t="s">
        <v>293</v>
      </c>
      <c r="B2353" s="33" t="s">
        <v>334</v>
      </c>
      <c r="C2353" s="42" t="s">
        <v>188</v>
      </c>
      <c r="D2353" s="43" t="s">
        <v>189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1231"/>
        <v>0</v>
      </c>
      <c r="R2353" s="53"/>
      <c r="S2353" s="53">
        <f t="shared" si="1243"/>
        <v>0</v>
      </c>
      <c r="T2353" s="58"/>
      <c r="U2353" s="58"/>
      <c r="V2353" s="53">
        <f t="shared" si="1233"/>
        <v>0</v>
      </c>
      <c r="W2353" s="59"/>
      <c r="X2353" s="6"/>
    </row>
    <row r="2354" spans="1:24" s="77" customFormat="1" ht="15.75" x14ac:dyDescent="0.25">
      <c r="A2354" s="33" t="s">
        <v>293</v>
      </c>
      <c r="B2354" s="33" t="s">
        <v>334</v>
      </c>
      <c r="C2354" s="42" t="s">
        <v>124</v>
      </c>
      <c r="D2354" s="43" t="s">
        <v>165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1231"/>
        <v>0</v>
      </c>
      <c r="R2354" s="53"/>
      <c r="S2354" s="53">
        <f t="shared" si="1243"/>
        <v>0</v>
      </c>
      <c r="T2354" s="58"/>
      <c r="U2354" s="58"/>
      <c r="V2354" s="53">
        <f t="shared" si="1233"/>
        <v>0</v>
      </c>
      <c r="W2354" s="59"/>
      <c r="X2354" s="6"/>
    </row>
    <row r="2355" spans="1:24" s="77" customFormat="1" ht="15.75" x14ac:dyDescent="0.25">
      <c r="A2355" s="33" t="s">
        <v>293</v>
      </c>
      <c r="B2355" s="33" t="s">
        <v>334</v>
      </c>
      <c r="C2355" s="42" t="s">
        <v>125</v>
      </c>
      <c r="D2355" s="43" t="s">
        <v>166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1231"/>
        <v>0</v>
      </c>
      <c r="R2355" s="53"/>
      <c r="S2355" s="53">
        <f t="shared" si="1243"/>
        <v>0</v>
      </c>
      <c r="T2355" s="58"/>
      <c r="U2355" s="58"/>
      <c r="V2355" s="53">
        <f t="shared" si="1233"/>
        <v>0</v>
      </c>
      <c r="W2355" s="59"/>
      <c r="X2355" s="6"/>
    </row>
    <row r="2356" spans="1:24" s="77" customFormat="1" ht="47.25" x14ac:dyDescent="0.25">
      <c r="A2356" s="33" t="s">
        <v>293</v>
      </c>
      <c r="B2356" s="33" t="s">
        <v>334</v>
      </c>
      <c r="C2356" s="42" t="s">
        <v>34</v>
      </c>
      <c r="D2356" s="43" t="s">
        <v>167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1231"/>
        <v>0</v>
      </c>
      <c r="R2356" s="53"/>
      <c r="S2356" s="53">
        <f t="shared" si="1243"/>
        <v>0</v>
      </c>
      <c r="T2356" s="58"/>
      <c r="U2356" s="58"/>
      <c r="V2356" s="53">
        <f t="shared" si="1233"/>
        <v>0</v>
      </c>
      <c r="W2356" s="59"/>
      <c r="X2356" s="6"/>
    </row>
    <row r="2357" spans="1:24" s="77" customFormat="1" ht="15.75" x14ac:dyDescent="0.25">
      <c r="A2357" s="33" t="s">
        <v>293</v>
      </c>
      <c r="B2357" s="33" t="s">
        <v>334</v>
      </c>
      <c r="C2357" s="42" t="s">
        <v>35</v>
      </c>
      <c r="D2357" s="43" t="s">
        <v>168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1231"/>
        <v>0</v>
      </c>
      <c r="R2357" s="53"/>
      <c r="S2357" s="53">
        <f t="shared" si="1243"/>
        <v>0</v>
      </c>
      <c r="T2357" s="58"/>
      <c r="U2357" s="58"/>
      <c r="V2357" s="53">
        <f t="shared" si="1233"/>
        <v>0</v>
      </c>
      <c r="W2357" s="59"/>
      <c r="X2357" s="6"/>
    </row>
    <row r="2358" spans="1:24" s="77" customFormat="1" ht="31.5" x14ac:dyDescent="0.25">
      <c r="A2358" s="33" t="s">
        <v>293</v>
      </c>
      <c r="B2358" s="33" t="s">
        <v>334</v>
      </c>
      <c r="C2358" s="42" t="s">
        <v>36</v>
      </c>
      <c r="D2358" s="43" t="s">
        <v>190</v>
      </c>
      <c r="E2358" s="53"/>
      <c r="F2358" s="53"/>
      <c r="G2358" s="53"/>
      <c r="H2358" s="53"/>
      <c r="I2358" s="54"/>
      <c r="J2358" s="50"/>
      <c r="K2358" s="54"/>
      <c r="L2358" s="55"/>
      <c r="M2358" s="59"/>
      <c r="N2358" s="59"/>
      <c r="O2358" s="53"/>
      <c r="P2358" s="53"/>
      <c r="Q2358" s="57">
        <f t="shared" si="1231"/>
        <v>0</v>
      </c>
      <c r="R2358" s="53"/>
      <c r="S2358" s="53">
        <f t="shared" si="1243"/>
        <v>0</v>
      </c>
      <c r="T2358" s="58"/>
      <c r="U2358" s="58"/>
      <c r="V2358" s="53">
        <f t="shared" si="1233"/>
        <v>0</v>
      </c>
      <c r="W2358" s="59"/>
      <c r="X2358" s="6"/>
    </row>
    <row r="2359" spans="1:24" s="77" customFormat="1" ht="31.5" x14ac:dyDescent="0.25">
      <c r="A2359" s="33" t="s">
        <v>293</v>
      </c>
      <c r="B2359" s="33" t="s">
        <v>334</v>
      </c>
      <c r="C2359" s="42" t="s">
        <v>37</v>
      </c>
      <c r="D2359" s="43" t="s">
        <v>191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1231"/>
        <v>0</v>
      </c>
      <c r="R2359" s="53"/>
      <c r="S2359" s="53">
        <f t="shared" si="1243"/>
        <v>0</v>
      </c>
      <c r="T2359" s="58"/>
      <c r="U2359" s="58"/>
      <c r="V2359" s="53">
        <f t="shared" si="1233"/>
        <v>0</v>
      </c>
      <c r="W2359" s="59"/>
      <c r="X2359" s="6"/>
    </row>
    <row r="2360" spans="1:24" s="77" customFormat="1" ht="31.5" x14ac:dyDescent="0.25">
      <c r="A2360" s="33" t="s">
        <v>293</v>
      </c>
      <c r="B2360" s="33" t="s">
        <v>334</v>
      </c>
      <c r="C2360" s="42" t="s">
        <v>38</v>
      </c>
      <c r="D2360" s="43" t="s">
        <v>169</v>
      </c>
      <c r="E2360" s="53"/>
      <c r="F2360" s="53"/>
      <c r="G2360" s="53"/>
      <c r="H2360" s="53"/>
      <c r="I2360" s="54"/>
      <c r="J2360" s="50"/>
      <c r="K2360" s="54"/>
      <c r="L2360" s="55"/>
      <c r="M2360" s="59"/>
      <c r="N2360" s="59"/>
      <c r="O2360" s="53"/>
      <c r="P2360" s="53"/>
      <c r="Q2360" s="57">
        <f t="shared" si="1231"/>
        <v>0</v>
      </c>
      <c r="R2360" s="53"/>
      <c r="S2360" s="53">
        <f t="shared" si="1243"/>
        <v>0</v>
      </c>
      <c r="T2360" s="58"/>
      <c r="U2360" s="58"/>
      <c r="V2360" s="53">
        <f t="shared" si="1233"/>
        <v>0</v>
      </c>
      <c r="W2360" s="59"/>
      <c r="X2360" s="6"/>
    </row>
    <row r="2361" spans="1:24" s="77" customFormat="1" ht="15.75" x14ac:dyDescent="0.25">
      <c r="A2361" s="33" t="s">
        <v>293</v>
      </c>
      <c r="B2361" s="33" t="s">
        <v>334</v>
      </c>
      <c r="C2361" s="42" t="s">
        <v>39</v>
      </c>
      <c r="D2361" s="43" t="s">
        <v>170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1231"/>
        <v>0</v>
      </c>
      <c r="R2361" s="53"/>
      <c r="S2361" s="53">
        <f t="shared" si="1243"/>
        <v>0</v>
      </c>
      <c r="T2361" s="58"/>
      <c r="U2361" s="58"/>
      <c r="V2361" s="53">
        <f t="shared" si="1233"/>
        <v>0</v>
      </c>
      <c r="W2361" s="59"/>
      <c r="X2361" s="6"/>
    </row>
    <row r="2362" spans="1:24" s="77" customFormat="1" ht="47.25" x14ac:dyDescent="0.25">
      <c r="A2362" s="33" t="s">
        <v>293</v>
      </c>
      <c r="B2362" s="33" t="s">
        <v>334</v>
      </c>
      <c r="C2362" s="42" t="s">
        <v>40</v>
      </c>
      <c r="D2362" s="43" t="s">
        <v>172</v>
      </c>
      <c r="E2362" s="53"/>
      <c r="F2362" s="53"/>
      <c r="G2362" s="53"/>
      <c r="H2362" s="53"/>
      <c r="I2362" s="54"/>
      <c r="J2362" s="50"/>
      <c r="K2362" s="54"/>
      <c r="L2362" s="55"/>
      <c r="M2362" s="59"/>
      <c r="N2362" s="59"/>
      <c r="O2362" s="53"/>
      <c r="P2362" s="53"/>
      <c r="Q2362" s="57">
        <f t="shared" si="1231"/>
        <v>0</v>
      </c>
      <c r="R2362" s="53"/>
      <c r="S2362" s="53">
        <f t="shared" si="1243"/>
        <v>0</v>
      </c>
      <c r="T2362" s="58"/>
      <c r="U2362" s="58"/>
      <c r="V2362" s="53">
        <f t="shared" si="1233"/>
        <v>0</v>
      </c>
      <c r="W2362" s="59"/>
      <c r="X2362" s="6"/>
    </row>
    <row r="2363" spans="1:24" s="77" customFormat="1" ht="15.75" x14ac:dyDescent="0.25">
      <c r="A2363" s="33" t="s">
        <v>293</v>
      </c>
      <c r="B2363" s="33" t="s">
        <v>334</v>
      </c>
      <c r="C2363" s="42" t="s">
        <v>41</v>
      </c>
      <c r="D2363" s="43" t="s">
        <v>171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1231"/>
        <v>0</v>
      </c>
      <c r="R2363" s="53"/>
      <c r="S2363" s="53">
        <f t="shared" si="1243"/>
        <v>0</v>
      </c>
      <c r="T2363" s="58"/>
      <c r="U2363" s="58"/>
      <c r="V2363" s="53">
        <f t="shared" si="1233"/>
        <v>0</v>
      </c>
      <c r="W2363" s="59"/>
      <c r="X2363" s="6"/>
    </row>
    <row r="2364" spans="1:24" s="77" customFormat="1" ht="15.75" x14ac:dyDescent="0.25">
      <c r="A2364" s="33" t="s">
        <v>293</v>
      </c>
      <c r="B2364" s="33" t="s">
        <v>334</v>
      </c>
      <c r="C2364" s="42" t="s">
        <v>42</v>
      </c>
      <c r="D2364" s="43" t="s">
        <v>192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1231"/>
        <v>0</v>
      </c>
      <c r="R2364" s="53"/>
      <c r="S2364" s="53">
        <f t="shared" si="1243"/>
        <v>0</v>
      </c>
      <c r="T2364" s="58"/>
      <c r="U2364" s="58"/>
      <c r="V2364" s="53">
        <f t="shared" si="1233"/>
        <v>0</v>
      </c>
      <c r="W2364" s="59"/>
      <c r="X2364" s="6"/>
    </row>
    <row r="2365" spans="1:24" s="77" customFormat="1" ht="15.75" x14ac:dyDescent="0.25">
      <c r="A2365" s="33" t="s">
        <v>293</v>
      </c>
      <c r="B2365" s="33" t="s">
        <v>334</v>
      </c>
      <c r="C2365" s="42" t="s">
        <v>43</v>
      </c>
      <c r="D2365" s="43" t="s">
        <v>193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1231"/>
        <v>0</v>
      </c>
      <c r="R2365" s="53"/>
      <c r="S2365" s="53">
        <f t="shared" si="1243"/>
        <v>0</v>
      </c>
      <c r="T2365" s="58"/>
      <c r="U2365" s="58"/>
      <c r="V2365" s="53">
        <f t="shared" si="1233"/>
        <v>0</v>
      </c>
      <c r="W2365" s="59"/>
      <c r="X2365" s="6"/>
    </row>
    <row r="2366" spans="1:24" s="77" customFormat="1" ht="15.75" x14ac:dyDescent="0.25">
      <c r="A2366" s="33" t="s">
        <v>293</v>
      </c>
      <c r="B2366" s="33" t="s">
        <v>334</v>
      </c>
      <c r="C2366" s="42" t="s">
        <v>44</v>
      </c>
      <c r="D2366" s="43" t="s">
        <v>173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1231"/>
        <v>0</v>
      </c>
      <c r="R2366" s="53"/>
      <c r="S2366" s="53">
        <f t="shared" si="1243"/>
        <v>0</v>
      </c>
      <c r="T2366" s="58"/>
      <c r="U2366" s="58"/>
      <c r="V2366" s="53">
        <f t="shared" si="1233"/>
        <v>0</v>
      </c>
      <c r="W2366" s="59"/>
      <c r="X2366" s="6"/>
    </row>
    <row r="2367" spans="1:24" s="77" customFormat="1" ht="15.75" x14ac:dyDescent="0.25">
      <c r="A2367" s="33" t="s">
        <v>293</v>
      </c>
      <c r="B2367" s="33" t="s">
        <v>334</v>
      </c>
      <c r="C2367" s="42" t="s">
        <v>45</v>
      </c>
      <c r="D2367" s="43" t="s">
        <v>187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1231"/>
        <v>0</v>
      </c>
      <c r="R2367" s="53"/>
      <c r="S2367" s="53">
        <f t="shared" si="1243"/>
        <v>0</v>
      </c>
      <c r="T2367" s="58"/>
      <c r="U2367" s="58"/>
      <c r="V2367" s="53">
        <f t="shared" si="1233"/>
        <v>0</v>
      </c>
      <c r="W2367" s="59"/>
      <c r="X2367" s="6"/>
    </row>
    <row r="2368" spans="1:24" s="77" customFormat="1" ht="15.75" x14ac:dyDescent="0.25">
      <c r="A2368" s="33" t="s">
        <v>293</v>
      </c>
      <c r="B2368" s="33" t="s">
        <v>334</v>
      </c>
      <c r="C2368" s="42" t="s">
        <v>46</v>
      </c>
      <c r="D2368" s="43" t="s">
        <v>194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1231"/>
        <v>0</v>
      </c>
      <c r="R2368" s="53"/>
      <c r="S2368" s="53">
        <f t="shared" si="1243"/>
        <v>0</v>
      </c>
      <c r="T2368" s="58"/>
      <c r="U2368" s="58"/>
      <c r="V2368" s="53">
        <f t="shared" si="1233"/>
        <v>0</v>
      </c>
      <c r="W2368" s="59"/>
      <c r="X2368" s="6"/>
    </row>
    <row r="2369" spans="1:24" s="77" customFormat="1" ht="15.75" x14ac:dyDescent="0.25">
      <c r="A2369" s="33" t="s">
        <v>293</v>
      </c>
      <c r="B2369" s="33" t="s">
        <v>334</v>
      </c>
      <c r="C2369" s="42" t="s">
        <v>47</v>
      </c>
      <c r="D2369" s="43" t="s">
        <v>121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1231"/>
        <v>0</v>
      </c>
      <c r="R2369" s="53"/>
      <c r="S2369" s="53">
        <f t="shared" si="1243"/>
        <v>0</v>
      </c>
      <c r="T2369" s="58"/>
      <c r="U2369" s="58"/>
      <c r="V2369" s="53">
        <f t="shared" si="1233"/>
        <v>0</v>
      </c>
      <c r="W2369" s="59"/>
      <c r="X2369" s="6"/>
    </row>
    <row r="2370" spans="1:24" s="77" customFormat="1" ht="15.75" x14ac:dyDescent="0.25">
      <c r="A2370" s="33" t="s">
        <v>293</v>
      </c>
      <c r="B2370" s="33" t="s">
        <v>334</v>
      </c>
      <c r="C2370" s="42" t="s">
        <v>48</v>
      </c>
      <c r="D2370" s="43" t="s">
        <v>195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1231"/>
        <v>0</v>
      </c>
      <c r="R2370" s="53"/>
      <c r="S2370" s="53">
        <f t="shared" si="1243"/>
        <v>0</v>
      </c>
      <c r="T2370" s="58"/>
      <c r="U2370" s="58"/>
      <c r="V2370" s="53">
        <f t="shared" si="1233"/>
        <v>0</v>
      </c>
      <c r="W2370" s="59"/>
      <c r="X2370" s="6"/>
    </row>
    <row r="2371" spans="1:24" s="77" customFormat="1" ht="31.5" x14ac:dyDescent="0.25">
      <c r="A2371" s="33" t="s">
        <v>293</v>
      </c>
      <c r="B2371" s="33" t="s">
        <v>334</v>
      </c>
      <c r="C2371" s="42" t="s">
        <v>128</v>
      </c>
      <c r="D2371" s="43" t="s">
        <v>118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1231"/>
        <v>0</v>
      </c>
      <c r="R2371" s="53"/>
      <c r="S2371" s="53">
        <f t="shared" si="1243"/>
        <v>0</v>
      </c>
      <c r="T2371" s="58"/>
      <c r="U2371" s="58"/>
      <c r="V2371" s="53">
        <f t="shared" si="1233"/>
        <v>0</v>
      </c>
      <c r="W2371" s="59"/>
      <c r="X2371" s="6"/>
    </row>
    <row r="2372" spans="1:24" s="77" customFormat="1" ht="15.75" x14ac:dyDescent="0.25">
      <c r="A2372" s="33" t="s">
        <v>293</v>
      </c>
      <c r="B2372" s="33" t="s">
        <v>334</v>
      </c>
      <c r="C2372" s="42" t="s">
        <v>47</v>
      </c>
      <c r="D2372" s="43" t="s">
        <v>121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1231"/>
        <v>0</v>
      </c>
      <c r="R2372" s="53"/>
      <c r="S2372" s="53">
        <f t="shared" si="1243"/>
        <v>0</v>
      </c>
      <c r="T2372" s="58"/>
      <c r="U2372" s="58"/>
      <c r="V2372" s="53">
        <f t="shared" si="1233"/>
        <v>0</v>
      </c>
      <c r="W2372" s="59"/>
      <c r="X2372" s="6"/>
    </row>
    <row r="2373" spans="1:24" s="77" customFormat="1" ht="31.5" x14ac:dyDescent="0.25">
      <c r="A2373" s="33" t="s">
        <v>293</v>
      </c>
      <c r="B2373" s="33" t="s">
        <v>334</v>
      </c>
      <c r="C2373" s="42" t="s">
        <v>49</v>
      </c>
      <c r="D2373" s="43" t="s">
        <v>196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1231"/>
        <v>0</v>
      </c>
      <c r="R2373" s="53"/>
      <c r="S2373" s="53">
        <f t="shared" si="1243"/>
        <v>0</v>
      </c>
      <c r="T2373" s="58"/>
      <c r="U2373" s="58"/>
      <c r="V2373" s="53">
        <f t="shared" si="1233"/>
        <v>0</v>
      </c>
      <c r="W2373" s="59"/>
      <c r="X2373" s="6"/>
    </row>
    <row r="2374" spans="1:24" s="77" customFormat="1" ht="31.5" x14ac:dyDescent="0.25">
      <c r="A2374" s="33" t="s">
        <v>293</v>
      </c>
      <c r="B2374" s="33" t="s">
        <v>334</v>
      </c>
      <c r="C2374" s="42" t="s">
        <v>197</v>
      </c>
      <c r="D2374" s="43" t="s">
        <v>198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1231"/>
        <v>0</v>
      </c>
      <c r="R2374" s="53"/>
      <c r="S2374" s="53">
        <f t="shared" si="1243"/>
        <v>0</v>
      </c>
      <c r="T2374" s="58"/>
      <c r="U2374" s="58"/>
      <c r="V2374" s="53">
        <f t="shared" si="1233"/>
        <v>0</v>
      </c>
      <c r="W2374" s="59"/>
      <c r="X2374" s="6"/>
    </row>
    <row r="2375" spans="1:24" s="77" customFormat="1" ht="47.25" x14ac:dyDescent="0.25">
      <c r="A2375" s="33" t="s">
        <v>293</v>
      </c>
      <c r="B2375" s="33" t="s">
        <v>334</v>
      </c>
      <c r="C2375" s="42" t="s">
        <v>199</v>
      </c>
      <c r="D2375" s="43" t="s">
        <v>200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1231"/>
        <v>0</v>
      </c>
      <c r="R2375" s="53"/>
      <c r="S2375" s="53">
        <f t="shared" si="1243"/>
        <v>0</v>
      </c>
      <c r="T2375" s="58"/>
      <c r="U2375" s="58"/>
      <c r="V2375" s="53">
        <f t="shared" si="1233"/>
        <v>0</v>
      </c>
      <c r="W2375" s="59"/>
      <c r="X2375" s="6"/>
    </row>
    <row r="2376" spans="1:24" s="77" customFormat="1" ht="31.5" x14ac:dyDescent="0.25">
      <c r="A2376" s="33" t="s">
        <v>293</v>
      </c>
      <c r="B2376" s="33" t="s">
        <v>334</v>
      </c>
      <c r="C2376" s="42" t="s">
        <v>201</v>
      </c>
      <c r="D2376" s="43" t="s">
        <v>202</v>
      </c>
      <c r="E2376" s="53"/>
      <c r="F2376" s="53"/>
      <c r="G2376" s="53"/>
      <c r="H2376" s="53"/>
      <c r="I2376" s="119"/>
      <c r="J2376" s="55"/>
      <c r="K2376" s="119"/>
      <c r="L2376" s="55"/>
      <c r="M2376" s="59"/>
      <c r="N2376" s="59"/>
      <c r="O2376" s="53"/>
      <c r="P2376" s="53"/>
      <c r="Q2376" s="59">
        <f t="shared" si="1231"/>
        <v>0</v>
      </c>
      <c r="R2376" s="53"/>
      <c r="S2376" s="53">
        <f t="shared" si="1243"/>
        <v>0</v>
      </c>
      <c r="T2376" s="53"/>
      <c r="U2376" s="53"/>
      <c r="V2376" s="53">
        <f t="shared" si="1233"/>
        <v>0</v>
      </c>
      <c r="W2376" s="59"/>
      <c r="X2376" s="6"/>
    </row>
    <row r="2377" spans="1:24" s="77" customFormat="1" ht="47.25" x14ac:dyDescent="0.25">
      <c r="A2377" s="33" t="s">
        <v>293</v>
      </c>
      <c r="B2377" s="33" t="s">
        <v>334</v>
      </c>
      <c r="C2377" s="42" t="s">
        <v>203</v>
      </c>
      <c r="D2377" s="43" t="s">
        <v>204</v>
      </c>
      <c r="E2377" s="53"/>
      <c r="F2377" s="53"/>
      <c r="G2377" s="53"/>
      <c r="H2377" s="53"/>
      <c r="I2377" s="54"/>
      <c r="J2377" s="50"/>
      <c r="K2377" s="54"/>
      <c r="L2377" s="55"/>
      <c r="M2377" s="59"/>
      <c r="N2377" s="59"/>
      <c r="O2377" s="53"/>
      <c r="P2377" s="53"/>
      <c r="Q2377" s="57">
        <f t="shared" si="1231"/>
        <v>0</v>
      </c>
      <c r="R2377" s="53"/>
      <c r="S2377" s="53">
        <f t="shared" si="1243"/>
        <v>0</v>
      </c>
      <c r="T2377" s="58"/>
      <c r="U2377" s="58"/>
      <c r="V2377" s="53">
        <f t="shared" si="1233"/>
        <v>0</v>
      </c>
      <c r="W2377" s="59"/>
      <c r="X2377" s="6"/>
    </row>
    <row r="2378" spans="1:24" s="77" customFormat="1" ht="47.25" x14ac:dyDescent="0.25">
      <c r="A2378" s="33" t="s">
        <v>293</v>
      </c>
      <c r="B2378" s="33" t="s">
        <v>334</v>
      </c>
      <c r="C2378" s="42" t="s">
        <v>397</v>
      </c>
      <c r="D2378" s="43" t="s">
        <v>396</v>
      </c>
      <c r="E2378" s="53">
        <v>418720</v>
      </c>
      <c r="F2378" s="53">
        <f>ROUND(E2378/12*2,2)</f>
        <v>69786.67</v>
      </c>
      <c r="G2378" s="53">
        <v>94841</v>
      </c>
      <c r="H2378" s="53">
        <v>67883</v>
      </c>
      <c r="I2378" s="119">
        <f t="shared" ref="I2378" si="1244">G2378-F2378</f>
        <v>25054.33</v>
      </c>
      <c r="J2378" s="55">
        <f t="shared" ref="J2378" si="1245">ROUND(I2378/F2378*100,2)</f>
        <v>35.9</v>
      </c>
      <c r="K2378" s="54"/>
      <c r="L2378" s="55"/>
      <c r="M2378" s="59"/>
      <c r="N2378" s="59"/>
      <c r="O2378" s="53">
        <v>420</v>
      </c>
      <c r="P2378" s="53">
        <v>320</v>
      </c>
      <c r="Q2378" s="57">
        <f t="shared" si="1231"/>
        <v>100</v>
      </c>
      <c r="R2378" s="53">
        <v>123</v>
      </c>
      <c r="S2378" s="53">
        <f>ROUND(R2378/12*2,0)</f>
        <v>21</v>
      </c>
      <c r="T2378" s="58">
        <v>27</v>
      </c>
      <c r="U2378" s="58">
        <v>19</v>
      </c>
      <c r="V2378" s="53">
        <f t="shared" si="1233"/>
        <v>8</v>
      </c>
      <c r="W2378" s="59"/>
      <c r="X2378" s="6"/>
    </row>
    <row r="2379" spans="1:24" s="77" customFormat="1" ht="31.5" x14ac:dyDescent="0.25">
      <c r="A2379" s="33" t="s">
        <v>293</v>
      </c>
      <c r="B2379" s="22" t="s">
        <v>335</v>
      </c>
      <c r="C2379" s="23" t="s">
        <v>102</v>
      </c>
      <c r="D2379" s="32" t="s">
        <v>50</v>
      </c>
      <c r="E2379" s="64">
        <f>SUM(E2380:E2426)</f>
        <v>62709</v>
      </c>
      <c r="F2379" s="64">
        <f>SUM(F2380:F2426)</f>
        <v>31081</v>
      </c>
      <c r="G2379" s="64">
        <f>SUM(G2380:G2426)</f>
        <v>34157.71</v>
      </c>
      <c r="H2379" s="64">
        <f>SUM(H2380:H2426)</f>
        <v>29017</v>
      </c>
      <c r="I2379" s="64">
        <f>SUM(I2380:I2426)</f>
        <v>3076.7100000000005</v>
      </c>
      <c r="J2379" s="50">
        <f>ROUND(I2379/F2379*100,2)</f>
        <v>9.9</v>
      </c>
      <c r="K2379" s="64">
        <f>SUM(K2380:K2426)</f>
        <v>0</v>
      </c>
      <c r="L2379" s="55">
        <f>ROUND(K2379*100/-F2379,2)</f>
        <v>0</v>
      </c>
      <c r="M2379" s="64"/>
      <c r="N2379" s="64"/>
      <c r="O2379" s="64">
        <f t="shared" ref="O2379:V2379" si="1246">SUM(O2380:O2423)</f>
        <v>0</v>
      </c>
      <c r="P2379" s="64">
        <f t="shared" si="1246"/>
        <v>0</v>
      </c>
      <c r="Q2379" s="126">
        <f t="shared" si="1246"/>
        <v>0</v>
      </c>
      <c r="R2379" s="64">
        <f t="shared" si="1246"/>
        <v>0</v>
      </c>
      <c r="S2379" s="64">
        <f t="shared" si="1246"/>
        <v>0</v>
      </c>
      <c r="T2379" s="136">
        <f t="shared" si="1246"/>
        <v>0</v>
      </c>
      <c r="U2379" s="136">
        <f t="shared" si="1246"/>
        <v>0</v>
      </c>
      <c r="V2379" s="64">
        <f t="shared" si="1246"/>
        <v>0</v>
      </c>
      <c r="W2379" s="64"/>
      <c r="X2379" s="6"/>
    </row>
    <row r="2380" spans="1:24" s="77" customFormat="1" ht="63" x14ac:dyDescent="0.25">
      <c r="A2380" s="33" t="s">
        <v>293</v>
      </c>
      <c r="B2380" s="44" t="s">
        <v>335</v>
      </c>
      <c r="C2380" s="23" t="s">
        <v>102</v>
      </c>
      <c r="D2380" s="43" t="s">
        <v>205</v>
      </c>
      <c r="E2380" s="53"/>
      <c r="F2380" s="53"/>
      <c r="G2380" s="53"/>
      <c r="H2380" s="53"/>
      <c r="I2380" s="54"/>
      <c r="J2380" s="50"/>
      <c r="K2380" s="54"/>
      <c r="L2380" s="55"/>
      <c r="M2380" s="59"/>
      <c r="N2380" s="59"/>
      <c r="O2380" s="53"/>
      <c r="P2380" s="53"/>
      <c r="Q2380" s="57">
        <f>O2380-P2380</f>
        <v>0</v>
      </c>
      <c r="R2380" s="53"/>
      <c r="S2380" s="53">
        <f>ROUND(R2380/12*3,0)</f>
        <v>0</v>
      </c>
      <c r="T2380" s="58"/>
      <c r="U2380" s="58"/>
      <c r="V2380" s="53">
        <f>T2380-U2380</f>
        <v>0</v>
      </c>
      <c r="W2380" s="59"/>
      <c r="X2380" s="6"/>
    </row>
    <row r="2381" spans="1:24" s="77" customFormat="1" ht="15.75" x14ac:dyDescent="0.25">
      <c r="A2381" s="33" t="s">
        <v>293</v>
      </c>
      <c r="B2381" s="44" t="s">
        <v>335</v>
      </c>
      <c r="C2381" s="23" t="s">
        <v>367</v>
      </c>
      <c r="D2381" s="43" t="s">
        <v>370</v>
      </c>
      <c r="E2381" s="53"/>
      <c r="F2381" s="53">
        <f>E2381</f>
        <v>0</v>
      </c>
      <c r="G2381" s="53"/>
      <c r="H2381" s="53"/>
      <c r="I2381" s="119"/>
      <c r="J2381" s="55"/>
      <c r="K2381" s="54"/>
      <c r="L2381" s="55"/>
      <c r="M2381" s="59"/>
      <c r="N2381" s="59"/>
      <c r="O2381" s="53"/>
      <c r="P2381" s="53"/>
      <c r="Q2381" s="57"/>
      <c r="R2381" s="53"/>
      <c r="S2381" s="53"/>
      <c r="T2381" s="58"/>
      <c r="U2381" s="58"/>
      <c r="V2381" s="53"/>
      <c r="W2381" s="59"/>
      <c r="X2381" s="6"/>
    </row>
    <row r="2382" spans="1:24" s="77" customFormat="1" ht="15.75" x14ac:dyDescent="0.25">
      <c r="A2382" s="33" t="s">
        <v>293</v>
      </c>
      <c r="B2382" s="44" t="s">
        <v>335</v>
      </c>
      <c r="C2382" s="23" t="s">
        <v>368</v>
      </c>
      <c r="D2382" s="43" t="s">
        <v>371</v>
      </c>
      <c r="E2382" s="53"/>
      <c r="F2382" s="53"/>
      <c r="G2382" s="53"/>
      <c r="H2382" s="53"/>
      <c r="I2382" s="54"/>
      <c r="J2382" s="50"/>
      <c r="K2382" s="54"/>
      <c r="L2382" s="55"/>
      <c r="M2382" s="59"/>
      <c r="N2382" s="59"/>
      <c r="O2382" s="53"/>
      <c r="P2382" s="53"/>
      <c r="Q2382" s="57"/>
      <c r="R2382" s="53"/>
      <c r="S2382" s="53"/>
      <c r="T2382" s="58"/>
      <c r="U2382" s="58"/>
      <c r="V2382" s="53"/>
      <c r="W2382" s="59"/>
      <c r="X2382" s="6"/>
    </row>
    <row r="2383" spans="1:24" s="77" customFormat="1" ht="31.5" x14ac:dyDescent="0.25">
      <c r="A2383" s="33" t="s">
        <v>293</v>
      </c>
      <c r="B2383" s="44" t="s">
        <v>335</v>
      </c>
      <c r="C2383" s="23" t="s">
        <v>369</v>
      </c>
      <c r="D2383" s="43" t="s">
        <v>372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/>
      <c r="R2383" s="53"/>
      <c r="S2383" s="53"/>
      <c r="T2383" s="58"/>
      <c r="U2383" s="58"/>
      <c r="V2383" s="53"/>
      <c r="W2383" s="59"/>
      <c r="X2383" s="6"/>
    </row>
    <row r="2384" spans="1:24" s="77" customFormat="1" ht="31.5" x14ac:dyDescent="0.25">
      <c r="A2384" s="33" t="s">
        <v>293</v>
      </c>
      <c r="B2384" s="44" t="s">
        <v>335</v>
      </c>
      <c r="C2384" s="37" t="s">
        <v>206</v>
      </c>
      <c r="D2384" s="43" t="s">
        <v>207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>
        <f t="shared" ref="Q2384:Q2421" si="1247">O2384-P2384</f>
        <v>0</v>
      </c>
      <c r="R2384" s="53"/>
      <c r="S2384" s="53">
        <f>ROUND(R2384/12*3,0)</f>
        <v>0</v>
      </c>
      <c r="T2384" s="58"/>
      <c r="U2384" s="58"/>
      <c r="V2384" s="53">
        <f t="shared" ref="V2384:V2421" si="1248">T2384-U2384</f>
        <v>0</v>
      </c>
      <c r="W2384" s="59"/>
      <c r="X2384" s="6"/>
    </row>
    <row r="2385" spans="1:24" s="77" customFormat="1" ht="31.5" x14ac:dyDescent="0.25">
      <c r="A2385" s="33" t="s">
        <v>293</v>
      </c>
      <c r="B2385" s="44" t="s">
        <v>335</v>
      </c>
      <c r="C2385" s="37" t="s">
        <v>208</v>
      </c>
      <c r="D2385" s="43" t="s">
        <v>209</v>
      </c>
      <c r="E2385" s="53">
        <v>17675</v>
      </c>
      <c r="F2385" s="53">
        <f>ROUND(E2385/12*2,0)</f>
        <v>2946</v>
      </c>
      <c r="G2385" s="99">
        <v>4161.8500000000004</v>
      </c>
      <c r="H2385" s="53">
        <v>2054</v>
      </c>
      <c r="I2385" s="119">
        <f t="shared" ref="I2385" si="1249">G2385-F2385</f>
        <v>1215.8500000000004</v>
      </c>
      <c r="J2385" s="55">
        <f t="shared" ref="J2385" si="1250">ROUND(I2385/F2385*100,2)</f>
        <v>41.27</v>
      </c>
      <c r="K2385" s="54"/>
      <c r="L2385" s="55"/>
      <c r="M2385" s="59"/>
      <c r="N2385" s="59"/>
      <c r="O2385" s="53"/>
      <c r="P2385" s="53"/>
      <c r="Q2385" s="57">
        <f t="shared" si="1247"/>
        <v>0</v>
      </c>
      <c r="R2385" s="53"/>
      <c r="S2385" s="53">
        <f>ROUND(R2385/12*3,0)</f>
        <v>0</v>
      </c>
      <c r="T2385" s="58"/>
      <c r="U2385" s="58"/>
      <c r="V2385" s="53">
        <f t="shared" si="1248"/>
        <v>0</v>
      </c>
      <c r="W2385" s="59"/>
      <c r="X2385" s="6"/>
    </row>
    <row r="2386" spans="1:24" s="77" customFormat="1" ht="15.75" x14ac:dyDescent="0.25">
      <c r="A2386" s="33" t="s">
        <v>293</v>
      </c>
      <c r="B2386" s="44" t="s">
        <v>335</v>
      </c>
      <c r="C2386" s="37" t="s">
        <v>210</v>
      </c>
      <c r="D2386" s="43" t="s">
        <v>223</v>
      </c>
      <c r="E2386" s="53"/>
      <c r="F2386" s="53"/>
      <c r="G2386" s="99"/>
      <c r="H2386" s="53"/>
      <c r="I2386" s="54"/>
      <c r="J2386" s="50"/>
      <c r="K2386" s="54"/>
      <c r="L2386" s="55"/>
      <c r="M2386" s="59"/>
      <c r="N2386" s="59"/>
      <c r="O2386" s="53"/>
      <c r="P2386" s="53"/>
      <c r="Q2386" s="57">
        <f t="shared" si="1247"/>
        <v>0</v>
      </c>
      <c r="R2386" s="53"/>
      <c r="S2386" s="53">
        <f t="shared" ref="S2386" si="1251">ROUND(R2386/12*3,0)</f>
        <v>0</v>
      </c>
      <c r="T2386" s="58"/>
      <c r="U2386" s="58"/>
      <c r="V2386" s="53">
        <f t="shared" si="1248"/>
        <v>0</v>
      </c>
      <c r="W2386" s="59"/>
      <c r="X2386" s="6"/>
    </row>
    <row r="2387" spans="1:24" s="77" customFormat="1" ht="31.5" x14ac:dyDescent="0.25">
      <c r="A2387" s="33" t="s">
        <v>293</v>
      </c>
      <c r="B2387" s="44" t="s">
        <v>335</v>
      </c>
      <c r="C2387" s="37" t="s">
        <v>211</v>
      </c>
      <c r="D2387" s="43" t="s">
        <v>212</v>
      </c>
      <c r="E2387" s="53"/>
      <c r="F2387" s="53">
        <f>E2387/12*1</f>
        <v>0</v>
      </c>
      <c r="G2387" s="99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1247"/>
        <v>0</v>
      </c>
      <c r="R2387" s="53"/>
      <c r="S2387" s="53">
        <f t="shared" ref="S2387:S2421" si="1252">ROUND(R2387/12*3,0)</f>
        <v>0</v>
      </c>
      <c r="T2387" s="58"/>
      <c r="U2387" s="58"/>
      <c r="V2387" s="53">
        <f t="shared" si="1248"/>
        <v>0</v>
      </c>
      <c r="W2387" s="59"/>
      <c r="X2387" s="6"/>
    </row>
    <row r="2388" spans="1:24" s="77" customFormat="1" ht="15.75" x14ac:dyDescent="0.25">
      <c r="A2388" s="33" t="s">
        <v>293</v>
      </c>
      <c r="B2388" s="44" t="s">
        <v>335</v>
      </c>
      <c r="C2388" s="37" t="s">
        <v>213</v>
      </c>
      <c r="D2388" s="43" t="s">
        <v>214</v>
      </c>
      <c r="E2388" s="53"/>
      <c r="F2388" s="53"/>
      <c r="G2388" s="99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1247"/>
        <v>0</v>
      </c>
      <c r="R2388" s="53"/>
      <c r="S2388" s="53">
        <f t="shared" si="1252"/>
        <v>0</v>
      </c>
      <c r="T2388" s="58"/>
      <c r="U2388" s="58"/>
      <c r="V2388" s="53">
        <f t="shared" si="1248"/>
        <v>0</v>
      </c>
      <c r="W2388" s="59"/>
      <c r="X2388" s="6"/>
    </row>
    <row r="2389" spans="1:24" s="77" customFormat="1" ht="31.5" x14ac:dyDescent="0.25">
      <c r="A2389" s="33" t="s">
        <v>293</v>
      </c>
      <c r="B2389" s="44" t="s">
        <v>335</v>
      </c>
      <c r="C2389" s="37" t="s">
        <v>215</v>
      </c>
      <c r="D2389" s="43" t="s">
        <v>216</v>
      </c>
      <c r="E2389" s="53">
        <v>20279</v>
      </c>
      <c r="F2389" s="53">
        <f>ROUND(E2389/12*2,0)</f>
        <v>3380</v>
      </c>
      <c r="G2389" s="99">
        <v>4382.04</v>
      </c>
      <c r="H2389" s="53">
        <v>2103</v>
      </c>
      <c r="I2389" s="119">
        <f t="shared" ref="I2389" si="1253">G2389-F2389</f>
        <v>1002.04</v>
      </c>
      <c r="J2389" s="55">
        <f t="shared" ref="J2389" si="1254">ROUND(I2389/F2389*100,2)</f>
        <v>29.65</v>
      </c>
      <c r="K2389" s="54"/>
      <c r="L2389" s="55"/>
      <c r="M2389" s="59"/>
      <c r="N2389" s="59"/>
      <c r="O2389" s="53"/>
      <c r="P2389" s="53"/>
      <c r="Q2389" s="57">
        <f t="shared" si="1247"/>
        <v>0</v>
      </c>
      <c r="R2389" s="53"/>
      <c r="S2389" s="53">
        <f t="shared" si="1252"/>
        <v>0</v>
      </c>
      <c r="T2389" s="58"/>
      <c r="U2389" s="58"/>
      <c r="V2389" s="53">
        <f t="shared" si="1248"/>
        <v>0</v>
      </c>
      <c r="W2389" s="59"/>
      <c r="X2389" s="6"/>
    </row>
    <row r="2390" spans="1:24" s="77" customFormat="1" ht="31.5" x14ac:dyDescent="0.25">
      <c r="A2390" s="33" t="s">
        <v>293</v>
      </c>
      <c r="B2390" s="44" t="s">
        <v>335</v>
      </c>
      <c r="C2390" s="37" t="s">
        <v>217</v>
      </c>
      <c r="D2390" s="43" t="s">
        <v>218</v>
      </c>
      <c r="E2390" s="53"/>
      <c r="F2390" s="53">
        <f t="shared" ref="F2390:F2420" si="1255">E2390/12*1</f>
        <v>0</v>
      </c>
      <c r="G2390" s="53"/>
      <c r="H2390" s="53"/>
      <c r="I2390" s="54"/>
      <c r="J2390" s="50"/>
      <c r="K2390" s="54"/>
      <c r="L2390" s="55"/>
      <c r="M2390" s="59"/>
      <c r="N2390" s="59"/>
      <c r="O2390" s="53"/>
      <c r="P2390" s="53"/>
      <c r="Q2390" s="57">
        <f t="shared" si="1247"/>
        <v>0</v>
      </c>
      <c r="R2390" s="53"/>
      <c r="S2390" s="53">
        <f t="shared" si="1252"/>
        <v>0</v>
      </c>
      <c r="T2390" s="58"/>
      <c r="U2390" s="58"/>
      <c r="V2390" s="53">
        <f t="shared" si="1248"/>
        <v>0</v>
      </c>
      <c r="W2390" s="59"/>
      <c r="X2390" s="6"/>
    </row>
    <row r="2391" spans="1:24" s="77" customFormat="1" ht="31.5" x14ac:dyDescent="0.25">
      <c r="A2391" s="33" t="s">
        <v>293</v>
      </c>
      <c r="B2391" s="44" t="s">
        <v>335</v>
      </c>
      <c r="C2391" s="37" t="s">
        <v>219</v>
      </c>
      <c r="D2391" s="43" t="s">
        <v>220</v>
      </c>
      <c r="E2391" s="53"/>
      <c r="F2391" s="53">
        <f t="shared" si="1255"/>
        <v>0</v>
      </c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1247"/>
        <v>0</v>
      </c>
      <c r="R2391" s="53"/>
      <c r="S2391" s="53">
        <f t="shared" si="1252"/>
        <v>0</v>
      </c>
      <c r="T2391" s="58"/>
      <c r="U2391" s="58"/>
      <c r="V2391" s="53">
        <f t="shared" si="1248"/>
        <v>0</v>
      </c>
      <c r="W2391" s="59"/>
      <c r="X2391" s="6"/>
    </row>
    <row r="2392" spans="1:24" s="77" customFormat="1" ht="31.5" x14ac:dyDescent="0.25">
      <c r="A2392" s="33" t="s">
        <v>293</v>
      </c>
      <c r="B2392" s="44" t="s">
        <v>335</v>
      </c>
      <c r="C2392" s="37" t="s">
        <v>221</v>
      </c>
      <c r="D2392" s="43" t="s">
        <v>224</v>
      </c>
      <c r="E2392" s="53"/>
      <c r="F2392" s="53">
        <f t="shared" si="1255"/>
        <v>0</v>
      </c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1247"/>
        <v>0</v>
      </c>
      <c r="R2392" s="53"/>
      <c r="S2392" s="53">
        <f t="shared" si="1252"/>
        <v>0</v>
      </c>
      <c r="T2392" s="58"/>
      <c r="U2392" s="58"/>
      <c r="V2392" s="53">
        <f t="shared" si="1248"/>
        <v>0</v>
      </c>
      <c r="W2392" s="59"/>
      <c r="X2392" s="6"/>
    </row>
    <row r="2393" spans="1:24" s="77" customFormat="1" ht="31.5" x14ac:dyDescent="0.25">
      <c r="A2393" s="33" t="s">
        <v>293</v>
      </c>
      <c r="B2393" s="44" t="s">
        <v>335</v>
      </c>
      <c r="C2393" s="37" t="s">
        <v>222</v>
      </c>
      <c r="D2393" s="43" t="s">
        <v>225</v>
      </c>
      <c r="E2393" s="53"/>
      <c r="F2393" s="53">
        <f t="shared" si="1255"/>
        <v>0</v>
      </c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si="1247"/>
        <v>0</v>
      </c>
      <c r="R2393" s="53"/>
      <c r="S2393" s="53">
        <f t="shared" si="1252"/>
        <v>0</v>
      </c>
      <c r="T2393" s="58"/>
      <c r="U2393" s="58"/>
      <c r="V2393" s="53">
        <f t="shared" si="1248"/>
        <v>0</v>
      </c>
      <c r="W2393" s="59"/>
      <c r="X2393" s="6"/>
    </row>
    <row r="2394" spans="1:24" s="77" customFormat="1" ht="31.5" x14ac:dyDescent="0.25">
      <c r="A2394" s="33" t="s">
        <v>293</v>
      </c>
      <c r="B2394" s="44" t="s">
        <v>335</v>
      </c>
      <c r="C2394" s="37" t="s">
        <v>277</v>
      </c>
      <c r="D2394" s="43" t="s">
        <v>278</v>
      </c>
      <c r="E2394" s="53"/>
      <c r="F2394" s="53">
        <f t="shared" si="1255"/>
        <v>0</v>
      </c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1247"/>
        <v>0</v>
      </c>
      <c r="R2394" s="53"/>
      <c r="S2394" s="53">
        <f t="shared" si="1252"/>
        <v>0</v>
      </c>
      <c r="T2394" s="58"/>
      <c r="U2394" s="58"/>
      <c r="V2394" s="53">
        <f t="shared" si="1248"/>
        <v>0</v>
      </c>
      <c r="W2394" s="59"/>
      <c r="X2394" s="6"/>
    </row>
    <row r="2395" spans="1:24" s="77" customFormat="1" ht="15.75" x14ac:dyDescent="0.25">
      <c r="A2395" s="33" t="s">
        <v>293</v>
      </c>
      <c r="B2395" s="44" t="s">
        <v>335</v>
      </c>
      <c r="C2395" s="37" t="s">
        <v>226</v>
      </c>
      <c r="D2395" s="38" t="s">
        <v>408</v>
      </c>
      <c r="E2395" s="53"/>
      <c r="F2395" s="53"/>
      <c r="G2395" s="53">
        <v>159.36000000000001</v>
      </c>
      <c r="H2395" s="53">
        <v>105</v>
      </c>
      <c r="I2395" s="119">
        <f>G2395-F2395</f>
        <v>159.36000000000001</v>
      </c>
      <c r="J2395" s="55"/>
      <c r="K2395" s="54"/>
      <c r="L2395" s="55"/>
      <c r="M2395" s="59"/>
      <c r="N2395" s="59"/>
      <c r="O2395" s="53"/>
      <c r="P2395" s="53"/>
      <c r="Q2395" s="57">
        <f t="shared" si="1247"/>
        <v>0</v>
      </c>
      <c r="R2395" s="53"/>
      <c r="S2395" s="53">
        <f t="shared" si="1252"/>
        <v>0</v>
      </c>
      <c r="T2395" s="58"/>
      <c r="U2395" s="58"/>
      <c r="V2395" s="53">
        <f t="shared" si="1248"/>
        <v>0</v>
      </c>
      <c r="W2395" s="59"/>
      <c r="X2395" s="6"/>
    </row>
    <row r="2396" spans="1:24" s="77" customFormat="1" ht="31.5" x14ac:dyDescent="0.25">
      <c r="A2396" s="33" t="s">
        <v>293</v>
      </c>
      <c r="B2396" s="44" t="s">
        <v>335</v>
      </c>
      <c r="C2396" s="37" t="s">
        <v>227</v>
      </c>
      <c r="D2396" s="43" t="s">
        <v>228</v>
      </c>
      <c r="E2396" s="53"/>
      <c r="F2396" s="53">
        <f t="shared" si="1255"/>
        <v>0</v>
      </c>
      <c r="G2396" s="53"/>
      <c r="H2396" s="53"/>
      <c r="I2396" s="54"/>
      <c r="J2396" s="50"/>
      <c r="K2396" s="54"/>
      <c r="L2396" s="55"/>
      <c r="M2396" s="59"/>
      <c r="N2396" s="59"/>
      <c r="O2396" s="53"/>
      <c r="P2396" s="53"/>
      <c r="Q2396" s="57">
        <f t="shared" si="1247"/>
        <v>0</v>
      </c>
      <c r="R2396" s="53"/>
      <c r="S2396" s="53">
        <f t="shared" si="1252"/>
        <v>0</v>
      </c>
      <c r="T2396" s="58"/>
      <c r="U2396" s="58"/>
      <c r="V2396" s="53">
        <f t="shared" si="1248"/>
        <v>0</v>
      </c>
      <c r="W2396" s="59"/>
      <c r="X2396" s="6"/>
    </row>
    <row r="2397" spans="1:24" s="77" customFormat="1" ht="15.75" x14ac:dyDescent="0.25">
      <c r="A2397" s="33" t="s">
        <v>293</v>
      </c>
      <c r="B2397" s="44" t="s">
        <v>335</v>
      </c>
      <c r="C2397" s="37" t="s">
        <v>229</v>
      </c>
      <c r="D2397" s="43" t="s">
        <v>230</v>
      </c>
      <c r="E2397" s="53"/>
      <c r="F2397" s="53">
        <f t="shared" si="1255"/>
        <v>0</v>
      </c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1247"/>
        <v>0</v>
      </c>
      <c r="R2397" s="53"/>
      <c r="S2397" s="53">
        <f t="shared" si="1252"/>
        <v>0</v>
      </c>
      <c r="T2397" s="58"/>
      <c r="U2397" s="58"/>
      <c r="V2397" s="53">
        <f t="shared" si="1248"/>
        <v>0</v>
      </c>
      <c r="W2397" s="59"/>
      <c r="X2397" s="6"/>
    </row>
    <row r="2398" spans="1:24" s="77" customFormat="1" ht="15.75" x14ac:dyDescent="0.25">
      <c r="A2398" s="33" t="s">
        <v>293</v>
      </c>
      <c r="B2398" s="44" t="s">
        <v>335</v>
      </c>
      <c r="C2398" s="37" t="s">
        <v>377</v>
      </c>
      <c r="D2398" s="43" t="s">
        <v>359</v>
      </c>
      <c r="E2398" s="53"/>
      <c r="F2398" s="53">
        <f t="shared" si="1255"/>
        <v>0</v>
      </c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>
        <f t="shared" si="1247"/>
        <v>0</v>
      </c>
      <c r="R2398" s="53"/>
      <c r="S2398" s="53">
        <f t="shared" si="1252"/>
        <v>0</v>
      </c>
      <c r="T2398" s="58"/>
      <c r="U2398" s="58"/>
      <c r="V2398" s="53">
        <f t="shared" si="1248"/>
        <v>0</v>
      </c>
      <c r="W2398" s="59"/>
      <c r="X2398" s="6"/>
    </row>
    <row r="2399" spans="1:24" s="77" customFormat="1" ht="15.75" x14ac:dyDescent="0.25">
      <c r="A2399" s="33" t="s">
        <v>293</v>
      </c>
      <c r="B2399" s="44" t="s">
        <v>335</v>
      </c>
      <c r="C2399" s="37" t="s">
        <v>231</v>
      </c>
      <c r="D2399" s="43" t="s">
        <v>232</v>
      </c>
      <c r="E2399" s="53"/>
      <c r="F2399" s="53">
        <f t="shared" si="1255"/>
        <v>0</v>
      </c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1247"/>
        <v>0</v>
      </c>
      <c r="R2399" s="53"/>
      <c r="S2399" s="53">
        <f t="shared" si="1252"/>
        <v>0</v>
      </c>
      <c r="T2399" s="58"/>
      <c r="U2399" s="58"/>
      <c r="V2399" s="53">
        <f t="shared" si="1248"/>
        <v>0</v>
      </c>
      <c r="W2399" s="59"/>
      <c r="X2399" s="6"/>
    </row>
    <row r="2400" spans="1:24" s="77" customFormat="1" ht="15.75" x14ac:dyDescent="0.25">
      <c r="A2400" s="33" t="s">
        <v>293</v>
      </c>
      <c r="B2400" s="44" t="s">
        <v>335</v>
      </c>
      <c r="C2400" s="37" t="s">
        <v>233</v>
      </c>
      <c r="D2400" s="43" t="s">
        <v>234</v>
      </c>
      <c r="E2400" s="53"/>
      <c r="F2400" s="53">
        <f t="shared" si="1255"/>
        <v>0</v>
      </c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1247"/>
        <v>0</v>
      </c>
      <c r="R2400" s="53"/>
      <c r="S2400" s="53">
        <f t="shared" si="1252"/>
        <v>0</v>
      </c>
      <c r="T2400" s="58"/>
      <c r="U2400" s="58"/>
      <c r="V2400" s="53">
        <f t="shared" si="1248"/>
        <v>0</v>
      </c>
      <c r="W2400" s="59"/>
      <c r="X2400" s="6"/>
    </row>
    <row r="2401" spans="1:24" s="77" customFormat="1" ht="31.5" x14ac:dyDescent="0.25">
      <c r="A2401" s="33" t="s">
        <v>293</v>
      </c>
      <c r="B2401" s="44" t="s">
        <v>335</v>
      </c>
      <c r="C2401" s="37" t="s">
        <v>235</v>
      </c>
      <c r="D2401" s="43" t="s">
        <v>236</v>
      </c>
      <c r="E2401" s="53"/>
      <c r="F2401" s="53">
        <f t="shared" si="1255"/>
        <v>0</v>
      </c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1247"/>
        <v>0</v>
      </c>
      <c r="R2401" s="53"/>
      <c r="S2401" s="53">
        <f t="shared" si="1252"/>
        <v>0</v>
      </c>
      <c r="T2401" s="58"/>
      <c r="U2401" s="58"/>
      <c r="V2401" s="53">
        <f t="shared" si="1248"/>
        <v>0</v>
      </c>
      <c r="W2401" s="59"/>
      <c r="X2401" s="6"/>
    </row>
    <row r="2402" spans="1:24" s="77" customFormat="1" ht="31.5" x14ac:dyDescent="0.25">
      <c r="A2402" s="33" t="s">
        <v>293</v>
      </c>
      <c r="B2402" s="44" t="s">
        <v>335</v>
      </c>
      <c r="C2402" s="37" t="s">
        <v>237</v>
      </c>
      <c r="D2402" s="43" t="s">
        <v>238</v>
      </c>
      <c r="E2402" s="53"/>
      <c r="F2402" s="53">
        <f t="shared" si="1255"/>
        <v>0</v>
      </c>
      <c r="G2402" s="53"/>
      <c r="H2402" s="53"/>
      <c r="I2402" s="54"/>
      <c r="J2402" s="50"/>
      <c r="K2402" s="54"/>
      <c r="L2402" s="55"/>
      <c r="M2402" s="59"/>
      <c r="N2402" s="59"/>
      <c r="O2402" s="53"/>
      <c r="P2402" s="53"/>
      <c r="Q2402" s="57">
        <f t="shared" si="1247"/>
        <v>0</v>
      </c>
      <c r="R2402" s="53"/>
      <c r="S2402" s="53">
        <f t="shared" si="1252"/>
        <v>0</v>
      </c>
      <c r="T2402" s="58"/>
      <c r="U2402" s="58"/>
      <c r="V2402" s="53">
        <f t="shared" si="1248"/>
        <v>0</v>
      </c>
      <c r="W2402" s="59"/>
      <c r="X2402" s="6"/>
    </row>
    <row r="2403" spans="1:24" s="77" customFormat="1" ht="15.75" x14ac:dyDescent="0.25">
      <c r="A2403" s="33" t="s">
        <v>293</v>
      </c>
      <c r="B2403" s="44" t="s">
        <v>335</v>
      </c>
      <c r="C2403" s="37" t="s">
        <v>239</v>
      </c>
      <c r="D2403" s="43" t="s">
        <v>243</v>
      </c>
      <c r="E2403" s="53"/>
      <c r="F2403" s="53">
        <f t="shared" si="1255"/>
        <v>0</v>
      </c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1247"/>
        <v>0</v>
      </c>
      <c r="R2403" s="53"/>
      <c r="S2403" s="53">
        <f t="shared" si="1252"/>
        <v>0</v>
      </c>
      <c r="T2403" s="58"/>
      <c r="U2403" s="58"/>
      <c r="V2403" s="53">
        <f t="shared" si="1248"/>
        <v>0</v>
      </c>
      <c r="W2403" s="59"/>
      <c r="X2403" s="6"/>
    </row>
    <row r="2404" spans="1:24" s="77" customFormat="1" ht="15.75" x14ac:dyDescent="0.25">
      <c r="A2404" s="33" t="s">
        <v>293</v>
      </c>
      <c r="B2404" s="44" t="s">
        <v>335</v>
      </c>
      <c r="C2404" s="37" t="s">
        <v>240</v>
      </c>
      <c r="D2404" s="43" t="s">
        <v>244</v>
      </c>
      <c r="E2404" s="53"/>
      <c r="F2404" s="53"/>
      <c r="G2404" s="53"/>
      <c r="H2404" s="53"/>
      <c r="I2404" s="119"/>
      <c r="J2404" s="55"/>
      <c r="K2404" s="54"/>
      <c r="L2404" s="55"/>
      <c r="M2404" s="59"/>
      <c r="N2404" s="59"/>
      <c r="O2404" s="53"/>
      <c r="P2404" s="53"/>
      <c r="Q2404" s="57">
        <f t="shared" si="1247"/>
        <v>0</v>
      </c>
      <c r="R2404" s="53"/>
      <c r="S2404" s="53">
        <f t="shared" si="1252"/>
        <v>0</v>
      </c>
      <c r="T2404" s="58"/>
      <c r="U2404" s="58"/>
      <c r="V2404" s="53">
        <f t="shared" si="1248"/>
        <v>0</v>
      </c>
      <c r="W2404" s="59"/>
      <c r="X2404" s="6"/>
    </row>
    <row r="2405" spans="1:24" s="77" customFormat="1" ht="15.75" x14ac:dyDescent="0.25">
      <c r="A2405" s="33" t="s">
        <v>293</v>
      </c>
      <c r="B2405" s="44" t="s">
        <v>335</v>
      </c>
      <c r="C2405" s="37" t="s">
        <v>241</v>
      </c>
      <c r="D2405" s="43" t="s">
        <v>242</v>
      </c>
      <c r="E2405" s="53"/>
      <c r="F2405" s="53">
        <f t="shared" si="1255"/>
        <v>0</v>
      </c>
      <c r="G2405" s="53"/>
      <c r="H2405" s="53"/>
      <c r="I2405" s="54"/>
      <c r="J2405" s="50"/>
      <c r="K2405" s="54"/>
      <c r="L2405" s="55"/>
      <c r="M2405" s="59"/>
      <c r="N2405" s="59"/>
      <c r="O2405" s="53"/>
      <c r="P2405" s="53"/>
      <c r="Q2405" s="57">
        <f t="shared" si="1247"/>
        <v>0</v>
      </c>
      <c r="R2405" s="53"/>
      <c r="S2405" s="53">
        <f t="shared" si="1252"/>
        <v>0</v>
      </c>
      <c r="T2405" s="58"/>
      <c r="U2405" s="58"/>
      <c r="V2405" s="53">
        <f t="shared" si="1248"/>
        <v>0</v>
      </c>
      <c r="W2405" s="59"/>
      <c r="X2405" s="6"/>
    </row>
    <row r="2406" spans="1:24" s="77" customFormat="1" ht="31.5" x14ac:dyDescent="0.25">
      <c r="A2406" s="33" t="s">
        <v>293</v>
      </c>
      <c r="B2406" s="44" t="s">
        <v>335</v>
      </c>
      <c r="C2406" s="37" t="s">
        <v>245</v>
      </c>
      <c r="D2406" s="43" t="s">
        <v>246</v>
      </c>
      <c r="E2406" s="53"/>
      <c r="F2406" s="53">
        <f t="shared" si="1255"/>
        <v>0</v>
      </c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 t="shared" si="1247"/>
        <v>0</v>
      </c>
      <c r="R2406" s="53"/>
      <c r="S2406" s="53">
        <f t="shared" si="1252"/>
        <v>0</v>
      </c>
      <c r="T2406" s="58"/>
      <c r="U2406" s="58"/>
      <c r="V2406" s="53">
        <f t="shared" si="1248"/>
        <v>0</v>
      </c>
      <c r="W2406" s="59"/>
      <c r="X2406" s="6"/>
    </row>
    <row r="2407" spans="1:24" s="77" customFormat="1" ht="15.75" x14ac:dyDescent="0.25">
      <c r="A2407" s="33" t="s">
        <v>293</v>
      </c>
      <c r="B2407" s="44" t="s">
        <v>335</v>
      </c>
      <c r="C2407" s="37" t="s">
        <v>247</v>
      </c>
      <c r="D2407" s="43" t="s">
        <v>248</v>
      </c>
      <c r="E2407" s="53"/>
      <c r="F2407" s="53">
        <f t="shared" si="1255"/>
        <v>0</v>
      </c>
      <c r="G2407" s="53"/>
      <c r="H2407" s="53"/>
      <c r="I2407" s="54"/>
      <c r="J2407" s="50"/>
      <c r="K2407" s="54"/>
      <c r="L2407" s="55"/>
      <c r="M2407" s="59"/>
      <c r="N2407" s="59"/>
      <c r="O2407" s="53"/>
      <c r="P2407" s="53"/>
      <c r="Q2407" s="57">
        <f t="shared" si="1247"/>
        <v>0</v>
      </c>
      <c r="R2407" s="53"/>
      <c r="S2407" s="53">
        <f t="shared" si="1252"/>
        <v>0</v>
      </c>
      <c r="T2407" s="58"/>
      <c r="U2407" s="58"/>
      <c r="V2407" s="53">
        <f t="shared" si="1248"/>
        <v>0</v>
      </c>
      <c r="W2407" s="59"/>
      <c r="X2407" s="6"/>
    </row>
    <row r="2408" spans="1:24" s="77" customFormat="1" ht="31.5" x14ac:dyDescent="0.25">
      <c r="A2408" s="33" t="s">
        <v>293</v>
      </c>
      <c r="B2408" s="44" t="s">
        <v>335</v>
      </c>
      <c r="C2408" s="37" t="s">
        <v>249</v>
      </c>
      <c r="D2408" s="43" t="s">
        <v>250</v>
      </c>
      <c r="E2408" s="53"/>
      <c r="F2408" s="53">
        <f t="shared" si="1255"/>
        <v>0</v>
      </c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>
        <f t="shared" si="1247"/>
        <v>0</v>
      </c>
      <c r="R2408" s="53"/>
      <c r="S2408" s="53">
        <f t="shared" si="1252"/>
        <v>0</v>
      </c>
      <c r="T2408" s="58"/>
      <c r="U2408" s="58"/>
      <c r="V2408" s="53">
        <f t="shared" si="1248"/>
        <v>0</v>
      </c>
      <c r="W2408" s="59"/>
      <c r="X2408" s="6"/>
    </row>
    <row r="2409" spans="1:24" s="77" customFormat="1" ht="15.75" x14ac:dyDescent="0.25">
      <c r="A2409" s="33" t="s">
        <v>293</v>
      </c>
      <c r="B2409" s="44" t="s">
        <v>335</v>
      </c>
      <c r="C2409" s="37" t="s">
        <v>251</v>
      </c>
      <c r="D2409" s="43" t="s">
        <v>260</v>
      </c>
      <c r="E2409" s="53"/>
      <c r="F2409" s="53">
        <f t="shared" si="1255"/>
        <v>0</v>
      </c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>
        <f t="shared" si="1247"/>
        <v>0</v>
      </c>
      <c r="R2409" s="53"/>
      <c r="S2409" s="53">
        <f t="shared" si="1252"/>
        <v>0</v>
      </c>
      <c r="T2409" s="58"/>
      <c r="U2409" s="58"/>
      <c r="V2409" s="53">
        <f t="shared" si="1248"/>
        <v>0</v>
      </c>
      <c r="W2409" s="59"/>
      <c r="X2409" s="6"/>
    </row>
    <row r="2410" spans="1:24" s="77" customFormat="1" ht="15.75" x14ac:dyDescent="0.25">
      <c r="A2410" s="33" t="s">
        <v>293</v>
      </c>
      <c r="B2410" s="44" t="s">
        <v>335</v>
      </c>
      <c r="C2410" s="37" t="s">
        <v>252</v>
      </c>
      <c r="D2410" s="43" t="s">
        <v>253</v>
      </c>
      <c r="E2410" s="53"/>
      <c r="F2410" s="53">
        <f t="shared" si="1255"/>
        <v>0</v>
      </c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si="1247"/>
        <v>0</v>
      </c>
      <c r="R2410" s="53"/>
      <c r="S2410" s="53">
        <f t="shared" si="1252"/>
        <v>0</v>
      </c>
      <c r="T2410" s="58"/>
      <c r="U2410" s="58"/>
      <c r="V2410" s="53">
        <f t="shared" si="1248"/>
        <v>0</v>
      </c>
      <c r="W2410" s="59"/>
      <c r="X2410" s="6"/>
    </row>
    <row r="2411" spans="1:24" s="77" customFormat="1" ht="15.75" x14ac:dyDescent="0.25">
      <c r="A2411" s="33" t="s">
        <v>293</v>
      </c>
      <c r="B2411" s="44" t="s">
        <v>335</v>
      </c>
      <c r="C2411" s="37" t="s">
        <v>254</v>
      </c>
      <c r="D2411" s="43" t="s">
        <v>255</v>
      </c>
      <c r="E2411" s="53"/>
      <c r="F2411" s="53">
        <f t="shared" si="1255"/>
        <v>0</v>
      </c>
      <c r="G2411" s="53"/>
      <c r="H2411" s="53"/>
      <c r="I2411" s="54"/>
      <c r="J2411" s="50"/>
      <c r="K2411" s="54"/>
      <c r="L2411" s="55"/>
      <c r="M2411" s="59"/>
      <c r="N2411" s="59"/>
      <c r="O2411" s="53"/>
      <c r="P2411" s="53"/>
      <c r="Q2411" s="57">
        <f t="shared" si="1247"/>
        <v>0</v>
      </c>
      <c r="R2411" s="53"/>
      <c r="S2411" s="53">
        <f t="shared" si="1252"/>
        <v>0</v>
      </c>
      <c r="T2411" s="58"/>
      <c r="U2411" s="58"/>
      <c r="V2411" s="53">
        <f t="shared" si="1248"/>
        <v>0</v>
      </c>
      <c r="W2411" s="59"/>
      <c r="X2411" s="6"/>
    </row>
    <row r="2412" spans="1:24" s="77" customFormat="1" ht="15.75" x14ac:dyDescent="0.25">
      <c r="A2412" s="33" t="s">
        <v>293</v>
      </c>
      <c r="B2412" s="44" t="s">
        <v>335</v>
      </c>
      <c r="C2412" s="37" t="s">
        <v>256</v>
      </c>
      <c r="D2412" s="43" t="s">
        <v>257</v>
      </c>
      <c r="E2412" s="53"/>
      <c r="F2412" s="53">
        <f t="shared" si="1255"/>
        <v>0</v>
      </c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1247"/>
        <v>0</v>
      </c>
      <c r="R2412" s="53"/>
      <c r="S2412" s="53">
        <f t="shared" si="1252"/>
        <v>0</v>
      </c>
      <c r="T2412" s="58"/>
      <c r="U2412" s="58"/>
      <c r="V2412" s="53">
        <f t="shared" si="1248"/>
        <v>0</v>
      </c>
      <c r="W2412" s="59"/>
      <c r="X2412" s="6"/>
    </row>
    <row r="2413" spans="1:24" s="77" customFormat="1" ht="31.5" x14ac:dyDescent="0.25">
      <c r="A2413" s="33" t="s">
        <v>293</v>
      </c>
      <c r="B2413" s="44" t="s">
        <v>335</v>
      </c>
      <c r="C2413" s="37" t="s">
        <v>258</v>
      </c>
      <c r="D2413" s="43" t="s">
        <v>259</v>
      </c>
      <c r="E2413" s="53"/>
      <c r="F2413" s="53">
        <f t="shared" si="1255"/>
        <v>0</v>
      </c>
      <c r="G2413" s="53"/>
      <c r="H2413" s="53"/>
      <c r="I2413" s="54"/>
      <c r="J2413" s="50"/>
      <c r="K2413" s="54"/>
      <c r="L2413" s="55"/>
      <c r="M2413" s="59"/>
      <c r="N2413" s="59"/>
      <c r="O2413" s="53"/>
      <c r="P2413" s="53"/>
      <c r="Q2413" s="57">
        <f t="shared" si="1247"/>
        <v>0</v>
      </c>
      <c r="R2413" s="53"/>
      <c r="S2413" s="53">
        <f t="shared" si="1252"/>
        <v>0</v>
      </c>
      <c r="T2413" s="58"/>
      <c r="U2413" s="58"/>
      <c r="V2413" s="53">
        <f t="shared" si="1248"/>
        <v>0</v>
      </c>
      <c r="W2413" s="59"/>
      <c r="X2413" s="6"/>
    </row>
    <row r="2414" spans="1:24" s="77" customFormat="1" ht="15.75" x14ac:dyDescent="0.25">
      <c r="A2414" s="33" t="s">
        <v>293</v>
      </c>
      <c r="B2414" s="44" t="s">
        <v>335</v>
      </c>
      <c r="C2414" s="37" t="s">
        <v>261</v>
      </c>
      <c r="D2414" s="43" t="s">
        <v>262</v>
      </c>
      <c r="E2414" s="53"/>
      <c r="F2414" s="53">
        <f t="shared" si="1255"/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1247"/>
        <v>0</v>
      </c>
      <c r="R2414" s="53"/>
      <c r="S2414" s="53">
        <f t="shared" si="1252"/>
        <v>0</v>
      </c>
      <c r="T2414" s="58"/>
      <c r="U2414" s="58"/>
      <c r="V2414" s="53">
        <f t="shared" si="1248"/>
        <v>0</v>
      </c>
      <c r="W2414" s="59"/>
      <c r="X2414" s="6"/>
    </row>
    <row r="2415" spans="1:24" s="77" customFormat="1" ht="47.25" x14ac:dyDescent="0.25">
      <c r="A2415" s="33" t="s">
        <v>293</v>
      </c>
      <c r="B2415" s="44" t="s">
        <v>335</v>
      </c>
      <c r="C2415" s="37" t="s">
        <v>263</v>
      </c>
      <c r="D2415" s="43" t="s">
        <v>264</v>
      </c>
      <c r="E2415" s="53"/>
      <c r="F2415" s="53">
        <f t="shared" si="1255"/>
        <v>0</v>
      </c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1247"/>
        <v>0</v>
      </c>
      <c r="R2415" s="53"/>
      <c r="S2415" s="53">
        <f t="shared" si="1252"/>
        <v>0</v>
      </c>
      <c r="T2415" s="58"/>
      <c r="U2415" s="58"/>
      <c r="V2415" s="53">
        <f t="shared" si="1248"/>
        <v>0</v>
      </c>
      <c r="W2415" s="59"/>
      <c r="X2415" s="6"/>
    </row>
    <row r="2416" spans="1:24" s="77" customFormat="1" ht="15.75" x14ac:dyDescent="0.25">
      <c r="A2416" s="33" t="s">
        <v>293</v>
      </c>
      <c r="B2416" s="44" t="s">
        <v>335</v>
      </c>
      <c r="C2416" s="37" t="s">
        <v>265</v>
      </c>
      <c r="D2416" s="43" t="s">
        <v>266</v>
      </c>
      <c r="E2416" s="53"/>
      <c r="F2416" s="53">
        <f t="shared" si="1255"/>
        <v>0</v>
      </c>
      <c r="G2416" s="53"/>
      <c r="H2416" s="53"/>
      <c r="I2416" s="54"/>
      <c r="J2416" s="50"/>
      <c r="K2416" s="54"/>
      <c r="L2416" s="55"/>
      <c r="M2416" s="59"/>
      <c r="N2416" s="59"/>
      <c r="O2416" s="53"/>
      <c r="P2416" s="53"/>
      <c r="Q2416" s="57">
        <f t="shared" si="1247"/>
        <v>0</v>
      </c>
      <c r="R2416" s="53"/>
      <c r="S2416" s="53">
        <f t="shared" si="1252"/>
        <v>0</v>
      </c>
      <c r="T2416" s="58"/>
      <c r="U2416" s="58"/>
      <c r="V2416" s="53">
        <f t="shared" si="1248"/>
        <v>0</v>
      </c>
      <c r="W2416" s="59"/>
      <c r="X2416" s="6"/>
    </row>
    <row r="2417" spans="1:24" s="77" customFormat="1" ht="31.5" x14ac:dyDescent="0.25">
      <c r="A2417" s="33" t="s">
        <v>293</v>
      </c>
      <c r="B2417" s="44" t="s">
        <v>335</v>
      </c>
      <c r="C2417" s="37" t="s">
        <v>267</v>
      </c>
      <c r="D2417" s="43" t="s">
        <v>268</v>
      </c>
      <c r="E2417" s="53"/>
      <c r="F2417" s="53">
        <f t="shared" si="1255"/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1247"/>
        <v>0</v>
      </c>
      <c r="R2417" s="53"/>
      <c r="S2417" s="53">
        <f t="shared" si="1252"/>
        <v>0</v>
      </c>
      <c r="T2417" s="58"/>
      <c r="U2417" s="58"/>
      <c r="V2417" s="53">
        <f t="shared" si="1248"/>
        <v>0</v>
      </c>
      <c r="W2417" s="59"/>
      <c r="X2417" s="6"/>
    </row>
    <row r="2418" spans="1:24" s="77" customFormat="1" ht="15.75" x14ac:dyDescent="0.25">
      <c r="A2418" s="33" t="s">
        <v>293</v>
      </c>
      <c r="B2418" s="44" t="s">
        <v>335</v>
      </c>
      <c r="C2418" s="37" t="s">
        <v>269</v>
      </c>
      <c r="D2418" s="43" t="s">
        <v>270</v>
      </c>
      <c r="E2418" s="53"/>
      <c r="F2418" s="53">
        <f t="shared" si="1255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1247"/>
        <v>0</v>
      </c>
      <c r="R2418" s="53"/>
      <c r="S2418" s="53">
        <f t="shared" si="1252"/>
        <v>0</v>
      </c>
      <c r="T2418" s="58"/>
      <c r="U2418" s="58"/>
      <c r="V2418" s="53">
        <f t="shared" si="1248"/>
        <v>0</v>
      </c>
      <c r="W2418" s="59"/>
      <c r="X2418" s="6"/>
    </row>
    <row r="2419" spans="1:24" s="77" customFormat="1" ht="31.5" x14ac:dyDescent="0.25">
      <c r="A2419" s="33" t="s">
        <v>293</v>
      </c>
      <c r="B2419" s="44" t="s">
        <v>335</v>
      </c>
      <c r="C2419" s="37" t="s">
        <v>271</v>
      </c>
      <c r="D2419" s="43" t="s">
        <v>272</v>
      </c>
      <c r="E2419" s="53"/>
      <c r="F2419" s="53">
        <f t="shared" si="1255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1247"/>
        <v>0</v>
      </c>
      <c r="R2419" s="53"/>
      <c r="S2419" s="53">
        <f t="shared" si="1252"/>
        <v>0</v>
      </c>
      <c r="T2419" s="58"/>
      <c r="U2419" s="58"/>
      <c r="V2419" s="53">
        <f t="shared" si="1248"/>
        <v>0</v>
      </c>
      <c r="W2419" s="59"/>
      <c r="X2419" s="6"/>
    </row>
    <row r="2420" spans="1:24" s="77" customFormat="1" ht="15.75" x14ac:dyDescent="0.25">
      <c r="A2420" s="33" t="s">
        <v>293</v>
      </c>
      <c r="B2420" s="44" t="s">
        <v>335</v>
      </c>
      <c r="C2420" s="37" t="s">
        <v>273</v>
      </c>
      <c r="D2420" s="43" t="s">
        <v>274</v>
      </c>
      <c r="E2420" s="53"/>
      <c r="F2420" s="53">
        <f t="shared" si="1255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1247"/>
        <v>0</v>
      </c>
      <c r="R2420" s="53"/>
      <c r="S2420" s="53">
        <f t="shared" si="1252"/>
        <v>0</v>
      </c>
      <c r="T2420" s="58"/>
      <c r="U2420" s="58"/>
      <c r="V2420" s="53">
        <f t="shared" si="1248"/>
        <v>0</v>
      </c>
      <c r="W2420" s="59"/>
      <c r="X2420" s="6"/>
    </row>
    <row r="2421" spans="1:24" s="77" customFormat="1" ht="31.5" x14ac:dyDescent="0.25">
      <c r="A2421" s="33" t="s">
        <v>293</v>
      </c>
      <c r="B2421" s="44" t="s">
        <v>335</v>
      </c>
      <c r="C2421" s="37" t="s">
        <v>275</v>
      </c>
      <c r="D2421" s="43" t="s">
        <v>276</v>
      </c>
      <c r="E2421" s="53"/>
      <c r="F2421" s="53"/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1247"/>
        <v>0</v>
      </c>
      <c r="R2421" s="53"/>
      <c r="S2421" s="53">
        <f t="shared" si="1252"/>
        <v>0</v>
      </c>
      <c r="T2421" s="53"/>
      <c r="U2421" s="53"/>
      <c r="V2421" s="53">
        <f t="shared" si="1248"/>
        <v>0</v>
      </c>
      <c r="W2421" s="59"/>
      <c r="X2421" s="6"/>
    </row>
    <row r="2422" spans="1:24" s="77" customFormat="1" ht="15.75" x14ac:dyDescent="0.25">
      <c r="A2422" s="33" t="s">
        <v>293</v>
      </c>
      <c r="B2422" s="44" t="s">
        <v>335</v>
      </c>
      <c r="C2422" s="37" t="s">
        <v>353</v>
      </c>
      <c r="D2422" s="43" t="s">
        <v>351</v>
      </c>
      <c r="E2422" s="53"/>
      <c r="F2422" s="53">
        <f>E2422/12*1</f>
        <v>0</v>
      </c>
      <c r="G2422" s="53">
        <v>699.46</v>
      </c>
      <c r="H2422" s="53"/>
      <c r="I2422" s="119">
        <f t="shared" ref="I2422" si="1256">G2422-F2422</f>
        <v>699.46</v>
      </c>
      <c r="J2422" s="55"/>
      <c r="K2422" s="54"/>
      <c r="L2422" s="55"/>
      <c r="M2422" s="59"/>
      <c r="N2422" s="59"/>
      <c r="O2422" s="53"/>
      <c r="P2422" s="53"/>
      <c r="Q2422" s="57"/>
      <c r="R2422" s="53"/>
      <c r="S2422" s="53"/>
      <c r="T2422" s="53"/>
      <c r="U2422" s="53"/>
      <c r="V2422" s="53"/>
      <c r="W2422" s="59"/>
      <c r="X2422" s="6"/>
    </row>
    <row r="2423" spans="1:24" s="77" customFormat="1" ht="15.75" x14ac:dyDescent="0.25">
      <c r="A2423" s="33" t="s">
        <v>293</v>
      </c>
      <c r="B2423" s="44" t="s">
        <v>335</v>
      </c>
      <c r="C2423" s="37" t="s">
        <v>354</v>
      </c>
      <c r="D2423" s="38" t="s">
        <v>355</v>
      </c>
      <c r="E2423" s="53"/>
      <c r="F2423" s="99">
        <f>E2423/12*1</f>
        <v>0</v>
      </c>
      <c r="G2423" s="53"/>
      <c r="H2423" s="53"/>
      <c r="I2423" s="54"/>
      <c r="J2423" s="50"/>
      <c r="K2423" s="54"/>
      <c r="L2423" s="55"/>
      <c r="M2423" s="59"/>
      <c r="N2423" s="59"/>
      <c r="O2423" s="53"/>
      <c r="P2423" s="53"/>
      <c r="Q2423" s="57">
        <f>O2423-P2423</f>
        <v>0</v>
      </c>
      <c r="R2423" s="53"/>
      <c r="S2423" s="53">
        <f>ROUND(R2423/12*3,0)</f>
        <v>0</v>
      </c>
      <c r="T2423" s="53"/>
      <c r="U2423" s="53"/>
      <c r="V2423" s="53">
        <f>T2423-U2423</f>
        <v>0</v>
      </c>
      <c r="W2423" s="59"/>
      <c r="X2423" s="6"/>
    </row>
    <row r="2424" spans="1:24" s="81" customFormat="1" ht="29.25" customHeight="1" x14ac:dyDescent="0.25">
      <c r="A2424" s="33" t="s">
        <v>293</v>
      </c>
      <c r="B2424" s="44" t="s">
        <v>335</v>
      </c>
      <c r="C2424" s="37" t="s">
        <v>360</v>
      </c>
      <c r="D2424" s="43" t="s">
        <v>319</v>
      </c>
      <c r="E2424" s="53"/>
      <c r="F2424" s="99">
        <f>E2424/12*1</f>
        <v>0</v>
      </c>
      <c r="G2424" s="53"/>
      <c r="H2424" s="53"/>
      <c r="I2424" s="119"/>
      <c r="J2424" s="55"/>
      <c r="K2424" s="119"/>
      <c r="L2424" s="55"/>
      <c r="M2424" s="59"/>
      <c r="N2424" s="59"/>
      <c r="O2424" s="53"/>
      <c r="P2424" s="53"/>
      <c r="Q2424" s="59"/>
      <c r="R2424" s="53"/>
      <c r="S2424" s="53"/>
      <c r="T2424" s="53"/>
      <c r="U2424" s="53"/>
      <c r="V2424" s="53"/>
      <c r="W2424" s="59"/>
      <c r="X2424" s="6"/>
    </row>
    <row r="2425" spans="1:24" s="81" customFormat="1" ht="26.25" customHeight="1" x14ac:dyDescent="0.25">
      <c r="A2425" s="33" t="s">
        <v>293</v>
      </c>
      <c r="B2425" s="44" t="s">
        <v>335</v>
      </c>
      <c r="C2425" s="37" t="s">
        <v>380</v>
      </c>
      <c r="D2425" s="39" t="s">
        <v>361</v>
      </c>
      <c r="E2425" s="53"/>
      <c r="F2425" s="99">
        <f>E2425/12*1</f>
        <v>0</v>
      </c>
      <c r="G2425" s="53"/>
      <c r="H2425" s="53"/>
      <c r="I2425" s="119"/>
      <c r="J2425" s="55"/>
      <c r="K2425" s="119"/>
      <c r="L2425" s="55"/>
      <c r="M2425" s="59"/>
      <c r="N2425" s="59"/>
      <c r="O2425" s="53"/>
      <c r="P2425" s="53"/>
      <c r="Q2425" s="59"/>
      <c r="R2425" s="53"/>
      <c r="S2425" s="53"/>
      <c r="T2425" s="53"/>
      <c r="U2425" s="53"/>
      <c r="V2425" s="53"/>
      <c r="W2425" s="59"/>
      <c r="X2425" s="6"/>
    </row>
    <row r="2426" spans="1:24" s="81" customFormat="1" ht="26.25" customHeight="1" x14ac:dyDescent="0.25">
      <c r="A2426" s="33" t="s">
        <v>293</v>
      </c>
      <c r="B2426" s="44" t="s">
        <v>335</v>
      </c>
      <c r="C2426" s="98" t="s">
        <v>387</v>
      </c>
      <c r="D2426" s="117" t="s">
        <v>388</v>
      </c>
      <c r="E2426" s="53">
        <v>24755</v>
      </c>
      <c r="F2426" s="53">
        <f>E2426</f>
        <v>24755</v>
      </c>
      <c r="G2426" s="53">
        <f t="shared" ref="G2426:H2426" si="1257">F2426</f>
        <v>24755</v>
      </c>
      <c r="H2426" s="53">
        <f t="shared" si="1257"/>
        <v>24755</v>
      </c>
      <c r="I2426" s="119"/>
      <c r="J2426" s="55"/>
      <c r="K2426" s="54"/>
      <c r="L2426" s="55"/>
      <c r="M2426" s="59"/>
      <c r="N2426" s="59"/>
      <c r="O2426" s="53"/>
      <c r="P2426" s="53"/>
      <c r="Q2426" s="57"/>
      <c r="R2426" s="53"/>
      <c r="S2426" s="53"/>
      <c r="T2426" s="58"/>
      <c r="U2426" s="58"/>
      <c r="V2426" s="53"/>
      <c r="W2426" s="60"/>
      <c r="X2426" s="6"/>
    </row>
    <row r="2427" spans="1:24" s="35" customFormat="1" ht="15.75" x14ac:dyDescent="0.25">
      <c r="A2427" s="100" t="s">
        <v>294</v>
      </c>
      <c r="B2427" s="100" t="s">
        <v>336</v>
      </c>
      <c r="C2427" s="101" t="s">
        <v>102</v>
      </c>
      <c r="D2427" s="102" t="s">
        <v>21</v>
      </c>
      <c r="E2427" s="103">
        <f>E2428+E2467</f>
        <v>5766270</v>
      </c>
      <c r="F2427" s="103">
        <f>F2428+F2467</f>
        <v>974599.01</v>
      </c>
      <c r="G2427" s="103">
        <f>G2428+G2467</f>
        <v>930372.69</v>
      </c>
      <c r="H2427" s="103">
        <f>H2428+H2467</f>
        <v>900772</v>
      </c>
      <c r="I2427" s="127">
        <f>I2428+I2467</f>
        <v>11478.85</v>
      </c>
      <c r="J2427" s="104">
        <f>ROUND(I2427/F2427*100,2)</f>
        <v>1.18</v>
      </c>
      <c r="K2427" s="127">
        <f>K2428+K2467</f>
        <v>-56250.17</v>
      </c>
      <c r="L2427" s="106">
        <f>ROUND(K2427*100/-F2427,2)</f>
        <v>5.77</v>
      </c>
      <c r="M2427" s="103">
        <f t="shared" ref="M2427:V2427" si="1258">M2428+M2467</f>
        <v>124705</v>
      </c>
      <c r="N2427" s="103">
        <f t="shared" si="1258"/>
        <v>20784.160000000003</v>
      </c>
      <c r="O2427" s="103">
        <f t="shared" si="1258"/>
        <v>24432</v>
      </c>
      <c r="P2427" s="103">
        <f t="shared" si="1258"/>
        <v>24348</v>
      </c>
      <c r="Q2427" s="127">
        <f t="shared" si="1258"/>
        <v>84</v>
      </c>
      <c r="R2427" s="103">
        <f t="shared" si="1258"/>
        <v>2884</v>
      </c>
      <c r="S2427" s="103">
        <f t="shared" si="1258"/>
        <v>482</v>
      </c>
      <c r="T2427" s="138">
        <f t="shared" si="1258"/>
        <v>468</v>
      </c>
      <c r="U2427" s="138">
        <f t="shared" si="1258"/>
        <v>465</v>
      </c>
      <c r="V2427" s="103">
        <f t="shared" si="1258"/>
        <v>3</v>
      </c>
      <c r="W2427" s="105">
        <v>14087</v>
      </c>
      <c r="X2427" s="47"/>
    </row>
    <row r="2428" spans="1:24" s="35" customFormat="1" ht="15.75" x14ac:dyDescent="0.25">
      <c r="A2428" s="33" t="s">
        <v>294</v>
      </c>
      <c r="B2428" s="21">
        <v>1</v>
      </c>
      <c r="C2428" s="23" t="s">
        <v>102</v>
      </c>
      <c r="D2428" s="27" t="s">
        <v>22</v>
      </c>
      <c r="E2428" s="52">
        <f t="shared" ref="E2428:K2428" si="1259">E2429+E2435+E2449</f>
        <v>5563246</v>
      </c>
      <c r="F2428" s="52">
        <f t="shared" si="1259"/>
        <v>927210</v>
      </c>
      <c r="G2428" s="52">
        <f t="shared" si="1259"/>
        <v>879382</v>
      </c>
      <c r="H2428" s="52">
        <f t="shared" si="1259"/>
        <v>850231</v>
      </c>
      <c r="I2428" s="124">
        <f t="shared" si="1259"/>
        <v>0</v>
      </c>
      <c r="J2428" s="50">
        <f>ROUND(I2428/F2428*100,2)</f>
        <v>0</v>
      </c>
      <c r="K2428" s="124">
        <f t="shared" si="1259"/>
        <v>-48373</v>
      </c>
      <c r="L2428" s="55">
        <f>ROUND(K2428*100/-F2428,2)</f>
        <v>5.22</v>
      </c>
      <c r="M2428" s="49">
        <v>112991</v>
      </c>
      <c r="N2428" s="49">
        <f>ROUND(M2428/12*2,2)</f>
        <v>18831.830000000002</v>
      </c>
      <c r="O2428" s="52">
        <f t="shared" ref="O2428:V2428" si="1260">O2429+O2435+O2449</f>
        <v>23156</v>
      </c>
      <c r="P2428" s="52">
        <f t="shared" si="1260"/>
        <v>23156</v>
      </c>
      <c r="Q2428" s="124">
        <f t="shared" si="1260"/>
        <v>0</v>
      </c>
      <c r="R2428" s="52">
        <f t="shared" si="1260"/>
        <v>2656</v>
      </c>
      <c r="S2428" s="52">
        <f t="shared" si="1260"/>
        <v>443</v>
      </c>
      <c r="T2428" s="134">
        <f t="shared" si="1260"/>
        <v>437</v>
      </c>
      <c r="U2428" s="134">
        <f t="shared" si="1260"/>
        <v>436</v>
      </c>
      <c r="V2428" s="59">
        <f t="shared" si="1260"/>
        <v>1</v>
      </c>
      <c r="W2428" s="60"/>
      <c r="X2428" s="25"/>
    </row>
    <row r="2429" spans="1:24" s="35" customFormat="1" ht="15.75" x14ac:dyDescent="0.25">
      <c r="A2429" s="33" t="s">
        <v>294</v>
      </c>
      <c r="B2429" s="33" t="s">
        <v>330</v>
      </c>
      <c r="C2429" s="23" t="s">
        <v>102</v>
      </c>
      <c r="D2429" s="32" t="s">
        <v>23</v>
      </c>
      <c r="E2429" s="49">
        <f t="shared" ref="E2429:K2429" si="1261">SUM(E2430:E2434)</f>
        <v>4819691</v>
      </c>
      <c r="F2429" s="49">
        <f t="shared" si="1261"/>
        <v>803284</v>
      </c>
      <c r="G2429" s="49">
        <f t="shared" si="1261"/>
        <v>797716</v>
      </c>
      <c r="H2429" s="49">
        <f t="shared" si="1261"/>
        <v>803284</v>
      </c>
      <c r="I2429" s="128">
        <f t="shared" si="1261"/>
        <v>0</v>
      </c>
      <c r="J2429" s="50">
        <f>ROUND(I2429/F2429*100,2)</f>
        <v>0</v>
      </c>
      <c r="K2429" s="128">
        <f t="shared" si="1261"/>
        <v>-5568</v>
      </c>
      <c r="L2429" s="55">
        <f>ROUND(K2429*100/-F2429,2)</f>
        <v>0.69</v>
      </c>
      <c r="M2429" s="49"/>
      <c r="N2429" s="49"/>
      <c r="O2429" s="52">
        <f t="shared" ref="O2429:V2429" si="1262">SUM(O2430:O2434)</f>
        <v>23156</v>
      </c>
      <c r="P2429" s="52">
        <f t="shared" si="1262"/>
        <v>23156</v>
      </c>
      <c r="Q2429" s="124">
        <f t="shared" si="1262"/>
        <v>0</v>
      </c>
      <c r="R2429" s="52">
        <f t="shared" si="1262"/>
        <v>2656</v>
      </c>
      <c r="S2429" s="52">
        <f t="shared" si="1262"/>
        <v>443</v>
      </c>
      <c r="T2429" s="52">
        <f t="shared" si="1262"/>
        <v>436</v>
      </c>
      <c r="U2429" s="49">
        <f t="shared" si="1262"/>
        <v>436</v>
      </c>
      <c r="V2429" s="49">
        <f t="shared" si="1262"/>
        <v>0</v>
      </c>
      <c r="W2429" s="51"/>
      <c r="X2429" s="25"/>
    </row>
    <row r="2430" spans="1:24" s="35" customFormat="1" ht="15.75" x14ac:dyDescent="0.25">
      <c r="A2430" s="33" t="s">
        <v>294</v>
      </c>
      <c r="B2430" s="33" t="s">
        <v>330</v>
      </c>
      <c r="C2430" s="23" t="s">
        <v>73</v>
      </c>
      <c r="D2430" s="34" t="s">
        <v>106</v>
      </c>
      <c r="E2430" s="53">
        <v>2218074</v>
      </c>
      <c r="F2430" s="99">
        <f>184840*2</f>
        <v>369680</v>
      </c>
      <c r="G2430" s="99">
        <v>364112</v>
      </c>
      <c r="H2430" s="99">
        <f>184840*2</f>
        <v>369680</v>
      </c>
      <c r="I2430" s="54"/>
      <c r="J2430" s="50"/>
      <c r="K2430" s="54">
        <f>G2430-F2430</f>
        <v>-5568</v>
      </c>
      <c r="L2430" s="55">
        <f>ROUND(K2430*100/-F2430,2)</f>
        <v>1.51</v>
      </c>
      <c r="M2430" s="53"/>
      <c r="N2430" s="53"/>
      <c r="O2430" s="53">
        <v>23156</v>
      </c>
      <c r="P2430" s="53">
        <v>23156</v>
      </c>
      <c r="Q2430" s="57">
        <f>O2430-P2430</f>
        <v>0</v>
      </c>
      <c r="R2430" s="74">
        <v>2656</v>
      </c>
      <c r="S2430" s="53">
        <f>ROUND(R2430/12*2,0)</f>
        <v>443</v>
      </c>
      <c r="T2430" s="58">
        <v>436</v>
      </c>
      <c r="U2430" s="58">
        <v>436</v>
      </c>
      <c r="V2430" s="53">
        <f>T2430-U2430</f>
        <v>0</v>
      </c>
      <c r="W2430" s="56"/>
      <c r="X2430" s="6"/>
    </row>
    <row r="2431" spans="1:24" s="26" customFormat="1" ht="29.25" customHeight="1" x14ac:dyDescent="0.25">
      <c r="A2431" s="33" t="s">
        <v>294</v>
      </c>
      <c r="B2431" s="33" t="s">
        <v>330</v>
      </c>
      <c r="C2431" s="23" t="s">
        <v>74</v>
      </c>
      <c r="D2431" s="116" t="s">
        <v>104</v>
      </c>
      <c r="E2431" s="53">
        <v>2471616</v>
      </c>
      <c r="F2431" s="53">
        <f>205968*2</f>
        <v>411936</v>
      </c>
      <c r="G2431" s="53">
        <f>205968*2</f>
        <v>411936</v>
      </c>
      <c r="H2431" s="53">
        <f>205968*2</f>
        <v>411936</v>
      </c>
      <c r="I2431" s="119"/>
      <c r="J2431" s="50"/>
      <c r="K2431" s="119"/>
      <c r="L2431" s="55"/>
      <c r="M2431" s="59"/>
      <c r="N2431" s="59"/>
      <c r="O2431" s="53"/>
      <c r="P2431" s="53"/>
      <c r="Q2431" s="59">
        <f>O2431-P2431</f>
        <v>0</v>
      </c>
      <c r="R2431" s="53"/>
      <c r="S2431" s="53">
        <f>ROUND(R2431/12*3,0)</f>
        <v>0</v>
      </c>
      <c r="T2431" s="53"/>
      <c r="U2431" s="53"/>
      <c r="V2431" s="53">
        <f>T2431-U2431</f>
        <v>0</v>
      </c>
      <c r="W2431" s="59"/>
      <c r="X2431" s="6"/>
    </row>
    <row r="2432" spans="1:24" s="26" customFormat="1" ht="26.25" customHeight="1" x14ac:dyDescent="0.25">
      <c r="A2432" s="33" t="s">
        <v>294</v>
      </c>
      <c r="B2432" s="33" t="s">
        <v>330</v>
      </c>
      <c r="C2432" s="23" t="s">
        <v>74</v>
      </c>
      <c r="D2432" s="116" t="s">
        <v>105</v>
      </c>
      <c r="E2432" s="53">
        <v>130001</v>
      </c>
      <c r="F2432" s="53">
        <f>10834*2</f>
        <v>21668</v>
      </c>
      <c r="G2432" s="53">
        <f>10834*2</f>
        <v>21668</v>
      </c>
      <c r="H2432" s="53">
        <f>10834*2</f>
        <v>21668</v>
      </c>
      <c r="I2432" s="119"/>
      <c r="J2432" s="50"/>
      <c r="K2432" s="119"/>
      <c r="L2432" s="55"/>
      <c r="M2432" s="59"/>
      <c r="N2432" s="59"/>
      <c r="O2432" s="53"/>
      <c r="P2432" s="53"/>
      <c r="Q2432" s="59">
        <f>O2432-P2432</f>
        <v>0</v>
      </c>
      <c r="R2432" s="53"/>
      <c r="S2432" s="53">
        <f>ROUND(R2432/12*3,0)</f>
        <v>0</v>
      </c>
      <c r="T2432" s="53"/>
      <c r="U2432" s="53"/>
      <c r="V2432" s="53">
        <f>T2432-U2432</f>
        <v>0</v>
      </c>
      <c r="W2432" s="59"/>
      <c r="X2432" s="6"/>
    </row>
    <row r="2433" spans="1:24" s="26" customFormat="1" ht="22.5" customHeight="1" x14ac:dyDescent="0.25">
      <c r="A2433" s="33" t="s">
        <v>294</v>
      </c>
      <c r="B2433" s="33" t="s">
        <v>330</v>
      </c>
      <c r="C2433" s="23" t="s">
        <v>75</v>
      </c>
      <c r="D2433" s="34" t="s">
        <v>107</v>
      </c>
      <c r="E2433" s="53"/>
      <c r="F2433" s="53"/>
      <c r="G2433" s="53"/>
      <c r="H2433" s="53"/>
      <c r="I2433" s="119"/>
      <c r="J2433" s="55"/>
      <c r="K2433" s="119"/>
      <c r="L2433" s="55"/>
      <c r="M2433" s="59"/>
      <c r="N2433" s="59"/>
      <c r="O2433" s="53"/>
      <c r="P2433" s="53"/>
      <c r="Q2433" s="59">
        <f>O2433-P2433</f>
        <v>0</v>
      </c>
      <c r="R2433" s="53"/>
      <c r="S2433" s="53">
        <f>ROUND(R2433/12*3,0)</f>
        <v>0</v>
      </c>
      <c r="T2433" s="53"/>
      <c r="U2433" s="53"/>
      <c r="V2433" s="53">
        <f>T2433-U2433</f>
        <v>0</v>
      </c>
      <c r="W2433" s="59"/>
      <c r="X2433" s="6"/>
    </row>
    <row r="2434" spans="1:24" s="35" customFormat="1" ht="31.5" x14ac:dyDescent="0.25">
      <c r="A2434" s="33" t="s">
        <v>294</v>
      </c>
      <c r="B2434" s="33" t="s">
        <v>330</v>
      </c>
      <c r="C2434" s="23" t="s">
        <v>76</v>
      </c>
      <c r="D2434" s="34" t="s">
        <v>108</v>
      </c>
      <c r="E2434" s="53"/>
      <c r="F2434" s="53"/>
      <c r="G2434" s="53"/>
      <c r="H2434" s="53"/>
      <c r="I2434" s="54"/>
      <c r="J2434" s="50"/>
      <c r="K2434" s="54"/>
      <c r="L2434" s="55"/>
      <c r="M2434" s="59"/>
      <c r="N2434" s="59"/>
      <c r="O2434" s="53"/>
      <c r="P2434" s="53"/>
      <c r="Q2434" s="57">
        <f>O2434-P2434</f>
        <v>0</v>
      </c>
      <c r="R2434" s="53"/>
      <c r="S2434" s="53">
        <f>ROUND(R2434/12*3,0)</f>
        <v>0</v>
      </c>
      <c r="T2434" s="58"/>
      <c r="U2434" s="58"/>
      <c r="V2434" s="53">
        <f>T2434-U2434</f>
        <v>0</v>
      </c>
      <c r="W2434" s="59"/>
      <c r="X2434" s="6"/>
    </row>
    <row r="2435" spans="1:24" s="35" customFormat="1" ht="15.75" x14ac:dyDescent="0.25">
      <c r="A2435" s="33" t="s">
        <v>294</v>
      </c>
      <c r="B2435" s="22" t="s">
        <v>331</v>
      </c>
      <c r="C2435" s="36"/>
      <c r="D2435" s="32" t="s">
        <v>24</v>
      </c>
      <c r="E2435" s="61">
        <f t="shared" ref="E2435:L2435" si="1263">SUM(E2436:E2448)</f>
        <v>0</v>
      </c>
      <c r="F2435" s="61">
        <f t="shared" si="1263"/>
        <v>0</v>
      </c>
      <c r="G2435" s="61">
        <f t="shared" si="1263"/>
        <v>0</v>
      </c>
      <c r="H2435" s="61">
        <f t="shared" si="1263"/>
        <v>0</v>
      </c>
      <c r="I2435" s="120">
        <f t="shared" si="1263"/>
        <v>0</v>
      </c>
      <c r="J2435" s="120">
        <f t="shared" si="1263"/>
        <v>0</v>
      </c>
      <c r="K2435" s="120">
        <f t="shared" si="1263"/>
        <v>0</v>
      </c>
      <c r="L2435" s="61">
        <f t="shared" si="1263"/>
        <v>0</v>
      </c>
      <c r="M2435" s="61"/>
      <c r="N2435" s="61"/>
      <c r="O2435" s="61">
        <f t="shared" ref="O2435:V2435" si="1264">SUM(O2436:O2448)</f>
        <v>0</v>
      </c>
      <c r="P2435" s="61">
        <f t="shared" si="1264"/>
        <v>0</v>
      </c>
      <c r="Q2435" s="120">
        <f t="shared" si="1264"/>
        <v>0</v>
      </c>
      <c r="R2435" s="61">
        <f t="shared" si="1264"/>
        <v>0</v>
      </c>
      <c r="S2435" s="61">
        <f t="shared" si="1264"/>
        <v>0</v>
      </c>
      <c r="T2435" s="137">
        <f t="shared" si="1264"/>
        <v>0</v>
      </c>
      <c r="U2435" s="137">
        <f t="shared" si="1264"/>
        <v>0</v>
      </c>
      <c r="V2435" s="61">
        <f t="shared" si="1264"/>
        <v>0</v>
      </c>
      <c r="W2435" s="68"/>
      <c r="X2435" s="6"/>
    </row>
    <row r="2436" spans="1:24" s="35" customFormat="1" ht="15.75" x14ac:dyDescent="0.25">
      <c r="A2436" s="33" t="s">
        <v>294</v>
      </c>
      <c r="B2436" s="33" t="s">
        <v>331</v>
      </c>
      <c r="C2436" s="37" t="s">
        <v>25</v>
      </c>
      <c r="D2436" s="34" t="s">
        <v>54</v>
      </c>
      <c r="E2436" s="53"/>
      <c r="F2436" s="53"/>
      <c r="G2436" s="53"/>
      <c r="H2436" s="53"/>
      <c r="I2436" s="54"/>
      <c r="J2436" s="50"/>
      <c r="K2436" s="54"/>
      <c r="L2436" s="55"/>
      <c r="M2436" s="59"/>
      <c r="N2436" s="59"/>
      <c r="O2436" s="53"/>
      <c r="P2436" s="53"/>
      <c r="Q2436" s="57">
        <f t="shared" ref="Q2436:Q2448" si="1265">O2436-P2436</f>
        <v>0</v>
      </c>
      <c r="R2436" s="53"/>
      <c r="S2436" s="53">
        <f t="shared" ref="S2436:S2448" si="1266">ROUND(R2436/12*3,0)</f>
        <v>0</v>
      </c>
      <c r="T2436" s="58"/>
      <c r="U2436" s="58"/>
      <c r="V2436" s="53">
        <f t="shared" ref="V2436:V2448" si="1267">T2436-U2436</f>
        <v>0</v>
      </c>
      <c r="W2436" s="59"/>
      <c r="X2436" s="6"/>
    </row>
    <row r="2437" spans="1:24" s="35" customFormat="1" ht="15.75" x14ac:dyDescent="0.25">
      <c r="A2437" s="33" t="s">
        <v>294</v>
      </c>
      <c r="B2437" s="33" t="s">
        <v>331</v>
      </c>
      <c r="C2437" s="37" t="s">
        <v>26</v>
      </c>
      <c r="D2437" s="34" t="s">
        <v>27</v>
      </c>
      <c r="E2437" s="53"/>
      <c r="F2437" s="53"/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si="1265"/>
        <v>0</v>
      </c>
      <c r="R2437" s="53"/>
      <c r="S2437" s="53">
        <f t="shared" si="1266"/>
        <v>0</v>
      </c>
      <c r="T2437" s="58"/>
      <c r="U2437" s="58"/>
      <c r="V2437" s="53">
        <f t="shared" si="1267"/>
        <v>0</v>
      </c>
      <c r="W2437" s="59"/>
      <c r="X2437" s="6"/>
    </row>
    <row r="2438" spans="1:24" s="35" customFormat="1" ht="31.5" x14ac:dyDescent="0.25">
      <c r="A2438" s="33" t="s">
        <v>294</v>
      </c>
      <c r="B2438" s="33" t="s">
        <v>331</v>
      </c>
      <c r="C2438" s="37" t="s">
        <v>28</v>
      </c>
      <c r="D2438" s="34" t="s">
        <v>29</v>
      </c>
      <c r="E2438" s="53"/>
      <c r="F2438" s="53"/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1265"/>
        <v>0</v>
      </c>
      <c r="R2438" s="53"/>
      <c r="S2438" s="53">
        <f t="shared" si="1266"/>
        <v>0</v>
      </c>
      <c r="T2438" s="58"/>
      <c r="U2438" s="58"/>
      <c r="V2438" s="53">
        <f t="shared" si="1267"/>
        <v>0</v>
      </c>
      <c r="W2438" s="59"/>
      <c r="X2438" s="6"/>
    </row>
    <row r="2439" spans="1:24" s="35" customFormat="1" ht="15.75" x14ac:dyDescent="0.25">
      <c r="A2439" s="33" t="s">
        <v>294</v>
      </c>
      <c r="B2439" s="33" t="s">
        <v>331</v>
      </c>
      <c r="C2439" s="37" t="s">
        <v>56</v>
      </c>
      <c r="D2439" s="34" t="s">
        <v>53</v>
      </c>
      <c r="E2439" s="53"/>
      <c r="F2439" s="53"/>
      <c r="G2439" s="53"/>
      <c r="H2439" s="53"/>
      <c r="I2439" s="119"/>
      <c r="J2439" s="50"/>
      <c r="K2439" s="119"/>
      <c r="L2439" s="55"/>
      <c r="M2439" s="59"/>
      <c r="N2439" s="59"/>
      <c r="O2439" s="53"/>
      <c r="P2439" s="53"/>
      <c r="Q2439" s="59">
        <f t="shared" si="1265"/>
        <v>0</v>
      </c>
      <c r="R2439" s="53"/>
      <c r="S2439" s="53">
        <f t="shared" si="1266"/>
        <v>0</v>
      </c>
      <c r="T2439" s="53"/>
      <c r="U2439" s="53"/>
      <c r="V2439" s="53">
        <f t="shared" si="1267"/>
        <v>0</v>
      </c>
      <c r="W2439" s="59"/>
      <c r="X2439" s="6"/>
    </row>
    <row r="2440" spans="1:24" s="35" customFormat="1" ht="15.75" x14ac:dyDescent="0.25">
      <c r="A2440" s="33" t="s">
        <v>294</v>
      </c>
      <c r="B2440" s="33" t="s">
        <v>331</v>
      </c>
      <c r="C2440" s="37" t="s">
        <v>57</v>
      </c>
      <c r="D2440" s="34" t="s">
        <v>68</v>
      </c>
      <c r="E2440" s="53"/>
      <c r="F2440" s="53"/>
      <c r="G2440" s="53"/>
      <c r="H2440" s="53"/>
      <c r="I2440" s="54"/>
      <c r="J2440" s="50"/>
      <c r="K2440" s="54"/>
      <c r="L2440" s="55"/>
      <c r="M2440" s="59"/>
      <c r="N2440" s="59"/>
      <c r="O2440" s="53"/>
      <c r="P2440" s="53"/>
      <c r="Q2440" s="57">
        <f t="shared" si="1265"/>
        <v>0</v>
      </c>
      <c r="R2440" s="53"/>
      <c r="S2440" s="53">
        <f t="shared" si="1266"/>
        <v>0</v>
      </c>
      <c r="T2440" s="58"/>
      <c r="U2440" s="58"/>
      <c r="V2440" s="53">
        <f t="shared" si="1267"/>
        <v>0</v>
      </c>
      <c r="W2440" s="59"/>
      <c r="X2440" s="6"/>
    </row>
    <row r="2441" spans="1:24" s="35" customFormat="1" ht="15.75" x14ac:dyDescent="0.25">
      <c r="A2441" s="33" t="s">
        <v>294</v>
      </c>
      <c r="B2441" s="33" t="s">
        <v>331</v>
      </c>
      <c r="C2441" s="37" t="s">
        <v>58</v>
      </c>
      <c r="D2441" s="34" t="s">
        <v>70</v>
      </c>
      <c r="E2441" s="53"/>
      <c r="F2441" s="53"/>
      <c r="G2441" s="53"/>
      <c r="H2441" s="53"/>
      <c r="I2441" s="54"/>
      <c r="J2441" s="50"/>
      <c r="K2441" s="54"/>
      <c r="L2441" s="55"/>
      <c r="M2441" s="59"/>
      <c r="N2441" s="59"/>
      <c r="O2441" s="53"/>
      <c r="P2441" s="53"/>
      <c r="Q2441" s="57">
        <f t="shared" si="1265"/>
        <v>0</v>
      </c>
      <c r="R2441" s="53"/>
      <c r="S2441" s="53">
        <f t="shared" si="1266"/>
        <v>0</v>
      </c>
      <c r="T2441" s="58"/>
      <c r="U2441" s="58"/>
      <c r="V2441" s="53">
        <f t="shared" si="1267"/>
        <v>0</v>
      </c>
      <c r="W2441" s="59"/>
      <c r="X2441" s="6"/>
    </row>
    <row r="2442" spans="1:24" s="35" customFormat="1" ht="31.5" x14ac:dyDescent="0.25">
      <c r="A2442" s="33" t="s">
        <v>294</v>
      </c>
      <c r="B2442" s="33" t="s">
        <v>331</v>
      </c>
      <c r="C2442" s="37" t="s">
        <v>59</v>
      </c>
      <c r="D2442" s="34" t="s">
        <v>69</v>
      </c>
      <c r="E2442" s="53"/>
      <c r="F2442" s="53"/>
      <c r="G2442" s="53"/>
      <c r="H2442" s="53"/>
      <c r="I2442" s="54"/>
      <c r="J2442" s="50"/>
      <c r="K2442" s="54"/>
      <c r="L2442" s="55"/>
      <c r="M2442" s="59"/>
      <c r="N2442" s="59"/>
      <c r="O2442" s="53"/>
      <c r="P2442" s="53"/>
      <c r="Q2442" s="57">
        <f t="shared" si="1265"/>
        <v>0</v>
      </c>
      <c r="R2442" s="53"/>
      <c r="S2442" s="53">
        <f t="shared" si="1266"/>
        <v>0</v>
      </c>
      <c r="T2442" s="58"/>
      <c r="U2442" s="58"/>
      <c r="V2442" s="53">
        <f t="shared" si="1267"/>
        <v>0</v>
      </c>
      <c r="W2442" s="59"/>
      <c r="X2442" s="6"/>
    </row>
    <row r="2443" spans="1:24" s="35" customFormat="1" ht="15.75" x14ac:dyDescent="0.25">
      <c r="A2443" s="33" t="s">
        <v>294</v>
      </c>
      <c r="B2443" s="33" t="s">
        <v>331</v>
      </c>
      <c r="C2443" s="37" t="s">
        <v>60</v>
      </c>
      <c r="D2443" s="34" t="s">
        <v>72</v>
      </c>
      <c r="E2443" s="53"/>
      <c r="F2443" s="53"/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 t="shared" si="1265"/>
        <v>0</v>
      </c>
      <c r="R2443" s="53"/>
      <c r="S2443" s="53">
        <f t="shared" si="1266"/>
        <v>0</v>
      </c>
      <c r="T2443" s="58"/>
      <c r="U2443" s="58"/>
      <c r="V2443" s="53">
        <f t="shared" si="1267"/>
        <v>0</v>
      </c>
      <c r="W2443" s="59"/>
      <c r="X2443" s="6"/>
    </row>
    <row r="2444" spans="1:24" s="35" customFormat="1" ht="15.75" x14ac:dyDescent="0.25">
      <c r="A2444" s="33" t="s">
        <v>294</v>
      </c>
      <c r="B2444" s="33" t="s">
        <v>331</v>
      </c>
      <c r="C2444" s="37" t="s">
        <v>61</v>
      </c>
      <c r="D2444" s="34" t="s">
        <v>67</v>
      </c>
      <c r="E2444" s="53"/>
      <c r="F2444" s="53"/>
      <c r="G2444" s="53"/>
      <c r="H2444" s="53"/>
      <c r="I2444" s="54"/>
      <c r="J2444" s="50"/>
      <c r="K2444" s="54"/>
      <c r="L2444" s="55"/>
      <c r="M2444" s="59"/>
      <c r="N2444" s="59"/>
      <c r="O2444" s="53"/>
      <c r="P2444" s="53"/>
      <c r="Q2444" s="57">
        <f t="shared" si="1265"/>
        <v>0</v>
      </c>
      <c r="R2444" s="53"/>
      <c r="S2444" s="53">
        <f t="shared" si="1266"/>
        <v>0</v>
      </c>
      <c r="T2444" s="58"/>
      <c r="U2444" s="58"/>
      <c r="V2444" s="53">
        <f t="shared" si="1267"/>
        <v>0</v>
      </c>
      <c r="W2444" s="59"/>
      <c r="X2444" s="6"/>
    </row>
    <row r="2445" spans="1:24" s="35" customFormat="1" ht="15.75" x14ac:dyDescent="0.25">
      <c r="A2445" s="33" t="s">
        <v>294</v>
      </c>
      <c r="B2445" s="33" t="s">
        <v>331</v>
      </c>
      <c r="C2445" s="37" t="s">
        <v>62</v>
      </c>
      <c r="D2445" s="34" t="s">
        <v>66</v>
      </c>
      <c r="E2445" s="53"/>
      <c r="F2445" s="53"/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si="1265"/>
        <v>0</v>
      </c>
      <c r="R2445" s="53"/>
      <c r="S2445" s="53">
        <f t="shared" si="1266"/>
        <v>0</v>
      </c>
      <c r="T2445" s="58"/>
      <c r="U2445" s="58"/>
      <c r="V2445" s="53">
        <f t="shared" si="1267"/>
        <v>0</v>
      </c>
      <c r="W2445" s="59"/>
      <c r="X2445" s="6"/>
    </row>
    <row r="2446" spans="1:24" s="35" customFormat="1" ht="15.75" x14ac:dyDescent="0.25">
      <c r="A2446" s="33" t="s">
        <v>294</v>
      </c>
      <c r="B2446" s="33" t="s">
        <v>331</v>
      </c>
      <c r="C2446" s="37" t="s">
        <v>63</v>
      </c>
      <c r="D2446" s="34" t="s">
        <v>52</v>
      </c>
      <c r="E2446" s="53"/>
      <c r="F2446" s="53"/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1265"/>
        <v>0</v>
      </c>
      <c r="R2446" s="53"/>
      <c r="S2446" s="53">
        <f t="shared" si="1266"/>
        <v>0</v>
      </c>
      <c r="T2446" s="58"/>
      <c r="U2446" s="58"/>
      <c r="V2446" s="53">
        <f t="shared" si="1267"/>
        <v>0</v>
      </c>
      <c r="W2446" s="59"/>
      <c r="X2446" s="6"/>
    </row>
    <row r="2447" spans="1:24" s="35" customFormat="1" ht="15.75" x14ac:dyDescent="0.25">
      <c r="A2447" s="33" t="s">
        <v>294</v>
      </c>
      <c r="B2447" s="33" t="s">
        <v>331</v>
      </c>
      <c r="C2447" s="37" t="s">
        <v>64</v>
      </c>
      <c r="D2447" s="34" t="s">
        <v>55</v>
      </c>
      <c r="E2447" s="53"/>
      <c r="F2447" s="53"/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1265"/>
        <v>0</v>
      </c>
      <c r="R2447" s="53"/>
      <c r="S2447" s="53">
        <f t="shared" si="1266"/>
        <v>0</v>
      </c>
      <c r="T2447" s="58"/>
      <c r="U2447" s="58"/>
      <c r="V2447" s="53">
        <f t="shared" si="1267"/>
        <v>0</v>
      </c>
      <c r="W2447" s="59"/>
      <c r="X2447" s="6"/>
    </row>
    <row r="2448" spans="1:24" s="35" customFormat="1" ht="15.75" x14ac:dyDescent="0.25">
      <c r="A2448" s="33" t="s">
        <v>294</v>
      </c>
      <c r="B2448" s="33" t="s">
        <v>331</v>
      </c>
      <c r="C2448" s="37" t="s">
        <v>65</v>
      </c>
      <c r="D2448" s="34" t="s">
        <v>71</v>
      </c>
      <c r="E2448" s="53"/>
      <c r="F2448" s="53"/>
      <c r="G2448" s="53"/>
      <c r="H2448" s="53"/>
      <c r="I2448" s="54"/>
      <c r="J2448" s="50"/>
      <c r="K2448" s="54"/>
      <c r="L2448" s="55"/>
      <c r="M2448" s="59"/>
      <c r="N2448" s="59"/>
      <c r="O2448" s="53"/>
      <c r="P2448" s="53"/>
      <c r="Q2448" s="57">
        <f t="shared" si="1265"/>
        <v>0</v>
      </c>
      <c r="R2448" s="53"/>
      <c r="S2448" s="53">
        <f t="shared" si="1266"/>
        <v>0</v>
      </c>
      <c r="T2448" s="58"/>
      <c r="U2448" s="58"/>
      <c r="V2448" s="53">
        <f t="shared" si="1267"/>
        <v>0</v>
      </c>
      <c r="W2448" s="59"/>
      <c r="X2448" s="6"/>
    </row>
    <row r="2449" spans="1:24" s="35" customFormat="1" ht="31.5" x14ac:dyDescent="0.25">
      <c r="A2449" s="33" t="s">
        <v>294</v>
      </c>
      <c r="B2449" s="22" t="s">
        <v>332</v>
      </c>
      <c r="C2449" s="23" t="s">
        <v>102</v>
      </c>
      <c r="D2449" s="32" t="s">
        <v>30</v>
      </c>
      <c r="E2449" s="61">
        <f t="shared" ref="E2449:K2449" si="1268">SUM(E2450:E2466)</f>
        <v>743555</v>
      </c>
      <c r="F2449" s="61">
        <f t="shared" si="1268"/>
        <v>123926</v>
      </c>
      <c r="G2449" s="61">
        <f t="shared" si="1268"/>
        <v>81666</v>
      </c>
      <c r="H2449" s="61">
        <f t="shared" si="1268"/>
        <v>46947</v>
      </c>
      <c r="I2449" s="120">
        <f t="shared" si="1268"/>
        <v>0</v>
      </c>
      <c r="J2449" s="55">
        <f>ROUND(I2449/F2449*100,2)</f>
        <v>0</v>
      </c>
      <c r="K2449" s="120">
        <f t="shared" si="1268"/>
        <v>-42805</v>
      </c>
      <c r="L2449" s="55">
        <f>ROUND(K2449*100/-F2449,2)</f>
        <v>34.54</v>
      </c>
      <c r="M2449" s="61"/>
      <c r="N2449" s="61"/>
      <c r="O2449" s="61">
        <f t="shared" ref="O2449:V2449" si="1269">SUM(O2450:O2464)</f>
        <v>0</v>
      </c>
      <c r="P2449" s="61">
        <f t="shared" si="1269"/>
        <v>0</v>
      </c>
      <c r="Q2449" s="120">
        <f t="shared" si="1269"/>
        <v>0</v>
      </c>
      <c r="R2449" s="61">
        <f t="shared" si="1269"/>
        <v>0</v>
      </c>
      <c r="S2449" s="61">
        <f t="shared" si="1269"/>
        <v>0</v>
      </c>
      <c r="T2449" s="137">
        <f t="shared" si="1269"/>
        <v>1</v>
      </c>
      <c r="U2449" s="137">
        <f t="shared" si="1269"/>
        <v>0</v>
      </c>
      <c r="V2449" s="61">
        <f t="shared" si="1269"/>
        <v>1</v>
      </c>
      <c r="W2449" s="61"/>
      <c r="X2449" s="6"/>
    </row>
    <row r="2450" spans="1:24" s="35" customFormat="1" ht="15.75" x14ac:dyDescent="0.25">
      <c r="A2450" s="33" t="s">
        <v>294</v>
      </c>
      <c r="B2450" s="33" t="s">
        <v>332</v>
      </c>
      <c r="C2450" s="23" t="s">
        <v>79</v>
      </c>
      <c r="D2450" s="43" t="s">
        <v>77</v>
      </c>
      <c r="E2450" s="53">
        <v>169326</v>
      </c>
      <c r="F2450" s="53">
        <f t="shared" ref="F2450:F2451" si="1270">ROUND(E2450/12*2,0)</f>
        <v>28221</v>
      </c>
      <c r="G2450" s="99">
        <v>15880</v>
      </c>
      <c r="H2450" s="53">
        <v>7595</v>
      </c>
      <c r="I2450" s="119"/>
      <c r="J2450" s="55"/>
      <c r="K2450" s="54">
        <f t="shared" ref="K2450:K2451" si="1271">G2450-F2450</f>
        <v>-12341</v>
      </c>
      <c r="L2450" s="55">
        <f t="shared" ref="L2450:L2451" si="1272">ROUND(K2450*100/-F2450,2)</f>
        <v>43.73</v>
      </c>
      <c r="M2450" s="59"/>
      <c r="N2450" s="59"/>
      <c r="O2450" s="53"/>
      <c r="P2450" s="53"/>
      <c r="Q2450" s="57">
        <f t="shared" ref="Q2450:Q2464" si="1273">O2450-P2450</f>
        <v>0</v>
      </c>
      <c r="R2450" s="53"/>
      <c r="S2450" s="53">
        <f>ROUND(R2450/12*3,0)</f>
        <v>0</v>
      </c>
      <c r="T2450" s="58"/>
      <c r="U2450" s="58"/>
      <c r="V2450" s="53">
        <f t="shared" ref="V2450:V2464" si="1274">T2450-U2450</f>
        <v>0</v>
      </c>
      <c r="W2450" s="59"/>
      <c r="X2450" s="6"/>
    </row>
    <row r="2451" spans="1:24" s="35" customFormat="1" ht="15.75" x14ac:dyDescent="0.25">
      <c r="A2451" s="33" t="s">
        <v>294</v>
      </c>
      <c r="B2451" s="33" t="s">
        <v>332</v>
      </c>
      <c r="C2451" s="23" t="s">
        <v>80</v>
      </c>
      <c r="D2451" s="43" t="s">
        <v>78</v>
      </c>
      <c r="E2451" s="53">
        <v>13156</v>
      </c>
      <c r="F2451" s="53">
        <f t="shared" si="1270"/>
        <v>2193</v>
      </c>
      <c r="G2451" s="99">
        <v>1638</v>
      </c>
      <c r="H2451" s="53">
        <v>819</v>
      </c>
      <c r="I2451" s="55"/>
      <c r="J2451" s="55"/>
      <c r="K2451" s="54">
        <f t="shared" si="1271"/>
        <v>-555</v>
      </c>
      <c r="L2451" s="55">
        <f t="shared" si="1272"/>
        <v>25.31</v>
      </c>
      <c r="M2451" s="59"/>
      <c r="N2451" s="59"/>
      <c r="O2451" s="53"/>
      <c r="P2451" s="53"/>
      <c r="Q2451" s="57">
        <f t="shared" si="1273"/>
        <v>0</v>
      </c>
      <c r="R2451" s="53"/>
      <c r="S2451" s="53">
        <f>ROUND(R2451/12*3,0)</f>
        <v>0</v>
      </c>
      <c r="T2451" s="58"/>
      <c r="U2451" s="58"/>
      <c r="V2451" s="53">
        <f t="shared" si="1274"/>
        <v>0</v>
      </c>
      <c r="W2451" s="59"/>
      <c r="X2451" s="6"/>
    </row>
    <row r="2452" spans="1:24" s="35" customFormat="1" ht="15.75" x14ac:dyDescent="0.25">
      <c r="A2452" s="33" t="s">
        <v>294</v>
      </c>
      <c r="B2452" s="33" t="s">
        <v>332</v>
      </c>
      <c r="C2452" s="23" t="s">
        <v>82</v>
      </c>
      <c r="D2452" s="34" t="s">
        <v>81</v>
      </c>
      <c r="E2452" s="53"/>
      <c r="F2452" s="53"/>
      <c r="G2452" s="53"/>
      <c r="H2452" s="53"/>
      <c r="I2452" s="54"/>
      <c r="J2452" s="50"/>
      <c r="K2452" s="54"/>
      <c r="L2452" s="55"/>
      <c r="M2452" s="59"/>
      <c r="N2452" s="59"/>
      <c r="O2452" s="53"/>
      <c r="P2452" s="53"/>
      <c r="Q2452" s="57">
        <f t="shared" si="1273"/>
        <v>0</v>
      </c>
      <c r="R2452" s="53"/>
      <c r="S2452" s="53">
        <f>ROUND(R2452/12*4,0)</f>
        <v>0</v>
      </c>
      <c r="T2452" s="58"/>
      <c r="U2452" s="58"/>
      <c r="V2452" s="53">
        <f t="shared" si="1274"/>
        <v>0</v>
      </c>
      <c r="W2452" s="59"/>
      <c r="X2452" s="6"/>
    </row>
    <row r="2453" spans="1:24" s="35" customFormat="1" ht="31.5" x14ac:dyDescent="0.25">
      <c r="A2453" s="33" t="s">
        <v>294</v>
      </c>
      <c r="B2453" s="33" t="s">
        <v>332</v>
      </c>
      <c r="C2453" s="23" t="s">
        <v>84</v>
      </c>
      <c r="D2453" s="43" t="s">
        <v>83</v>
      </c>
      <c r="E2453" s="53"/>
      <c r="F2453" s="53"/>
      <c r="G2453" s="53"/>
      <c r="H2453" s="53"/>
      <c r="I2453" s="119"/>
      <c r="J2453" s="55"/>
      <c r="K2453" s="119"/>
      <c r="L2453" s="55"/>
      <c r="M2453" s="59"/>
      <c r="N2453" s="59"/>
      <c r="O2453" s="53"/>
      <c r="P2453" s="53"/>
      <c r="Q2453" s="59">
        <f t="shared" si="1273"/>
        <v>0</v>
      </c>
      <c r="R2453" s="53"/>
      <c r="S2453" s="53">
        <f>ROUND(R2453/12*3,0)</f>
        <v>0</v>
      </c>
      <c r="T2453" s="53"/>
      <c r="U2453" s="53"/>
      <c r="V2453" s="53">
        <f t="shared" si="1274"/>
        <v>0</v>
      </c>
      <c r="W2453" s="59"/>
      <c r="X2453" s="6"/>
    </row>
    <row r="2454" spans="1:24" s="35" customFormat="1" ht="15.75" x14ac:dyDescent="0.25">
      <c r="A2454" s="33" t="s">
        <v>294</v>
      </c>
      <c r="B2454" s="33" t="s">
        <v>332</v>
      </c>
      <c r="C2454" s="23" t="s">
        <v>95</v>
      </c>
      <c r="D2454" s="43" t="s">
        <v>96</v>
      </c>
      <c r="E2454" s="53"/>
      <c r="F2454" s="53"/>
      <c r="G2454" s="53"/>
      <c r="H2454" s="53"/>
      <c r="I2454" s="54"/>
      <c r="J2454" s="50"/>
      <c r="K2454" s="54"/>
      <c r="L2454" s="55"/>
      <c r="M2454" s="59"/>
      <c r="N2454" s="59"/>
      <c r="O2454" s="53"/>
      <c r="P2454" s="53"/>
      <c r="Q2454" s="57">
        <f t="shared" si="1273"/>
        <v>0</v>
      </c>
      <c r="R2454" s="53"/>
      <c r="S2454" s="53">
        <f>ROUND(R2454/12*3,0)</f>
        <v>0</v>
      </c>
      <c r="T2454" s="58"/>
      <c r="U2454" s="58"/>
      <c r="V2454" s="53">
        <f t="shared" si="1274"/>
        <v>0</v>
      </c>
      <c r="W2454" s="59"/>
      <c r="X2454" s="6"/>
    </row>
    <row r="2455" spans="1:24" s="35" customFormat="1" ht="31.5" x14ac:dyDescent="0.25">
      <c r="A2455" s="33" t="s">
        <v>294</v>
      </c>
      <c r="B2455" s="33" t="s">
        <v>332</v>
      </c>
      <c r="C2455" s="23" t="s">
        <v>86</v>
      </c>
      <c r="D2455" s="43" t="s">
        <v>85</v>
      </c>
      <c r="E2455" s="53"/>
      <c r="F2455" s="53"/>
      <c r="G2455" s="53"/>
      <c r="H2455" s="53"/>
      <c r="I2455" s="55"/>
      <c r="J2455" s="55"/>
      <c r="K2455" s="54"/>
      <c r="L2455" s="55"/>
      <c r="M2455" s="59"/>
      <c r="N2455" s="59"/>
      <c r="O2455" s="53"/>
      <c r="P2455" s="53"/>
      <c r="Q2455" s="57">
        <f t="shared" si="1273"/>
        <v>0</v>
      </c>
      <c r="R2455" s="74"/>
      <c r="S2455" s="53">
        <f>ROUND(R2455/12*2,0)</f>
        <v>0</v>
      </c>
      <c r="T2455" s="58"/>
      <c r="U2455" s="58"/>
      <c r="V2455" s="53">
        <f t="shared" si="1274"/>
        <v>0</v>
      </c>
      <c r="W2455" s="59"/>
      <c r="X2455" s="6"/>
    </row>
    <row r="2456" spans="1:24" s="35" customFormat="1" ht="31.5" x14ac:dyDescent="0.25">
      <c r="A2456" s="33" t="s">
        <v>294</v>
      </c>
      <c r="B2456" s="33" t="s">
        <v>332</v>
      </c>
      <c r="C2456" s="23" t="s">
        <v>102</v>
      </c>
      <c r="D2456" s="39" t="s">
        <v>352</v>
      </c>
      <c r="E2456" s="53"/>
      <c r="F2456" s="53"/>
      <c r="G2456" s="53">
        <v>545</v>
      </c>
      <c r="H2456" s="53"/>
      <c r="I2456" s="54"/>
      <c r="J2456" s="50"/>
      <c r="K2456" s="54"/>
      <c r="L2456" s="55"/>
      <c r="M2456" s="59"/>
      <c r="N2456" s="59"/>
      <c r="O2456" s="53"/>
      <c r="P2456" s="53"/>
      <c r="Q2456" s="57">
        <f t="shared" si="1273"/>
        <v>0</v>
      </c>
      <c r="R2456" s="53"/>
      <c r="S2456" s="53">
        <f t="shared" ref="S2456:S2464" si="1275">ROUND(R2456/12*3,0)</f>
        <v>0</v>
      </c>
      <c r="T2456" s="58">
        <v>1</v>
      </c>
      <c r="U2456" s="58"/>
      <c r="V2456" s="53">
        <f t="shared" si="1274"/>
        <v>1</v>
      </c>
      <c r="W2456" s="59"/>
      <c r="X2456" s="6"/>
    </row>
    <row r="2457" spans="1:24" s="35" customFormat="1" ht="15.75" x14ac:dyDescent="0.25">
      <c r="A2457" s="33" t="s">
        <v>294</v>
      </c>
      <c r="B2457" s="33" t="s">
        <v>332</v>
      </c>
      <c r="C2457" s="23" t="s">
        <v>89</v>
      </c>
      <c r="D2457" s="43" t="s">
        <v>88</v>
      </c>
      <c r="E2457" s="53"/>
      <c r="F2457" s="53">
        <f t="shared" ref="F2457" si="1276">E2457/12*9</f>
        <v>0</v>
      </c>
      <c r="G2457" s="53"/>
      <c r="H2457" s="53"/>
      <c r="I2457" s="119">
        <f t="shared" ref="I2457" si="1277">G2457-F2457</f>
        <v>0</v>
      </c>
      <c r="J2457" s="55"/>
      <c r="K2457" s="54"/>
      <c r="L2457" s="55"/>
      <c r="M2457" s="59"/>
      <c r="N2457" s="59"/>
      <c r="O2457" s="53"/>
      <c r="P2457" s="53"/>
      <c r="Q2457" s="57">
        <f t="shared" si="1273"/>
        <v>0</v>
      </c>
      <c r="R2457" s="53"/>
      <c r="S2457" s="53">
        <f t="shared" si="1275"/>
        <v>0</v>
      </c>
      <c r="T2457" s="58"/>
      <c r="U2457" s="58"/>
      <c r="V2457" s="53">
        <f t="shared" si="1274"/>
        <v>0</v>
      </c>
      <c r="W2457" s="59"/>
      <c r="X2457" s="6"/>
    </row>
    <row r="2458" spans="1:24" s="35" customFormat="1" ht="15.75" x14ac:dyDescent="0.25">
      <c r="A2458" s="33" t="s">
        <v>294</v>
      </c>
      <c r="B2458" s="33" t="s">
        <v>332</v>
      </c>
      <c r="C2458" s="23" t="s">
        <v>91</v>
      </c>
      <c r="D2458" s="43" t="s">
        <v>90</v>
      </c>
      <c r="E2458" s="53">
        <v>561073</v>
      </c>
      <c r="F2458" s="53">
        <f>ROUND(E2458/12*2,0)</f>
        <v>93512</v>
      </c>
      <c r="G2458" s="99">
        <v>63603</v>
      </c>
      <c r="H2458" s="53">
        <v>38533</v>
      </c>
      <c r="I2458" s="119"/>
      <c r="J2458" s="119"/>
      <c r="K2458" s="54">
        <f>G2458-F2458</f>
        <v>-29909</v>
      </c>
      <c r="L2458" s="55">
        <f>ROUND(K2458*100/-F2458,2)</f>
        <v>31.98</v>
      </c>
      <c r="M2458" s="59"/>
      <c r="N2458" s="59"/>
      <c r="O2458" s="53"/>
      <c r="P2458" s="53"/>
      <c r="Q2458" s="57">
        <f t="shared" si="1273"/>
        <v>0</v>
      </c>
      <c r="R2458" s="53"/>
      <c r="S2458" s="53">
        <f t="shared" si="1275"/>
        <v>0</v>
      </c>
      <c r="T2458" s="58"/>
      <c r="U2458" s="58"/>
      <c r="V2458" s="53">
        <f t="shared" si="1274"/>
        <v>0</v>
      </c>
      <c r="W2458" s="59"/>
      <c r="X2458" s="6"/>
    </row>
    <row r="2459" spans="1:24" s="35" customFormat="1" ht="15.75" x14ac:dyDescent="0.25">
      <c r="A2459" s="33" t="s">
        <v>294</v>
      </c>
      <c r="B2459" s="33" t="s">
        <v>332</v>
      </c>
      <c r="C2459" s="23" t="s">
        <v>94</v>
      </c>
      <c r="D2459" s="43" t="s">
        <v>97</v>
      </c>
      <c r="E2459" s="53"/>
      <c r="F2459" s="53"/>
      <c r="G2459" s="53"/>
      <c r="H2459" s="53"/>
      <c r="I2459" s="54"/>
      <c r="J2459" s="50"/>
      <c r="K2459" s="54"/>
      <c r="L2459" s="55"/>
      <c r="M2459" s="59"/>
      <c r="N2459" s="59"/>
      <c r="O2459" s="53"/>
      <c r="P2459" s="53"/>
      <c r="Q2459" s="57">
        <f t="shared" si="1273"/>
        <v>0</v>
      </c>
      <c r="R2459" s="53"/>
      <c r="S2459" s="53">
        <f t="shared" si="1275"/>
        <v>0</v>
      </c>
      <c r="T2459" s="58"/>
      <c r="U2459" s="58"/>
      <c r="V2459" s="53">
        <f t="shared" si="1274"/>
        <v>0</v>
      </c>
      <c r="W2459" s="59"/>
      <c r="X2459" s="6"/>
    </row>
    <row r="2460" spans="1:24" s="35" customFormat="1" ht="15.75" x14ac:dyDescent="0.25">
      <c r="A2460" s="33" t="s">
        <v>294</v>
      </c>
      <c r="B2460" s="33" t="s">
        <v>332</v>
      </c>
      <c r="C2460" s="23" t="s">
        <v>93</v>
      </c>
      <c r="D2460" s="43" t="s">
        <v>92</v>
      </c>
      <c r="E2460" s="53"/>
      <c r="F2460" s="53"/>
      <c r="G2460" s="53"/>
      <c r="H2460" s="53"/>
      <c r="I2460" s="54"/>
      <c r="J2460" s="50"/>
      <c r="K2460" s="54"/>
      <c r="L2460" s="55"/>
      <c r="M2460" s="59"/>
      <c r="N2460" s="59"/>
      <c r="O2460" s="53"/>
      <c r="P2460" s="53"/>
      <c r="Q2460" s="57">
        <f t="shared" si="1273"/>
        <v>0</v>
      </c>
      <c r="R2460" s="53"/>
      <c r="S2460" s="53">
        <f t="shared" si="1275"/>
        <v>0</v>
      </c>
      <c r="T2460" s="58"/>
      <c r="U2460" s="58"/>
      <c r="V2460" s="53">
        <f t="shared" si="1274"/>
        <v>0</v>
      </c>
      <c r="W2460" s="59"/>
      <c r="X2460" s="6"/>
    </row>
    <row r="2461" spans="1:24" s="35" customFormat="1" ht="31.5" x14ac:dyDescent="0.25">
      <c r="A2461" s="33" t="s">
        <v>294</v>
      </c>
      <c r="B2461" s="33" t="s">
        <v>332</v>
      </c>
      <c r="C2461" s="23" t="s">
        <v>98</v>
      </c>
      <c r="D2461" s="34" t="s">
        <v>99</v>
      </c>
      <c r="E2461" s="53"/>
      <c r="F2461" s="53"/>
      <c r="G2461" s="53"/>
      <c r="H2461" s="53"/>
      <c r="I2461" s="54"/>
      <c r="J2461" s="50"/>
      <c r="K2461" s="54"/>
      <c r="L2461" s="55"/>
      <c r="M2461" s="59"/>
      <c r="N2461" s="59"/>
      <c r="O2461" s="53"/>
      <c r="P2461" s="53"/>
      <c r="Q2461" s="57">
        <f t="shared" si="1273"/>
        <v>0</v>
      </c>
      <c r="R2461" s="53"/>
      <c r="S2461" s="53">
        <f t="shared" si="1275"/>
        <v>0</v>
      </c>
      <c r="T2461" s="58"/>
      <c r="U2461" s="58"/>
      <c r="V2461" s="53">
        <f t="shared" si="1274"/>
        <v>0</v>
      </c>
      <c r="W2461" s="59"/>
      <c r="X2461" s="6"/>
    </row>
    <row r="2462" spans="1:24" s="35" customFormat="1" ht="15.75" x14ac:dyDescent="0.25">
      <c r="A2462" s="33" t="s">
        <v>294</v>
      </c>
      <c r="B2462" s="33" t="s">
        <v>332</v>
      </c>
      <c r="C2462" s="23" t="s">
        <v>100</v>
      </c>
      <c r="D2462" s="34" t="s">
        <v>101</v>
      </c>
      <c r="E2462" s="53"/>
      <c r="F2462" s="53"/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 t="shared" si="1273"/>
        <v>0</v>
      </c>
      <c r="R2462" s="53"/>
      <c r="S2462" s="53">
        <f t="shared" si="1275"/>
        <v>0</v>
      </c>
      <c r="T2462" s="58"/>
      <c r="U2462" s="58"/>
      <c r="V2462" s="53">
        <f t="shared" si="1274"/>
        <v>0</v>
      </c>
      <c r="W2462" s="59"/>
      <c r="X2462" s="6"/>
    </row>
    <row r="2463" spans="1:24" s="35" customFormat="1" ht="47.25" x14ac:dyDescent="0.25">
      <c r="A2463" s="33" t="s">
        <v>294</v>
      </c>
      <c r="B2463" s="33" t="s">
        <v>332</v>
      </c>
      <c r="C2463" s="23" t="s">
        <v>102</v>
      </c>
      <c r="D2463" s="39" t="s">
        <v>87</v>
      </c>
      <c r="E2463" s="53"/>
      <c r="F2463" s="53"/>
      <c r="G2463" s="53"/>
      <c r="H2463" s="53"/>
      <c r="I2463" s="54"/>
      <c r="J2463" s="50"/>
      <c r="K2463" s="54"/>
      <c r="L2463" s="55"/>
      <c r="M2463" s="59"/>
      <c r="N2463" s="59"/>
      <c r="O2463" s="53"/>
      <c r="P2463" s="53"/>
      <c r="Q2463" s="57">
        <f t="shared" si="1273"/>
        <v>0</v>
      </c>
      <c r="R2463" s="53"/>
      <c r="S2463" s="53">
        <f t="shared" si="1275"/>
        <v>0</v>
      </c>
      <c r="T2463" s="58"/>
      <c r="U2463" s="58"/>
      <c r="V2463" s="53">
        <f t="shared" si="1274"/>
        <v>0</v>
      </c>
      <c r="W2463" s="59"/>
      <c r="X2463" s="6"/>
    </row>
    <row r="2464" spans="1:24" s="35" customFormat="1" ht="63" x14ac:dyDescent="0.25">
      <c r="A2464" s="33" t="s">
        <v>294</v>
      </c>
      <c r="B2464" s="33" t="s">
        <v>332</v>
      </c>
      <c r="C2464" s="23" t="s">
        <v>102</v>
      </c>
      <c r="D2464" s="39" t="s">
        <v>103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si="1273"/>
        <v>0</v>
      </c>
      <c r="R2464" s="53"/>
      <c r="S2464" s="53">
        <f t="shared" si="1275"/>
        <v>0</v>
      </c>
      <c r="T2464" s="58"/>
      <c r="U2464" s="58"/>
      <c r="V2464" s="53">
        <f t="shared" si="1274"/>
        <v>0</v>
      </c>
      <c r="W2464" s="59"/>
      <c r="X2464" s="6"/>
    </row>
    <row r="2465" spans="1:24" s="35" customFormat="1" ht="31.5" x14ac:dyDescent="0.25">
      <c r="A2465" s="33" t="s">
        <v>294</v>
      </c>
      <c r="B2465" s="33" t="s">
        <v>332</v>
      </c>
      <c r="C2465" s="23" t="s">
        <v>362</v>
      </c>
      <c r="D2465" s="39" t="s">
        <v>363</v>
      </c>
      <c r="E2465" s="53"/>
      <c r="F2465" s="53"/>
      <c r="G2465" s="53"/>
      <c r="H2465" s="53"/>
      <c r="I2465" s="119"/>
      <c r="J2465" s="55"/>
      <c r="K2465" s="54"/>
      <c r="L2465" s="55"/>
      <c r="M2465" s="59"/>
      <c r="N2465" s="59"/>
      <c r="O2465" s="53"/>
      <c r="P2465" s="53"/>
      <c r="Q2465" s="57"/>
      <c r="R2465" s="53"/>
      <c r="S2465" s="53"/>
      <c r="T2465" s="58"/>
      <c r="U2465" s="58"/>
      <c r="V2465" s="53"/>
      <c r="W2465" s="59"/>
      <c r="X2465" s="6"/>
    </row>
    <row r="2466" spans="1:24" s="35" customFormat="1" ht="15.75" x14ac:dyDescent="0.25">
      <c r="A2466" s="33" t="s">
        <v>294</v>
      </c>
      <c r="B2466" s="33" t="s">
        <v>332</v>
      </c>
      <c r="C2466" s="23" t="s">
        <v>365</v>
      </c>
      <c r="D2466" s="39" t="s">
        <v>364</v>
      </c>
      <c r="E2466" s="53"/>
      <c r="F2466" s="53"/>
      <c r="G2466" s="53"/>
      <c r="H2466" s="53"/>
      <c r="I2466" s="54"/>
      <c r="J2466" s="50"/>
      <c r="K2466" s="54"/>
      <c r="L2466" s="55"/>
      <c r="M2466" s="59"/>
      <c r="N2466" s="59"/>
      <c r="O2466" s="53"/>
      <c r="P2466" s="53"/>
      <c r="Q2466" s="57"/>
      <c r="R2466" s="53"/>
      <c r="S2466" s="53"/>
      <c r="T2466" s="58"/>
      <c r="U2466" s="58"/>
      <c r="V2466" s="53"/>
      <c r="W2466" s="59"/>
      <c r="X2466" s="6"/>
    </row>
    <row r="2467" spans="1:24" s="35" customFormat="1" ht="15.75" x14ac:dyDescent="0.25">
      <c r="A2467" s="33" t="s">
        <v>294</v>
      </c>
      <c r="B2467" s="21">
        <v>2</v>
      </c>
      <c r="C2467" s="23" t="s">
        <v>102</v>
      </c>
      <c r="D2467" s="40" t="s">
        <v>31</v>
      </c>
      <c r="E2467" s="64">
        <f t="shared" ref="E2467:K2467" si="1278">E2468+E2474+E2528</f>
        <v>203024</v>
      </c>
      <c r="F2467" s="64">
        <f t="shared" si="1278"/>
        <v>47389.01</v>
      </c>
      <c r="G2467" s="64">
        <f t="shared" si="1278"/>
        <v>50990.69</v>
      </c>
      <c r="H2467" s="64">
        <f t="shared" si="1278"/>
        <v>50541</v>
      </c>
      <c r="I2467" s="126">
        <f t="shared" si="1278"/>
        <v>11478.85</v>
      </c>
      <c r="J2467" s="50">
        <f>ROUND(I2467/F2467*100,2)</f>
        <v>24.22</v>
      </c>
      <c r="K2467" s="126">
        <f t="shared" si="1278"/>
        <v>-7877.17</v>
      </c>
      <c r="L2467" s="55">
        <f>ROUND(K2467*100/-F2467,2)</f>
        <v>16.62</v>
      </c>
      <c r="M2467" s="64">
        <v>11714</v>
      </c>
      <c r="N2467" s="49">
        <f>ROUND(M2467/12*2,2)</f>
        <v>1952.33</v>
      </c>
      <c r="O2467" s="64">
        <f t="shared" ref="O2467:V2467" si="1279">O2468+O2474+O2528</f>
        <v>1276</v>
      </c>
      <c r="P2467" s="64">
        <f t="shared" si="1279"/>
        <v>1192</v>
      </c>
      <c r="Q2467" s="126">
        <f t="shared" si="1279"/>
        <v>84</v>
      </c>
      <c r="R2467" s="64">
        <f t="shared" si="1279"/>
        <v>228</v>
      </c>
      <c r="S2467" s="64">
        <f t="shared" si="1279"/>
        <v>39</v>
      </c>
      <c r="T2467" s="136">
        <f t="shared" si="1279"/>
        <v>31</v>
      </c>
      <c r="U2467" s="136">
        <f t="shared" si="1279"/>
        <v>29</v>
      </c>
      <c r="V2467" s="53">
        <f t="shared" si="1279"/>
        <v>2</v>
      </c>
      <c r="W2467" s="53"/>
      <c r="X2467" s="6"/>
    </row>
    <row r="2468" spans="1:24" s="35" customFormat="1" ht="15.75" x14ac:dyDescent="0.25">
      <c r="A2468" s="33" t="s">
        <v>294</v>
      </c>
      <c r="B2468" s="22" t="s">
        <v>333</v>
      </c>
      <c r="C2468" s="23" t="s">
        <v>102</v>
      </c>
      <c r="D2468" s="32" t="s">
        <v>32</v>
      </c>
      <c r="E2468" s="64">
        <f t="shared" ref="E2468:K2468" si="1280">SUM(E2469:E2473)</f>
        <v>62634</v>
      </c>
      <c r="F2468" s="64">
        <f t="shared" si="1280"/>
        <v>10578</v>
      </c>
      <c r="G2468" s="64">
        <f t="shared" si="1280"/>
        <v>3340</v>
      </c>
      <c r="H2468" s="64">
        <f t="shared" si="1280"/>
        <v>10578</v>
      </c>
      <c r="I2468" s="126">
        <f t="shared" si="1280"/>
        <v>0</v>
      </c>
      <c r="J2468" s="50">
        <f>ROUND(I2468/F2468*100,2)</f>
        <v>0</v>
      </c>
      <c r="K2468" s="126">
        <f t="shared" si="1280"/>
        <v>-7238</v>
      </c>
      <c r="L2468" s="55">
        <f>ROUND(K2468*100/-F2468,2)</f>
        <v>68.430000000000007</v>
      </c>
      <c r="M2468" s="64"/>
      <c r="N2468" s="64"/>
      <c r="O2468" s="64">
        <f t="shared" ref="O2468:V2468" si="1281">SUM(O2469:O2473)</f>
        <v>30</v>
      </c>
      <c r="P2468" s="64">
        <f t="shared" si="1281"/>
        <v>30</v>
      </c>
      <c r="Q2468" s="126">
        <f t="shared" si="1281"/>
        <v>0</v>
      </c>
      <c r="R2468" s="64">
        <f t="shared" si="1281"/>
        <v>75</v>
      </c>
      <c r="S2468" s="64">
        <f t="shared" si="1281"/>
        <v>13</v>
      </c>
      <c r="T2468" s="136">
        <f t="shared" si="1281"/>
        <v>4</v>
      </c>
      <c r="U2468" s="136">
        <f t="shared" si="1281"/>
        <v>4</v>
      </c>
      <c r="V2468" s="64">
        <f t="shared" si="1281"/>
        <v>0</v>
      </c>
      <c r="W2468" s="64"/>
      <c r="X2468" s="6"/>
    </row>
    <row r="2469" spans="1:24" s="35" customFormat="1" ht="15.75" x14ac:dyDescent="0.25">
      <c r="A2469" s="33" t="s">
        <v>294</v>
      </c>
      <c r="B2469" s="33" t="s">
        <v>333</v>
      </c>
      <c r="C2469" s="23" t="s">
        <v>109</v>
      </c>
      <c r="D2469" s="34" t="s">
        <v>106</v>
      </c>
      <c r="E2469" s="53">
        <v>62634</v>
      </c>
      <c r="F2469" s="99">
        <f>5289*2</f>
        <v>10578</v>
      </c>
      <c r="G2469" s="99">
        <v>3340</v>
      </c>
      <c r="H2469" s="99">
        <f>5289*2</f>
        <v>10578</v>
      </c>
      <c r="I2469" s="119"/>
      <c r="J2469" s="55"/>
      <c r="K2469" s="54">
        <f>G2469-F2469</f>
        <v>-7238</v>
      </c>
      <c r="L2469" s="55">
        <f>ROUND(K2469*100/-F2469,2)</f>
        <v>68.430000000000007</v>
      </c>
      <c r="M2469" s="59"/>
      <c r="N2469" s="59"/>
      <c r="O2469" s="53">
        <v>30</v>
      </c>
      <c r="P2469" s="53">
        <v>30</v>
      </c>
      <c r="Q2469" s="57">
        <f>O2469-P2469</f>
        <v>0</v>
      </c>
      <c r="R2469" s="74">
        <v>75</v>
      </c>
      <c r="S2469" s="53">
        <f>ROUND(R2469/12*2,0)</f>
        <v>13</v>
      </c>
      <c r="T2469" s="58">
        <v>4</v>
      </c>
      <c r="U2469" s="58">
        <v>4</v>
      </c>
      <c r="V2469" s="53">
        <f>T2469-U2469</f>
        <v>0</v>
      </c>
      <c r="W2469" s="59"/>
      <c r="X2469" s="6"/>
    </row>
    <row r="2470" spans="1:24" s="35" customFormat="1" ht="31.5" x14ac:dyDescent="0.25">
      <c r="A2470" s="33" t="s">
        <v>294</v>
      </c>
      <c r="B2470" s="33" t="s">
        <v>333</v>
      </c>
      <c r="C2470" s="23" t="s">
        <v>110</v>
      </c>
      <c r="D2470" s="34" t="s">
        <v>114</v>
      </c>
      <c r="E2470" s="53"/>
      <c r="F2470" s="53"/>
      <c r="G2470" s="53"/>
      <c r="H2470" s="53"/>
      <c r="I2470" s="54"/>
      <c r="J2470" s="50"/>
      <c r="K2470" s="54"/>
      <c r="L2470" s="55"/>
      <c r="M2470" s="59"/>
      <c r="N2470" s="59"/>
      <c r="O2470" s="53"/>
      <c r="P2470" s="53"/>
      <c r="Q2470" s="57">
        <f>O2470-P2470</f>
        <v>0</v>
      </c>
      <c r="R2470" s="53"/>
      <c r="S2470" s="53">
        <f>ROUND(R2470/12*3,0)</f>
        <v>0</v>
      </c>
      <c r="T2470" s="58"/>
      <c r="U2470" s="58"/>
      <c r="V2470" s="53">
        <f>T2470-U2470</f>
        <v>0</v>
      </c>
      <c r="W2470" s="59"/>
      <c r="X2470" s="6"/>
    </row>
    <row r="2471" spans="1:24" s="35" customFormat="1" ht="23.25" customHeight="1" x14ac:dyDescent="0.25">
      <c r="A2471" s="33" t="s">
        <v>294</v>
      </c>
      <c r="B2471" s="33" t="s">
        <v>333</v>
      </c>
      <c r="C2471" s="23" t="s">
        <v>111</v>
      </c>
      <c r="D2471" s="34" t="s">
        <v>115</v>
      </c>
      <c r="E2471" s="53"/>
      <c r="F2471" s="53"/>
      <c r="G2471" s="53"/>
      <c r="H2471" s="53"/>
      <c r="I2471" s="119"/>
      <c r="J2471" s="50"/>
      <c r="K2471" s="119"/>
      <c r="L2471" s="55"/>
      <c r="M2471" s="59"/>
      <c r="N2471" s="59"/>
      <c r="O2471" s="53"/>
      <c r="P2471" s="53"/>
      <c r="Q2471" s="59">
        <f>O2471-P2471</f>
        <v>0</v>
      </c>
      <c r="R2471" s="53"/>
      <c r="S2471" s="53">
        <f>ROUND(R2471/12*3,0)</f>
        <v>0</v>
      </c>
      <c r="T2471" s="53"/>
      <c r="U2471" s="53"/>
      <c r="V2471" s="53">
        <f>T2471-U2471</f>
        <v>0</v>
      </c>
      <c r="W2471" s="59"/>
      <c r="X2471" s="6"/>
    </row>
    <row r="2472" spans="1:24" s="35" customFormat="1" ht="31.5" x14ac:dyDescent="0.25">
      <c r="A2472" s="33" t="s">
        <v>294</v>
      </c>
      <c r="B2472" s="33" t="s">
        <v>333</v>
      </c>
      <c r="C2472" s="23" t="s">
        <v>113</v>
      </c>
      <c r="D2472" s="34" t="s">
        <v>116</v>
      </c>
      <c r="E2472" s="53"/>
      <c r="F2472" s="53"/>
      <c r="G2472" s="53"/>
      <c r="H2472" s="53"/>
      <c r="I2472" s="119"/>
      <c r="J2472" s="55"/>
      <c r="K2472" s="119"/>
      <c r="L2472" s="55"/>
      <c r="M2472" s="59"/>
      <c r="N2472" s="59"/>
      <c r="O2472" s="53"/>
      <c r="P2472" s="53"/>
      <c r="Q2472" s="59">
        <f>O2472-P2472</f>
        <v>0</v>
      </c>
      <c r="R2472" s="53"/>
      <c r="S2472" s="53">
        <f>ROUND(R2472/12*3,0)</f>
        <v>0</v>
      </c>
      <c r="T2472" s="53"/>
      <c r="U2472" s="53"/>
      <c r="V2472" s="53">
        <f>T2472-U2472</f>
        <v>0</v>
      </c>
      <c r="W2472" s="59"/>
      <c r="X2472" s="6"/>
    </row>
    <row r="2473" spans="1:24" s="35" customFormat="1" ht="15.75" x14ac:dyDescent="0.25">
      <c r="A2473" s="33" t="s">
        <v>294</v>
      </c>
      <c r="B2473" s="33" t="s">
        <v>333</v>
      </c>
      <c r="C2473" s="23" t="s">
        <v>112</v>
      </c>
      <c r="D2473" s="34" t="s">
        <v>117</v>
      </c>
      <c r="E2473" s="53"/>
      <c r="F2473" s="99"/>
      <c r="G2473" s="53"/>
      <c r="H2473" s="53"/>
      <c r="I2473" s="54"/>
      <c r="J2473" s="50"/>
      <c r="K2473" s="54"/>
      <c r="L2473" s="55"/>
      <c r="M2473" s="59"/>
      <c r="N2473" s="59"/>
      <c r="O2473" s="53"/>
      <c r="P2473" s="53"/>
      <c r="Q2473" s="57">
        <f>O2473-P2473</f>
        <v>0</v>
      </c>
      <c r="R2473" s="53"/>
      <c r="S2473" s="53">
        <f>ROUND(R2473/12*3,0)</f>
        <v>0</v>
      </c>
      <c r="T2473" s="58"/>
      <c r="U2473" s="58"/>
      <c r="V2473" s="53">
        <f>T2473-U2473</f>
        <v>0</v>
      </c>
      <c r="W2473" s="59"/>
      <c r="X2473" s="6"/>
    </row>
    <row r="2474" spans="1:24" s="35" customFormat="1" ht="15.75" x14ac:dyDescent="0.25">
      <c r="A2474" s="33" t="s">
        <v>294</v>
      </c>
      <c r="B2474" s="22" t="s">
        <v>334</v>
      </c>
      <c r="C2474" s="23" t="s">
        <v>102</v>
      </c>
      <c r="D2474" s="41" t="s">
        <v>33</v>
      </c>
      <c r="E2474" s="64">
        <f>SUM(E2475:E2527)</f>
        <v>106740</v>
      </c>
      <c r="F2474" s="64">
        <f>SUM(F2475:F2527)</f>
        <v>17790.010000000002</v>
      </c>
      <c r="G2474" s="64">
        <f>SUM(G2475:G2527)</f>
        <v>17645</v>
      </c>
      <c r="H2474" s="64">
        <f>SUM(H2475:H2527)</f>
        <v>16311</v>
      </c>
      <c r="I2474" s="126">
        <f>SUM(I2475:I2527)</f>
        <v>472.15999999999985</v>
      </c>
      <c r="J2474" s="50">
        <f>ROUND(I2474/F2474*100,2)</f>
        <v>2.65</v>
      </c>
      <c r="K2474" s="126">
        <f>SUM(K2475:K2527)</f>
        <v>-617.17000000000007</v>
      </c>
      <c r="L2474" s="55">
        <f>ROUND(K2474*100/-F2474,2)</f>
        <v>3.47</v>
      </c>
      <c r="M2474" s="64"/>
      <c r="N2474" s="64"/>
      <c r="O2474" s="64">
        <f t="shared" ref="O2474:V2474" si="1282">SUM(O2475:O2527)</f>
        <v>1246</v>
      </c>
      <c r="P2474" s="64">
        <f t="shared" si="1282"/>
        <v>1162</v>
      </c>
      <c r="Q2474" s="126">
        <f t="shared" si="1282"/>
        <v>84</v>
      </c>
      <c r="R2474" s="64">
        <f t="shared" si="1282"/>
        <v>153</v>
      </c>
      <c r="S2474" s="64">
        <f t="shared" si="1282"/>
        <v>26</v>
      </c>
      <c r="T2474" s="136">
        <f t="shared" si="1282"/>
        <v>27</v>
      </c>
      <c r="U2474" s="136">
        <f t="shared" si="1282"/>
        <v>25</v>
      </c>
      <c r="V2474" s="64">
        <f t="shared" si="1282"/>
        <v>2</v>
      </c>
      <c r="W2474" s="64"/>
      <c r="X2474" s="6"/>
    </row>
    <row r="2475" spans="1:24" s="35" customFormat="1" ht="31.5" x14ac:dyDescent="0.25">
      <c r="A2475" s="33" t="s">
        <v>294</v>
      </c>
      <c r="B2475" s="33" t="s">
        <v>334</v>
      </c>
      <c r="C2475" s="42" t="s">
        <v>139</v>
      </c>
      <c r="D2475" s="43" t="s">
        <v>119</v>
      </c>
      <c r="E2475" s="53">
        <v>29221</v>
      </c>
      <c r="F2475" s="53">
        <f t="shared" ref="F2475:F2476" si="1283">ROUND(E2475/12*2,2)</f>
        <v>4870.17</v>
      </c>
      <c r="G2475" s="53">
        <v>5245</v>
      </c>
      <c r="H2475" s="53">
        <v>4495</v>
      </c>
      <c r="I2475" s="119">
        <f t="shared" ref="I2475" si="1284">G2475-F2475</f>
        <v>374.82999999999993</v>
      </c>
      <c r="J2475" s="55">
        <f t="shared" ref="J2475" si="1285">ROUND(I2475/F2475*100,2)</f>
        <v>7.7</v>
      </c>
      <c r="K2475" s="54"/>
      <c r="L2475" s="55"/>
      <c r="M2475" s="59"/>
      <c r="N2475" s="59"/>
      <c r="O2475" s="53">
        <v>301</v>
      </c>
      <c r="P2475" s="53">
        <v>266</v>
      </c>
      <c r="Q2475" s="57">
        <f t="shared" ref="Q2475:Q2527" si="1286">O2475-P2475</f>
        <v>35</v>
      </c>
      <c r="R2475" s="74">
        <v>39</v>
      </c>
      <c r="S2475" s="53">
        <f t="shared" ref="S2475:S2476" si="1287">ROUND(R2475/12*2,0)</f>
        <v>7</v>
      </c>
      <c r="T2475" s="58">
        <v>7</v>
      </c>
      <c r="U2475" s="58">
        <v>6</v>
      </c>
      <c r="V2475" s="53">
        <f t="shared" ref="V2475:V2527" si="1288">T2475-U2475</f>
        <v>1</v>
      </c>
      <c r="W2475" s="59"/>
      <c r="X2475" s="6"/>
    </row>
    <row r="2476" spans="1:24" s="35" customFormat="1" ht="47.25" x14ac:dyDescent="0.25">
      <c r="A2476" s="33" t="s">
        <v>294</v>
      </c>
      <c r="B2476" s="33" t="s">
        <v>334</v>
      </c>
      <c r="C2476" s="42" t="s">
        <v>140</v>
      </c>
      <c r="D2476" s="43" t="s">
        <v>120</v>
      </c>
      <c r="E2476" s="53">
        <v>29023</v>
      </c>
      <c r="F2476" s="53">
        <f t="shared" si="1283"/>
        <v>4837.17</v>
      </c>
      <c r="G2476" s="53">
        <v>4220</v>
      </c>
      <c r="H2476" s="53">
        <v>4220</v>
      </c>
      <c r="I2476" s="119"/>
      <c r="J2476" s="55"/>
      <c r="K2476" s="54">
        <f t="shared" ref="K2476" si="1289">G2476-F2476</f>
        <v>-617.17000000000007</v>
      </c>
      <c r="L2476" s="55">
        <f t="shared" ref="L2476" si="1290">ROUND(K2476*100/-F2476,2)</f>
        <v>12.76</v>
      </c>
      <c r="M2476" s="59"/>
      <c r="N2476" s="59"/>
      <c r="O2476" s="53">
        <v>294</v>
      </c>
      <c r="P2476" s="53">
        <v>294</v>
      </c>
      <c r="Q2476" s="57">
        <f t="shared" si="1286"/>
        <v>0</v>
      </c>
      <c r="R2476" s="59">
        <v>31</v>
      </c>
      <c r="S2476" s="53">
        <f t="shared" si="1287"/>
        <v>5</v>
      </c>
      <c r="T2476" s="58">
        <v>6</v>
      </c>
      <c r="U2476" s="58">
        <v>6</v>
      </c>
      <c r="V2476" s="53">
        <f t="shared" si="1288"/>
        <v>0</v>
      </c>
      <c r="W2476" s="59"/>
      <c r="X2476" s="6"/>
    </row>
    <row r="2477" spans="1:24" s="35" customFormat="1" ht="31.5" x14ac:dyDescent="0.25">
      <c r="A2477" s="33" t="s">
        <v>294</v>
      </c>
      <c r="B2477" s="33" t="s">
        <v>334</v>
      </c>
      <c r="C2477" s="42" t="s">
        <v>141</v>
      </c>
      <c r="D2477" s="43" t="s">
        <v>142</v>
      </c>
      <c r="E2477" s="53"/>
      <c r="F2477" s="53"/>
      <c r="G2477" s="53"/>
      <c r="H2477" s="53"/>
      <c r="I2477" s="54"/>
      <c r="J2477" s="50"/>
      <c r="K2477" s="54"/>
      <c r="L2477" s="55"/>
      <c r="M2477" s="59"/>
      <c r="N2477" s="59"/>
      <c r="O2477" s="53"/>
      <c r="P2477" s="53"/>
      <c r="Q2477" s="57">
        <f t="shared" si="1286"/>
        <v>0</v>
      </c>
      <c r="R2477" s="53"/>
      <c r="S2477" s="53">
        <f t="shared" ref="S2477:S2515" si="1291">ROUND(R2477/12*3,0)</f>
        <v>0</v>
      </c>
      <c r="T2477" s="58"/>
      <c r="U2477" s="58"/>
      <c r="V2477" s="53">
        <f t="shared" si="1288"/>
        <v>0</v>
      </c>
      <c r="W2477" s="59"/>
      <c r="X2477" s="6"/>
    </row>
    <row r="2478" spans="1:24" s="35" customFormat="1" ht="31.5" x14ac:dyDescent="0.25">
      <c r="A2478" s="33" t="s">
        <v>294</v>
      </c>
      <c r="B2478" s="33" t="s">
        <v>334</v>
      </c>
      <c r="C2478" s="42" t="s">
        <v>143</v>
      </c>
      <c r="D2478" s="43" t="s">
        <v>144</v>
      </c>
      <c r="E2478" s="53"/>
      <c r="F2478" s="53"/>
      <c r="G2478" s="53"/>
      <c r="H2478" s="53"/>
      <c r="I2478" s="119"/>
      <c r="J2478" s="50"/>
      <c r="K2478" s="119"/>
      <c r="L2478" s="55"/>
      <c r="M2478" s="59"/>
      <c r="N2478" s="59"/>
      <c r="O2478" s="53"/>
      <c r="P2478" s="53"/>
      <c r="Q2478" s="59">
        <f t="shared" si="1286"/>
        <v>0</v>
      </c>
      <c r="R2478" s="53"/>
      <c r="S2478" s="53">
        <f t="shared" si="1291"/>
        <v>0</v>
      </c>
      <c r="T2478" s="53"/>
      <c r="U2478" s="53"/>
      <c r="V2478" s="53">
        <f t="shared" si="1288"/>
        <v>0</v>
      </c>
      <c r="W2478" s="59"/>
      <c r="X2478" s="6"/>
    </row>
    <row r="2479" spans="1:24" s="35" customFormat="1" ht="15.75" x14ac:dyDescent="0.25">
      <c r="A2479" s="33" t="s">
        <v>294</v>
      </c>
      <c r="B2479" s="33" t="s">
        <v>334</v>
      </c>
      <c r="C2479" s="42" t="s">
        <v>145</v>
      </c>
      <c r="D2479" s="43" t="s">
        <v>146</v>
      </c>
      <c r="E2479" s="53"/>
      <c r="F2479" s="53"/>
      <c r="G2479" s="53"/>
      <c r="H2479" s="53"/>
      <c r="I2479" s="54"/>
      <c r="J2479" s="50"/>
      <c r="K2479" s="54"/>
      <c r="L2479" s="55"/>
      <c r="M2479" s="59"/>
      <c r="N2479" s="59"/>
      <c r="O2479" s="53"/>
      <c r="P2479" s="53"/>
      <c r="Q2479" s="57">
        <f t="shared" si="1286"/>
        <v>0</v>
      </c>
      <c r="R2479" s="53"/>
      <c r="S2479" s="53">
        <f t="shared" si="1291"/>
        <v>0</v>
      </c>
      <c r="T2479" s="58"/>
      <c r="U2479" s="58"/>
      <c r="V2479" s="53">
        <f t="shared" si="1288"/>
        <v>0</v>
      </c>
      <c r="W2479" s="59"/>
      <c r="X2479" s="6"/>
    </row>
    <row r="2480" spans="1:24" s="35" customFormat="1" ht="15.75" x14ac:dyDescent="0.25">
      <c r="A2480" s="33" t="s">
        <v>294</v>
      </c>
      <c r="B2480" s="33" t="s">
        <v>334</v>
      </c>
      <c r="C2480" s="42" t="s">
        <v>147</v>
      </c>
      <c r="D2480" s="43" t="s">
        <v>148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1286"/>
        <v>0</v>
      </c>
      <c r="R2480" s="53"/>
      <c r="S2480" s="53">
        <f t="shared" si="1291"/>
        <v>0</v>
      </c>
      <c r="T2480" s="58"/>
      <c r="U2480" s="58"/>
      <c r="V2480" s="53">
        <f t="shared" si="1288"/>
        <v>0</v>
      </c>
      <c r="W2480" s="59"/>
      <c r="X2480" s="6"/>
    </row>
    <row r="2481" spans="1:24" s="35" customFormat="1" ht="78.75" x14ac:dyDescent="0.25">
      <c r="A2481" s="33" t="s">
        <v>294</v>
      </c>
      <c r="B2481" s="33" t="s">
        <v>334</v>
      </c>
      <c r="C2481" s="42" t="s">
        <v>149</v>
      </c>
      <c r="D2481" s="43" t="s">
        <v>150</v>
      </c>
      <c r="E2481" s="53"/>
      <c r="F2481" s="53"/>
      <c r="G2481" s="53"/>
      <c r="H2481" s="53"/>
      <c r="I2481" s="54"/>
      <c r="J2481" s="50"/>
      <c r="K2481" s="54"/>
      <c r="L2481" s="55"/>
      <c r="M2481" s="59"/>
      <c r="N2481" s="59"/>
      <c r="O2481" s="53"/>
      <c r="P2481" s="53"/>
      <c r="Q2481" s="57">
        <f t="shared" si="1286"/>
        <v>0</v>
      </c>
      <c r="R2481" s="53"/>
      <c r="S2481" s="53">
        <f t="shared" si="1291"/>
        <v>0</v>
      </c>
      <c r="T2481" s="58"/>
      <c r="U2481" s="58"/>
      <c r="V2481" s="53">
        <f t="shared" si="1288"/>
        <v>0</v>
      </c>
      <c r="W2481" s="59"/>
      <c r="X2481" s="6"/>
    </row>
    <row r="2482" spans="1:24" s="35" customFormat="1" ht="31.5" x14ac:dyDescent="0.25">
      <c r="A2482" s="33" t="s">
        <v>294</v>
      </c>
      <c r="B2482" s="33" t="s">
        <v>334</v>
      </c>
      <c r="C2482" s="42" t="s">
        <v>130</v>
      </c>
      <c r="D2482" s="43" t="s">
        <v>151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1286"/>
        <v>0</v>
      </c>
      <c r="R2482" s="53"/>
      <c r="S2482" s="53">
        <f t="shared" si="1291"/>
        <v>0</v>
      </c>
      <c r="T2482" s="58"/>
      <c r="U2482" s="58"/>
      <c r="V2482" s="53">
        <f t="shared" si="1288"/>
        <v>0</v>
      </c>
      <c r="W2482" s="59"/>
      <c r="X2482" s="6"/>
    </row>
    <row r="2483" spans="1:24" s="35" customFormat="1" ht="47.25" x14ac:dyDescent="0.25">
      <c r="A2483" s="33" t="s">
        <v>294</v>
      </c>
      <c r="B2483" s="33" t="s">
        <v>334</v>
      </c>
      <c r="C2483" s="42" t="s">
        <v>174</v>
      </c>
      <c r="D2483" s="43" t="s">
        <v>175</v>
      </c>
      <c r="E2483" s="53"/>
      <c r="F2483" s="53"/>
      <c r="G2483" s="53"/>
      <c r="H2483" s="53"/>
      <c r="I2483" s="54"/>
      <c r="J2483" s="50"/>
      <c r="K2483" s="54"/>
      <c r="L2483" s="55"/>
      <c r="M2483" s="59"/>
      <c r="N2483" s="59"/>
      <c r="O2483" s="53"/>
      <c r="P2483" s="53"/>
      <c r="Q2483" s="57">
        <f t="shared" si="1286"/>
        <v>0</v>
      </c>
      <c r="R2483" s="53"/>
      <c r="S2483" s="53">
        <f t="shared" si="1291"/>
        <v>0</v>
      </c>
      <c r="T2483" s="58"/>
      <c r="U2483" s="58"/>
      <c r="V2483" s="53">
        <f t="shared" si="1288"/>
        <v>0</v>
      </c>
      <c r="W2483" s="59"/>
      <c r="X2483" s="6"/>
    </row>
    <row r="2484" spans="1:24" s="35" customFormat="1" ht="31.5" x14ac:dyDescent="0.25">
      <c r="A2484" s="33" t="s">
        <v>294</v>
      </c>
      <c r="B2484" s="33" t="s">
        <v>334</v>
      </c>
      <c r="C2484" s="42" t="s">
        <v>129</v>
      </c>
      <c r="D2484" s="43" t="s">
        <v>152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>
        <f t="shared" si="1286"/>
        <v>0</v>
      </c>
      <c r="R2484" s="53"/>
      <c r="S2484" s="53">
        <f t="shared" si="1291"/>
        <v>0</v>
      </c>
      <c r="T2484" s="58"/>
      <c r="U2484" s="58"/>
      <c r="V2484" s="53">
        <f t="shared" si="1288"/>
        <v>0</v>
      </c>
      <c r="W2484" s="59"/>
      <c r="X2484" s="6"/>
    </row>
    <row r="2485" spans="1:24" s="35" customFormat="1" ht="31.5" x14ac:dyDescent="0.25">
      <c r="A2485" s="33" t="s">
        <v>294</v>
      </c>
      <c r="B2485" s="33" t="s">
        <v>334</v>
      </c>
      <c r="C2485" s="42" t="s">
        <v>176</v>
      </c>
      <c r="D2485" s="43" t="s">
        <v>177</v>
      </c>
      <c r="E2485" s="53"/>
      <c r="F2485" s="53"/>
      <c r="G2485" s="53"/>
      <c r="H2485" s="53"/>
      <c r="I2485" s="54"/>
      <c r="J2485" s="50"/>
      <c r="K2485" s="54"/>
      <c r="L2485" s="55"/>
      <c r="M2485" s="59"/>
      <c r="N2485" s="59"/>
      <c r="O2485" s="53"/>
      <c r="P2485" s="53"/>
      <c r="Q2485" s="57">
        <f t="shared" si="1286"/>
        <v>0</v>
      </c>
      <c r="R2485" s="53"/>
      <c r="S2485" s="53">
        <f t="shared" si="1291"/>
        <v>0</v>
      </c>
      <c r="T2485" s="58"/>
      <c r="U2485" s="58"/>
      <c r="V2485" s="53">
        <f t="shared" si="1288"/>
        <v>0</v>
      </c>
      <c r="W2485" s="59"/>
      <c r="X2485" s="6"/>
    </row>
    <row r="2486" spans="1:24" s="35" customFormat="1" ht="15.75" x14ac:dyDescent="0.25">
      <c r="A2486" s="33" t="s">
        <v>294</v>
      </c>
      <c r="B2486" s="33" t="s">
        <v>334</v>
      </c>
      <c r="C2486" s="42" t="s">
        <v>131</v>
      </c>
      <c r="D2486" s="43" t="s">
        <v>153</v>
      </c>
      <c r="E2486" s="53"/>
      <c r="F2486" s="53"/>
      <c r="G2486" s="53"/>
      <c r="H2486" s="53"/>
      <c r="I2486" s="54"/>
      <c r="J2486" s="50"/>
      <c r="K2486" s="54"/>
      <c r="L2486" s="55"/>
      <c r="M2486" s="59"/>
      <c r="N2486" s="59"/>
      <c r="O2486" s="53"/>
      <c r="P2486" s="53"/>
      <c r="Q2486" s="57">
        <f t="shared" si="1286"/>
        <v>0</v>
      </c>
      <c r="R2486" s="53"/>
      <c r="S2486" s="53">
        <f t="shared" si="1291"/>
        <v>0</v>
      </c>
      <c r="T2486" s="58"/>
      <c r="U2486" s="58"/>
      <c r="V2486" s="53">
        <f t="shared" si="1288"/>
        <v>0</v>
      </c>
      <c r="W2486" s="59"/>
      <c r="X2486" s="6"/>
    </row>
    <row r="2487" spans="1:24" s="35" customFormat="1" ht="31.5" x14ac:dyDescent="0.25">
      <c r="A2487" s="33" t="s">
        <v>294</v>
      </c>
      <c r="B2487" s="33" t="s">
        <v>334</v>
      </c>
      <c r="C2487" s="42" t="s">
        <v>178</v>
      </c>
      <c r="D2487" s="43" t="s">
        <v>179</v>
      </c>
      <c r="E2487" s="53"/>
      <c r="F2487" s="53"/>
      <c r="G2487" s="53"/>
      <c r="H2487" s="53"/>
      <c r="I2487" s="54"/>
      <c r="J2487" s="50"/>
      <c r="K2487" s="54"/>
      <c r="L2487" s="55"/>
      <c r="M2487" s="59"/>
      <c r="N2487" s="59"/>
      <c r="O2487" s="53"/>
      <c r="P2487" s="53"/>
      <c r="Q2487" s="57">
        <f t="shared" si="1286"/>
        <v>0</v>
      </c>
      <c r="R2487" s="53"/>
      <c r="S2487" s="53">
        <f t="shared" si="1291"/>
        <v>0</v>
      </c>
      <c r="T2487" s="58"/>
      <c r="U2487" s="58"/>
      <c r="V2487" s="53">
        <f t="shared" si="1288"/>
        <v>0</v>
      </c>
      <c r="W2487" s="59"/>
      <c r="X2487" s="6"/>
    </row>
    <row r="2488" spans="1:24" s="35" customFormat="1" ht="31.5" x14ac:dyDescent="0.25">
      <c r="A2488" s="33" t="s">
        <v>294</v>
      </c>
      <c r="B2488" s="33" t="s">
        <v>334</v>
      </c>
      <c r="C2488" s="42" t="s">
        <v>132</v>
      </c>
      <c r="D2488" s="43" t="s">
        <v>154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1286"/>
        <v>0</v>
      </c>
      <c r="R2488" s="53"/>
      <c r="S2488" s="53">
        <f t="shared" si="1291"/>
        <v>0</v>
      </c>
      <c r="T2488" s="58"/>
      <c r="U2488" s="58"/>
      <c r="V2488" s="53">
        <f t="shared" si="1288"/>
        <v>0</v>
      </c>
      <c r="W2488" s="59"/>
      <c r="X2488" s="6"/>
    </row>
    <row r="2489" spans="1:24" s="35" customFormat="1" ht="15.75" x14ac:dyDescent="0.25">
      <c r="A2489" s="33" t="s">
        <v>294</v>
      </c>
      <c r="B2489" s="33" t="s">
        <v>334</v>
      </c>
      <c r="C2489" s="42" t="s">
        <v>133</v>
      </c>
      <c r="D2489" s="43" t="s">
        <v>155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1286"/>
        <v>0</v>
      </c>
      <c r="R2489" s="53"/>
      <c r="S2489" s="53">
        <f t="shared" si="1291"/>
        <v>0</v>
      </c>
      <c r="T2489" s="58"/>
      <c r="U2489" s="58"/>
      <c r="V2489" s="53">
        <f t="shared" si="1288"/>
        <v>0</v>
      </c>
      <c r="W2489" s="59"/>
      <c r="X2489" s="6"/>
    </row>
    <row r="2490" spans="1:24" s="35" customFormat="1" ht="15.75" x14ac:dyDescent="0.25">
      <c r="A2490" s="33" t="s">
        <v>294</v>
      </c>
      <c r="B2490" s="33" t="s">
        <v>334</v>
      </c>
      <c r="C2490" s="42" t="s">
        <v>135</v>
      </c>
      <c r="D2490" s="43" t="s">
        <v>156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1286"/>
        <v>0</v>
      </c>
      <c r="R2490" s="53"/>
      <c r="S2490" s="53">
        <f t="shared" si="1291"/>
        <v>0</v>
      </c>
      <c r="T2490" s="58"/>
      <c r="U2490" s="58"/>
      <c r="V2490" s="53">
        <f t="shared" si="1288"/>
        <v>0</v>
      </c>
      <c r="W2490" s="59"/>
      <c r="X2490" s="6"/>
    </row>
    <row r="2491" spans="1:24" s="35" customFormat="1" ht="31.5" x14ac:dyDescent="0.25">
      <c r="A2491" s="33" t="s">
        <v>294</v>
      </c>
      <c r="B2491" s="33" t="s">
        <v>334</v>
      </c>
      <c r="C2491" s="42" t="s">
        <v>136</v>
      </c>
      <c r="D2491" s="43" t="s">
        <v>157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1286"/>
        <v>0</v>
      </c>
      <c r="R2491" s="53"/>
      <c r="S2491" s="53">
        <f t="shared" si="1291"/>
        <v>0</v>
      </c>
      <c r="T2491" s="58"/>
      <c r="U2491" s="58"/>
      <c r="V2491" s="53">
        <f t="shared" si="1288"/>
        <v>0</v>
      </c>
      <c r="W2491" s="59"/>
      <c r="X2491" s="6"/>
    </row>
    <row r="2492" spans="1:24" s="35" customFormat="1" ht="47.25" x14ac:dyDescent="0.25">
      <c r="A2492" s="33" t="s">
        <v>294</v>
      </c>
      <c r="B2492" s="33" t="s">
        <v>334</v>
      </c>
      <c r="C2492" s="42" t="s">
        <v>134</v>
      </c>
      <c r="D2492" s="43" t="s">
        <v>158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1286"/>
        <v>0</v>
      </c>
      <c r="R2492" s="53"/>
      <c r="S2492" s="53">
        <f t="shared" si="1291"/>
        <v>0</v>
      </c>
      <c r="T2492" s="58"/>
      <c r="U2492" s="58"/>
      <c r="V2492" s="53">
        <f t="shared" si="1288"/>
        <v>0</v>
      </c>
      <c r="W2492" s="59"/>
      <c r="X2492" s="6"/>
    </row>
    <row r="2493" spans="1:24" s="35" customFormat="1" ht="15.75" x14ac:dyDescent="0.25">
      <c r="A2493" s="33" t="s">
        <v>294</v>
      </c>
      <c r="B2493" s="33" t="s">
        <v>334</v>
      </c>
      <c r="C2493" s="42" t="s">
        <v>138</v>
      </c>
      <c r="D2493" s="43" t="s">
        <v>159</v>
      </c>
      <c r="E2493" s="53"/>
      <c r="F2493" s="53"/>
      <c r="G2493" s="53"/>
      <c r="H2493" s="53"/>
      <c r="I2493" s="54"/>
      <c r="J2493" s="50"/>
      <c r="K2493" s="54"/>
      <c r="L2493" s="55"/>
      <c r="M2493" s="59"/>
      <c r="N2493" s="59"/>
      <c r="O2493" s="53"/>
      <c r="P2493" s="53"/>
      <c r="Q2493" s="57">
        <f t="shared" si="1286"/>
        <v>0</v>
      </c>
      <c r="R2493" s="53"/>
      <c r="S2493" s="53">
        <f t="shared" si="1291"/>
        <v>0</v>
      </c>
      <c r="T2493" s="58"/>
      <c r="U2493" s="58"/>
      <c r="V2493" s="53">
        <f t="shared" si="1288"/>
        <v>0</v>
      </c>
      <c r="W2493" s="59"/>
      <c r="X2493" s="6"/>
    </row>
    <row r="2494" spans="1:24" s="35" customFormat="1" ht="15.75" x14ac:dyDescent="0.25">
      <c r="A2494" s="33" t="s">
        <v>294</v>
      </c>
      <c r="B2494" s="33" t="s">
        <v>334</v>
      </c>
      <c r="C2494" s="42" t="s">
        <v>180</v>
      </c>
      <c r="D2494" s="43" t="s">
        <v>181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>
        <f t="shared" si="1286"/>
        <v>0</v>
      </c>
      <c r="R2494" s="53"/>
      <c r="S2494" s="53">
        <f t="shared" si="1291"/>
        <v>0</v>
      </c>
      <c r="T2494" s="58"/>
      <c r="U2494" s="58"/>
      <c r="V2494" s="53">
        <f t="shared" si="1288"/>
        <v>0</v>
      </c>
      <c r="W2494" s="59"/>
      <c r="X2494" s="6"/>
    </row>
    <row r="2495" spans="1:24" s="35" customFormat="1" ht="31.5" x14ac:dyDescent="0.25">
      <c r="A2495" s="33" t="s">
        <v>294</v>
      </c>
      <c r="B2495" s="33" t="s">
        <v>334</v>
      </c>
      <c r="C2495" s="42" t="s">
        <v>137</v>
      </c>
      <c r="D2495" s="43" t="s">
        <v>160</v>
      </c>
      <c r="E2495" s="53"/>
      <c r="F2495" s="53"/>
      <c r="G2495" s="53"/>
      <c r="H2495" s="53"/>
      <c r="I2495" s="54"/>
      <c r="J2495" s="50"/>
      <c r="K2495" s="54"/>
      <c r="L2495" s="55"/>
      <c r="M2495" s="59"/>
      <c r="N2495" s="59"/>
      <c r="O2495" s="53"/>
      <c r="P2495" s="53"/>
      <c r="Q2495" s="57">
        <f t="shared" si="1286"/>
        <v>0</v>
      </c>
      <c r="R2495" s="53"/>
      <c r="S2495" s="53">
        <f t="shared" si="1291"/>
        <v>0</v>
      </c>
      <c r="T2495" s="58"/>
      <c r="U2495" s="58"/>
      <c r="V2495" s="53">
        <f t="shared" si="1288"/>
        <v>0</v>
      </c>
      <c r="W2495" s="59"/>
      <c r="X2495" s="6"/>
    </row>
    <row r="2496" spans="1:24" s="35" customFormat="1" ht="15.75" x14ac:dyDescent="0.25">
      <c r="A2496" s="33" t="s">
        <v>294</v>
      </c>
      <c r="B2496" s="33" t="s">
        <v>334</v>
      </c>
      <c r="C2496" s="42" t="s">
        <v>127</v>
      </c>
      <c r="D2496" s="43" t="s">
        <v>161</v>
      </c>
      <c r="E2496" s="53"/>
      <c r="F2496" s="53"/>
      <c r="G2496" s="53"/>
      <c r="H2496" s="53"/>
      <c r="I2496" s="54"/>
      <c r="J2496" s="50"/>
      <c r="K2496" s="54"/>
      <c r="L2496" s="55"/>
      <c r="M2496" s="59"/>
      <c r="N2496" s="59"/>
      <c r="O2496" s="53"/>
      <c r="P2496" s="53"/>
      <c r="Q2496" s="57">
        <f t="shared" si="1286"/>
        <v>0</v>
      </c>
      <c r="R2496" s="53"/>
      <c r="S2496" s="53">
        <f t="shared" si="1291"/>
        <v>0</v>
      </c>
      <c r="T2496" s="58"/>
      <c r="U2496" s="58"/>
      <c r="V2496" s="53">
        <f t="shared" si="1288"/>
        <v>0</v>
      </c>
      <c r="W2496" s="59"/>
      <c r="X2496" s="6"/>
    </row>
    <row r="2497" spans="1:24" s="35" customFormat="1" ht="31.5" x14ac:dyDescent="0.25">
      <c r="A2497" s="33" t="s">
        <v>294</v>
      </c>
      <c r="B2497" s="33" t="s">
        <v>334</v>
      </c>
      <c r="C2497" s="42" t="s">
        <v>126</v>
      </c>
      <c r="D2497" s="43" t="s">
        <v>162</v>
      </c>
      <c r="E2497" s="53"/>
      <c r="F2497" s="53"/>
      <c r="G2497" s="53"/>
      <c r="H2497" s="53"/>
      <c r="I2497" s="54"/>
      <c r="J2497" s="50"/>
      <c r="K2497" s="54"/>
      <c r="L2497" s="55"/>
      <c r="M2497" s="59"/>
      <c r="N2497" s="59"/>
      <c r="O2497" s="53"/>
      <c r="P2497" s="53"/>
      <c r="Q2497" s="57">
        <f t="shared" si="1286"/>
        <v>0</v>
      </c>
      <c r="R2497" s="53"/>
      <c r="S2497" s="53">
        <f t="shared" si="1291"/>
        <v>0</v>
      </c>
      <c r="T2497" s="58"/>
      <c r="U2497" s="58"/>
      <c r="V2497" s="53">
        <f t="shared" si="1288"/>
        <v>0</v>
      </c>
      <c r="W2497" s="59"/>
      <c r="X2497" s="6"/>
    </row>
    <row r="2498" spans="1:24" s="35" customFormat="1" ht="15.75" x14ac:dyDescent="0.25">
      <c r="A2498" s="33" t="s">
        <v>294</v>
      </c>
      <c r="B2498" s="33" t="s">
        <v>334</v>
      </c>
      <c r="C2498" s="42" t="s">
        <v>122</v>
      </c>
      <c r="D2498" s="43" t="s">
        <v>163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 t="shared" si="1286"/>
        <v>0</v>
      </c>
      <c r="R2498" s="53"/>
      <c r="S2498" s="53">
        <f t="shared" si="1291"/>
        <v>0</v>
      </c>
      <c r="T2498" s="58"/>
      <c r="U2498" s="58"/>
      <c r="V2498" s="53">
        <f t="shared" si="1288"/>
        <v>0</v>
      </c>
      <c r="W2498" s="59"/>
      <c r="X2498" s="6"/>
    </row>
    <row r="2499" spans="1:24" s="35" customFormat="1" ht="15.75" x14ac:dyDescent="0.25">
      <c r="A2499" s="33" t="s">
        <v>294</v>
      </c>
      <c r="B2499" s="33" t="s">
        <v>334</v>
      </c>
      <c r="C2499" s="42" t="s">
        <v>123</v>
      </c>
      <c r="D2499" s="43" t="s">
        <v>164</v>
      </c>
      <c r="E2499" s="53"/>
      <c r="F2499" s="53"/>
      <c r="G2499" s="53"/>
      <c r="H2499" s="53"/>
      <c r="I2499" s="54"/>
      <c r="J2499" s="50"/>
      <c r="K2499" s="54"/>
      <c r="L2499" s="55"/>
      <c r="M2499" s="59"/>
      <c r="N2499" s="59"/>
      <c r="O2499" s="53"/>
      <c r="P2499" s="53"/>
      <c r="Q2499" s="57">
        <f t="shared" si="1286"/>
        <v>0</v>
      </c>
      <c r="R2499" s="53"/>
      <c r="S2499" s="53">
        <f t="shared" si="1291"/>
        <v>0</v>
      </c>
      <c r="T2499" s="58"/>
      <c r="U2499" s="58"/>
      <c r="V2499" s="53">
        <f t="shared" si="1288"/>
        <v>0</v>
      </c>
      <c r="W2499" s="59"/>
      <c r="X2499" s="6"/>
    </row>
    <row r="2500" spans="1:24" s="35" customFormat="1" ht="15.75" x14ac:dyDescent="0.25">
      <c r="A2500" s="33" t="s">
        <v>294</v>
      </c>
      <c r="B2500" s="33" t="s">
        <v>334</v>
      </c>
      <c r="C2500" s="42" t="s">
        <v>182</v>
      </c>
      <c r="D2500" s="43" t="s">
        <v>183</v>
      </c>
      <c r="E2500" s="53"/>
      <c r="F2500" s="53"/>
      <c r="G2500" s="53"/>
      <c r="H2500" s="53"/>
      <c r="I2500" s="54"/>
      <c r="J2500" s="50"/>
      <c r="K2500" s="54"/>
      <c r="L2500" s="55"/>
      <c r="M2500" s="59"/>
      <c r="N2500" s="59"/>
      <c r="O2500" s="53"/>
      <c r="P2500" s="53"/>
      <c r="Q2500" s="57">
        <f t="shared" si="1286"/>
        <v>0</v>
      </c>
      <c r="R2500" s="53"/>
      <c r="S2500" s="53">
        <f t="shared" si="1291"/>
        <v>0</v>
      </c>
      <c r="T2500" s="58"/>
      <c r="U2500" s="58"/>
      <c r="V2500" s="53">
        <f t="shared" si="1288"/>
        <v>0</v>
      </c>
      <c r="W2500" s="59"/>
      <c r="X2500" s="6"/>
    </row>
    <row r="2501" spans="1:24" s="35" customFormat="1" ht="15.75" x14ac:dyDescent="0.25">
      <c r="A2501" s="33" t="s">
        <v>294</v>
      </c>
      <c r="B2501" s="33" t="s">
        <v>334</v>
      </c>
      <c r="C2501" s="42" t="s">
        <v>184</v>
      </c>
      <c r="D2501" s="43" t="s">
        <v>185</v>
      </c>
      <c r="E2501" s="53"/>
      <c r="F2501" s="53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 t="shared" si="1286"/>
        <v>0</v>
      </c>
      <c r="R2501" s="53"/>
      <c r="S2501" s="53">
        <f t="shared" si="1291"/>
        <v>0</v>
      </c>
      <c r="T2501" s="58"/>
      <c r="U2501" s="58"/>
      <c r="V2501" s="53">
        <f t="shared" si="1288"/>
        <v>0</v>
      </c>
      <c r="W2501" s="59"/>
      <c r="X2501" s="6"/>
    </row>
    <row r="2502" spans="1:24" s="35" customFormat="1" ht="15.75" x14ac:dyDescent="0.25">
      <c r="A2502" s="33" t="s">
        <v>294</v>
      </c>
      <c r="B2502" s="33" t="s">
        <v>334</v>
      </c>
      <c r="C2502" s="42" t="s">
        <v>186</v>
      </c>
      <c r="D2502" s="43" t="s">
        <v>187</v>
      </c>
      <c r="E2502" s="53"/>
      <c r="F2502" s="53"/>
      <c r="G2502" s="53"/>
      <c r="H2502" s="53"/>
      <c r="I2502" s="54"/>
      <c r="J2502" s="50"/>
      <c r="K2502" s="54"/>
      <c r="L2502" s="55"/>
      <c r="M2502" s="59"/>
      <c r="N2502" s="59"/>
      <c r="O2502" s="53"/>
      <c r="P2502" s="53"/>
      <c r="Q2502" s="57">
        <f t="shared" si="1286"/>
        <v>0</v>
      </c>
      <c r="R2502" s="53"/>
      <c r="S2502" s="53">
        <f t="shared" si="1291"/>
        <v>0</v>
      </c>
      <c r="T2502" s="58"/>
      <c r="U2502" s="58"/>
      <c r="V2502" s="53">
        <f t="shared" si="1288"/>
        <v>0</v>
      </c>
      <c r="W2502" s="59"/>
      <c r="X2502" s="6"/>
    </row>
    <row r="2503" spans="1:24" s="35" customFormat="1" ht="31.5" x14ac:dyDescent="0.25">
      <c r="A2503" s="33" t="s">
        <v>294</v>
      </c>
      <c r="B2503" s="33" t="s">
        <v>334</v>
      </c>
      <c r="C2503" s="42" t="s">
        <v>188</v>
      </c>
      <c r="D2503" s="43" t="s">
        <v>189</v>
      </c>
      <c r="E2503" s="53"/>
      <c r="F2503" s="53"/>
      <c r="G2503" s="53"/>
      <c r="H2503" s="53"/>
      <c r="I2503" s="54"/>
      <c r="J2503" s="50"/>
      <c r="K2503" s="54"/>
      <c r="L2503" s="55"/>
      <c r="M2503" s="59"/>
      <c r="N2503" s="59"/>
      <c r="O2503" s="53"/>
      <c r="P2503" s="53"/>
      <c r="Q2503" s="57">
        <f t="shared" si="1286"/>
        <v>0</v>
      </c>
      <c r="R2503" s="53"/>
      <c r="S2503" s="53">
        <f t="shared" si="1291"/>
        <v>0</v>
      </c>
      <c r="T2503" s="58"/>
      <c r="U2503" s="58"/>
      <c r="V2503" s="53">
        <f t="shared" si="1288"/>
        <v>0</v>
      </c>
      <c r="W2503" s="59"/>
      <c r="X2503" s="6"/>
    </row>
    <row r="2504" spans="1:24" s="35" customFormat="1" ht="15.75" x14ac:dyDescent="0.25">
      <c r="A2504" s="33" t="s">
        <v>294</v>
      </c>
      <c r="B2504" s="33" t="s">
        <v>334</v>
      </c>
      <c r="C2504" s="42" t="s">
        <v>124</v>
      </c>
      <c r="D2504" s="43" t="s">
        <v>165</v>
      </c>
      <c r="E2504" s="53"/>
      <c r="F2504" s="53"/>
      <c r="G2504" s="53"/>
      <c r="H2504" s="53"/>
      <c r="I2504" s="54"/>
      <c r="J2504" s="50"/>
      <c r="K2504" s="54"/>
      <c r="L2504" s="55"/>
      <c r="M2504" s="59"/>
      <c r="N2504" s="59"/>
      <c r="O2504" s="53"/>
      <c r="P2504" s="53"/>
      <c r="Q2504" s="57">
        <f t="shared" si="1286"/>
        <v>0</v>
      </c>
      <c r="R2504" s="53"/>
      <c r="S2504" s="53">
        <f t="shared" si="1291"/>
        <v>0</v>
      </c>
      <c r="T2504" s="58"/>
      <c r="U2504" s="58"/>
      <c r="V2504" s="53">
        <f t="shared" si="1288"/>
        <v>0</v>
      </c>
      <c r="W2504" s="59"/>
      <c r="X2504" s="6"/>
    </row>
    <row r="2505" spans="1:24" s="35" customFormat="1" ht="15.75" x14ac:dyDescent="0.25">
      <c r="A2505" s="33" t="s">
        <v>294</v>
      </c>
      <c r="B2505" s="33" t="s">
        <v>334</v>
      </c>
      <c r="C2505" s="42" t="s">
        <v>125</v>
      </c>
      <c r="D2505" s="43" t="s">
        <v>166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1286"/>
        <v>0</v>
      </c>
      <c r="R2505" s="53"/>
      <c r="S2505" s="53">
        <f t="shared" si="1291"/>
        <v>0</v>
      </c>
      <c r="T2505" s="58"/>
      <c r="U2505" s="58"/>
      <c r="V2505" s="53">
        <f t="shared" si="1288"/>
        <v>0</v>
      </c>
      <c r="W2505" s="59"/>
      <c r="X2505" s="6"/>
    </row>
    <row r="2506" spans="1:24" s="35" customFormat="1" ht="47.25" x14ac:dyDescent="0.25">
      <c r="A2506" s="33" t="s">
        <v>294</v>
      </c>
      <c r="B2506" s="33" t="s">
        <v>334</v>
      </c>
      <c r="C2506" s="42" t="s">
        <v>34</v>
      </c>
      <c r="D2506" s="43" t="s">
        <v>167</v>
      </c>
      <c r="E2506" s="53"/>
      <c r="F2506" s="53"/>
      <c r="G2506" s="53"/>
      <c r="H2506" s="53"/>
      <c r="I2506" s="54"/>
      <c r="J2506" s="50"/>
      <c r="K2506" s="54"/>
      <c r="L2506" s="55"/>
      <c r="M2506" s="59"/>
      <c r="N2506" s="59"/>
      <c r="O2506" s="53"/>
      <c r="P2506" s="53"/>
      <c r="Q2506" s="57">
        <f t="shared" si="1286"/>
        <v>0</v>
      </c>
      <c r="R2506" s="53"/>
      <c r="S2506" s="53">
        <f t="shared" si="1291"/>
        <v>0</v>
      </c>
      <c r="T2506" s="58"/>
      <c r="U2506" s="58"/>
      <c r="V2506" s="53">
        <f t="shared" si="1288"/>
        <v>0</v>
      </c>
      <c r="W2506" s="59"/>
      <c r="X2506" s="6"/>
    </row>
    <row r="2507" spans="1:24" s="35" customFormat="1" ht="15.75" x14ac:dyDescent="0.25">
      <c r="A2507" s="33" t="s">
        <v>294</v>
      </c>
      <c r="B2507" s="33" t="s">
        <v>334</v>
      </c>
      <c r="C2507" s="42" t="s">
        <v>35</v>
      </c>
      <c r="D2507" s="43" t="s">
        <v>168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1286"/>
        <v>0</v>
      </c>
      <c r="R2507" s="53"/>
      <c r="S2507" s="53">
        <f t="shared" si="1291"/>
        <v>0</v>
      </c>
      <c r="T2507" s="58"/>
      <c r="U2507" s="58"/>
      <c r="V2507" s="53">
        <f t="shared" si="1288"/>
        <v>0</v>
      </c>
      <c r="W2507" s="59"/>
      <c r="X2507" s="6"/>
    </row>
    <row r="2508" spans="1:24" s="35" customFormat="1" ht="31.5" x14ac:dyDescent="0.25">
      <c r="A2508" s="33" t="s">
        <v>294</v>
      </c>
      <c r="B2508" s="33" t="s">
        <v>334</v>
      </c>
      <c r="C2508" s="42" t="s">
        <v>36</v>
      </c>
      <c r="D2508" s="43" t="s">
        <v>190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1286"/>
        <v>0</v>
      </c>
      <c r="R2508" s="53"/>
      <c r="S2508" s="53">
        <f t="shared" si="1291"/>
        <v>0</v>
      </c>
      <c r="T2508" s="58"/>
      <c r="U2508" s="58"/>
      <c r="V2508" s="53">
        <f t="shared" si="1288"/>
        <v>0</v>
      </c>
      <c r="W2508" s="59"/>
      <c r="X2508" s="6"/>
    </row>
    <row r="2509" spans="1:24" s="35" customFormat="1" ht="31.5" x14ac:dyDescent="0.25">
      <c r="A2509" s="33" t="s">
        <v>294</v>
      </c>
      <c r="B2509" s="33" t="s">
        <v>334</v>
      </c>
      <c r="C2509" s="42" t="s">
        <v>37</v>
      </c>
      <c r="D2509" s="43" t="s">
        <v>191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1286"/>
        <v>0</v>
      </c>
      <c r="R2509" s="53"/>
      <c r="S2509" s="53">
        <f t="shared" si="1291"/>
        <v>0</v>
      </c>
      <c r="T2509" s="58"/>
      <c r="U2509" s="58"/>
      <c r="V2509" s="53">
        <f t="shared" si="1288"/>
        <v>0</v>
      </c>
      <c r="W2509" s="59"/>
      <c r="X2509" s="6"/>
    </row>
    <row r="2510" spans="1:24" s="35" customFormat="1" ht="31.5" x14ac:dyDescent="0.25">
      <c r="A2510" s="33" t="s">
        <v>294</v>
      </c>
      <c r="B2510" s="33" t="s">
        <v>334</v>
      </c>
      <c r="C2510" s="42" t="s">
        <v>38</v>
      </c>
      <c r="D2510" s="43" t="s">
        <v>169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1286"/>
        <v>0</v>
      </c>
      <c r="R2510" s="53"/>
      <c r="S2510" s="53">
        <f t="shared" si="1291"/>
        <v>0</v>
      </c>
      <c r="T2510" s="58"/>
      <c r="U2510" s="58"/>
      <c r="V2510" s="53">
        <f t="shared" si="1288"/>
        <v>0</v>
      </c>
      <c r="W2510" s="59"/>
      <c r="X2510" s="6"/>
    </row>
    <row r="2511" spans="1:24" s="35" customFormat="1" ht="15.75" x14ac:dyDescent="0.25">
      <c r="A2511" s="33" t="s">
        <v>294</v>
      </c>
      <c r="B2511" s="33" t="s">
        <v>334</v>
      </c>
      <c r="C2511" s="42" t="s">
        <v>39</v>
      </c>
      <c r="D2511" s="43" t="s">
        <v>170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1286"/>
        <v>0</v>
      </c>
      <c r="R2511" s="53"/>
      <c r="S2511" s="53">
        <f t="shared" si="1291"/>
        <v>0</v>
      </c>
      <c r="T2511" s="58"/>
      <c r="U2511" s="58"/>
      <c r="V2511" s="53">
        <f t="shared" si="1288"/>
        <v>0</v>
      </c>
      <c r="W2511" s="59"/>
      <c r="X2511" s="6"/>
    </row>
    <row r="2512" spans="1:24" s="35" customFormat="1" ht="47.25" x14ac:dyDescent="0.25">
      <c r="A2512" s="33" t="s">
        <v>294</v>
      </c>
      <c r="B2512" s="33" t="s">
        <v>334</v>
      </c>
      <c r="C2512" s="42" t="s">
        <v>40</v>
      </c>
      <c r="D2512" s="43" t="s">
        <v>172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1286"/>
        <v>0</v>
      </c>
      <c r="R2512" s="53"/>
      <c r="S2512" s="53">
        <f t="shared" si="1291"/>
        <v>0</v>
      </c>
      <c r="T2512" s="58"/>
      <c r="U2512" s="58"/>
      <c r="V2512" s="53">
        <f t="shared" si="1288"/>
        <v>0</v>
      </c>
      <c r="W2512" s="59"/>
      <c r="X2512" s="6"/>
    </row>
    <row r="2513" spans="1:24" s="35" customFormat="1" ht="15.75" x14ac:dyDescent="0.25">
      <c r="A2513" s="33" t="s">
        <v>294</v>
      </c>
      <c r="B2513" s="33" t="s">
        <v>334</v>
      </c>
      <c r="C2513" s="42" t="s">
        <v>41</v>
      </c>
      <c r="D2513" s="43" t="s">
        <v>171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1286"/>
        <v>0</v>
      </c>
      <c r="R2513" s="53"/>
      <c r="S2513" s="53">
        <f t="shared" si="1291"/>
        <v>0</v>
      </c>
      <c r="T2513" s="58"/>
      <c r="U2513" s="58"/>
      <c r="V2513" s="53">
        <f t="shared" si="1288"/>
        <v>0</v>
      </c>
      <c r="W2513" s="59"/>
      <c r="X2513" s="6"/>
    </row>
    <row r="2514" spans="1:24" s="35" customFormat="1" ht="15.75" x14ac:dyDescent="0.25">
      <c r="A2514" s="33" t="s">
        <v>294</v>
      </c>
      <c r="B2514" s="33" t="s">
        <v>334</v>
      </c>
      <c r="C2514" s="42" t="s">
        <v>42</v>
      </c>
      <c r="D2514" s="43" t="s">
        <v>192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1286"/>
        <v>0</v>
      </c>
      <c r="R2514" s="53"/>
      <c r="S2514" s="53">
        <f t="shared" si="1291"/>
        <v>0</v>
      </c>
      <c r="T2514" s="58"/>
      <c r="U2514" s="58"/>
      <c r="V2514" s="53">
        <f t="shared" si="1288"/>
        <v>0</v>
      </c>
      <c r="W2514" s="59"/>
      <c r="X2514" s="6"/>
    </row>
    <row r="2515" spans="1:24" s="35" customFormat="1" ht="15.75" x14ac:dyDescent="0.25">
      <c r="A2515" s="33" t="s">
        <v>294</v>
      </c>
      <c r="B2515" s="33" t="s">
        <v>334</v>
      </c>
      <c r="C2515" s="42" t="s">
        <v>43</v>
      </c>
      <c r="D2515" s="43" t="s">
        <v>193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1286"/>
        <v>0</v>
      </c>
      <c r="R2515" s="53"/>
      <c r="S2515" s="53">
        <f t="shared" si="1291"/>
        <v>0</v>
      </c>
      <c r="T2515" s="58"/>
      <c r="U2515" s="58"/>
      <c r="V2515" s="53">
        <f t="shared" si="1288"/>
        <v>0</v>
      </c>
      <c r="W2515" s="59"/>
      <c r="X2515" s="6"/>
    </row>
    <row r="2516" spans="1:24" s="35" customFormat="1" ht="15.75" x14ac:dyDescent="0.25">
      <c r="A2516" s="33" t="s">
        <v>294</v>
      </c>
      <c r="B2516" s="33" t="s">
        <v>334</v>
      </c>
      <c r="C2516" s="42" t="s">
        <v>44</v>
      </c>
      <c r="D2516" s="43" t="s">
        <v>173</v>
      </c>
      <c r="E2516" s="53">
        <v>48496</v>
      </c>
      <c r="F2516" s="53">
        <f>ROUND(E2516/12*2,2)</f>
        <v>8082.67</v>
      </c>
      <c r="G2516" s="53">
        <v>8180</v>
      </c>
      <c r="H2516" s="53">
        <v>7596</v>
      </c>
      <c r="I2516" s="119">
        <f t="shared" ref="I2516" si="1292">G2516-F2516</f>
        <v>97.329999999999927</v>
      </c>
      <c r="J2516" s="55">
        <f t="shared" ref="J2516" si="1293">ROUND(I2516/F2516*100,2)</f>
        <v>1.2</v>
      </c>
      <c r="K2516" s="54"/>
      <c r="L2516" s="55"/>
      <c r="M2516" s="59"/>
      <c r="N2516" s="59"/>
      <c r="O2516" s="53">
        <v>651</v>
      </c>
      <c r="P2516" s="53">
        <v>602</v>
      </c>
      <c r="Q2516" s="57">
        <f t="shared" si="1286"/>
        <v>49</v>
      </c>
      <c r="R2516" s="74">
        <v>83</v>
      </c>
      <c r="S2516" s="53">
        <f>ROUND(R2516/12*2,0)</f>
        <v>14</v>
      </c>
      <c r="T2516" s="58">
        <v>14</v>
      </c>
      <c r="U2516" s="58">
        <v>13</v>
      </c>
      <c r="V2516" s="53">
        <f t="shared" si="1288"/>
        <v>1</v>
      </c>
      <c r="W2516" s="59"/>
      <c r="X2516" s="6"/>
    </row>
    <row r="2517" spans="1:24" s="35" customFormat="1" ht="15.75" x14ac:dyDescent="0.25">
      <c r="A2517" s="33" t="s">
        <v>294</v>
      </c>
      <c r="B2517" s="33" t="s">
        <v>334</v>
      </c>
      <c r="C2517" s="42" t="s">
        <v>45</v>
      </c>
      <c r="D2517" s="43" t="s">
        <v>187</v>
      </c>
      <c r="E2517" s="53"/>
      <c r="F2517" s="53"/>
      <c r="G2517" s="53"/>
      <c r="H2517" s="53"/>
      <c r="I2517" s="54"/>
      <c r="J2517" s="50"/>
      <c r="K2517" s="54"/>
      <c r="L2517" s="55"/>
      <c r="M2517" s="59"/>
      <c r="N2517" s="59"/>
      <c r="O2517" s="53"/>
      <c r="P2517" s="53"/>
      <c r="Q2517" s="57">
        <f t="shared" si="1286"/>
        <v>0</v>
      </c>
      <c r="R2517" s="53"/>
      <c r="S2517" s="53">
        <f t="shared" ref="S2517:S2527" si="1294">ROUND(R2517/12*3,0)</f>
        <v>0</v>
      </c>
      <c r="T2517" s="58"/>
      <c r="U2517" s="58"/>
      <c r="V2517" s="53">
        <f t="shared" si="1288"/>
        <v>0</v>
      </c>
      <c r="W2517" s="59"/>
      <c r="X2517" s="6"/>
    </row>
    <row r="2518" spans="1:24" s="35" customFormat="1" ht="15.75" x14ac:dyDescent="0.25">
      <c r="A2518" s="33" t="s">
        <v>294</v>
      </c>
      <c r="B2518" s="33" t="s">
        <v>334</v>
      </c>
      <c r="C2518" s="42" t="s">
        <v>46</v>
      </c>
      <c r="D2518" s="43" t="s">
        <v>194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1286"/>
        <v>0</v>
      </c>
      <c r="R2518" s="53"/>
      <c r="S2518" s="53">
        <f t="shared" si="1294"/>
        <v>0</v>
      </c>
      <c r="T2518" s="58"/>
      <c r="U2518" s="58"/>
      <c r="V2518" s="53">
        <f t="shared" si="1288"/>
        <v>0</v>
      </c>
      <c r="W2518" s="59"/>
      <c r="X2518" s="6"/>
    </row>
    <row r="2519" spans="1:24" s="35" customFormat="1" ht="15.75" x14ac:dyDescent="0.25">
      <c r="A2519" s="33" t="s">
        <v>294</v>
      </c>
      <c r="B2519" s="33" t="s">
        <v>334</v>
      </c>
      <c r="C2519" s="42" t="s">
        <v>47</v>
      </c>
      <c r="D2519" s="43" t="s">
        <v>121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1286"/>
        <v>0</v>
      </c>
      <c r="R2519" s="53"/>
      <c r="S2519" s="53">
        <f t="shared" si="1294"/>
        <v>0</v>
      </c>
      <c r="T2519" s="58"/>
      <c r="U2519" s="58"/>
      <c r="V2519" s="53">
        <f t="shared" si="1288"/>
        <v>0</v>
      </c>
      <c r="W2519" s="59"/>
      <c r="X2519" s="6"/>
    </row>
    <row r="2520" spans="1:24" s="35" customFormat="1" ht="15.75" x14ac:dyDescent="0.25">
      <c r="A2520" s="33" t="s">
        <v>294</v>
      </c>
      <c r="B2520" s="33" t="s">
        <v>334</v>
      </c>
      <c r="C2520" s="42" t="s">
        <v>48</v>
      </c>
      <c r="D2520" s="43" t="s">
        <v>195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1286"/>
        <v>0</v>
      </c>
      <c r="R2520" s="53"/>
      <c r="S2520" s="53">
        <f t="shared" si="1294"/>
        <v>0</v>
      </c>
      <c r="T2520" s="58"/>
      <c r="U2520" s="58"/>
      <c r="V2520" s="53">
        <f t="shared" si="1288"/>
        <v>0</v>
      </c>
      <c r="W2520" s="59"/>
      <c r="X2520" s="6"/>
    </row>
    <row r="2521" spans="1:24" s="35" customFormat="1" ht="31.5" x14ac:dyDescent="0.25">
      <c r="A2521" s="33" t="s">
        <v>294</v>
      </c>
      <c r="B2521" s="33" t="s">
        <v>334</v>
      </c>
      <c r="C2521" s="42" t="s">
        <v>128</v>
      </c>
      <c r="D2521" s="43" t="s">
        <v>118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1286"/>
        <v>0</v>
      </c>
      <c r="R2521" s="53"/>
      <c r="S2521" s="53">
        <f t="shared" si="1294"/>
        <v>0</v>
      </c>
      <c r="T2521" s="58"/>
      <c r="U2521" s="58"/>
      <c r="V2521" s="53">
        <f t="shared" si="1288"/>
        <v>0</v>
      </c>
      <c r="W2521" s="59"/>
      <c r="X2521" s="6"/>
    </row>
    <row r="2522" spans="1:24" s="35" customFormat="1" ht="15.75" x14ac:dyDescent="0.25">
      <c r="A2522" s="33" t="s">
        <v>294</v>
      </c>
      <c r="B2522" s="33" t="s">
        <v>334</v>
      </c>
      <c r="C2522" s="42" t="s">
        <v>47</v>
      </c>
      <c r="D2522" s="43" t="s">
        <v>121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1286"/>
        <v>0</v>
      </c>
      <c r="R2522" s="53"/>
      <c r="S2522" s="53">
        <f t="shared" si="1294"/>
        <v>0</v>
      </c>
      <c r="T2522" s="58"/>
      <c r="U2522" s="58"/>
      <c r="V2522" s="53">
        <f t="shared" si="1288"/>
        <v>0</v>
      </c>
      <c r="W2522" s="59"/>
      <c r="X2522" s="6"/>
    </row>
    <row r="2523" spans="1:24" s="35" customFormat="1" ht="31.5" x14ac:dyDescent="0.25">
      <c r="A2523" s="33" t="s">
        <v>294</v>
      </c>
      <c r="B2523" s="33" t="s">
        <v>334</v>
      </c>
      <c r="C2523" s="42" t="s">
        <v>49</v>
      </c>
      <c r="D2523" s="43" t="s">
        <v>196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1286"/>
        <v>0</v>
      </c>
      <c r="R2523" s="53"/>
      <c r="S2523" s="53">
        <f t="shared" si="1294"/>
        <v>0</v>
      </c>
      <c r="T2523" s="58"/>
      <c r="U2523" s="58"/>
      <c r="V2523" s="53">
        <f t="shared" si="1288"/>
        <v>0</v>
      </c>
      <c r="W2523" s="59"/>
      <c r="X2523" s="6"/>
    </row>
    <row r="2524" spans="1:24" s="35" customFormat="1" ht="31.5" x14ac:dyDescent="0.25">
      <c r="A2524" s="33" t="s">
        <v>294</v>
      </c>
      <c r="B2524" s="33" t="s">
        <v>334</v>
      </c>
      <c r="C2524" s="42" t="s">
        <v>197</v>
      </c>
      <c r="D2524" s="43" t="s">
        <v>198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1286"/>
        <v>0</v>
      </c>
      <c r="R2524" s="53"/>
      <c r="S2524" s="53">
        <f t="shared" si="1294"/>
        <v>0</v>
      </c>
      <c r="T2524" s="58"/>
      <c r="U2524" s="58"/>
      <c r="V2524" s="53">
        <f t="shared" si="1288"/>
        <v>0</v>
      </c>
      <c r="W2524" s="59"/>
      <c r="X2524" s="6"/>
    </row>
    <row r="2525" spans="1:24" s="35" customFormat="1" ht="47.25" x14ac:dyDescent="0.25">
      <c r="A2525" s="33" t="s">
        <v>294</v>
      </c>
      <c r="B2525" s="33" t="s">
        <v>334</v>
      </c>
      <c r="C2525" s="42" t="s">
        <v>199</v>
      </c>
      <c r="D2525" s="43" t="s">
        <v>200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1286"/>
        <v>0</v>
      </c>
      <c r="R2525" s="53"/>
      <c r="S2525" s="53">
        <f t="shared" si="1294"/>
        <v>0</v>
      </c>
      <c r="T2525" s="58"/>
      <c r="U2525" s="58"/>
      <c r="V2525" s="53">
        <f t="shared" si="1288"/>
        <v>0</v>
      </c>
      <c r="W2525" s="59"/>
      <c r="X2525" s="6"/>
    </row>
    <row r="2526" spans="1:24" s="35" customFormat="1" ht="31.5" x14ac:dyDescent="0.25">
      <c r="A2526" s="33" t="s">
        <v>294</v>
      </c>
      <c r="B2526" s="33" t="s">
        <v>334</v>
      </c>
      <c r="C2526" s="42" t="s">
        <v>201</v>
      </c>
      <c r="D2526" s="43" t="s">
        <v>202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1286"/>
        <v>0</v>
      </c>
      <c r="R2526" s="53"/>
      <c r="S2526" s="53">
        <f t="shared" si="1294"/>
        <v>0</v>
      </c>
      <c r="T2526" s="58"/>
      <c r="U2526" s="58"/>
      <c r="V2526" s="53">
        <f t="shared" si="1288"/>
        <v>0</v>
      </c>
      <c r="W2526" s="59"/>
      <c r="X2526" s="6"/>
    </row>
    <row r="2527" spans="1:24" s="35" customFormat="1" ht="47.25" x14ac:dyDescent="0.25">
      <c r="A2527" s="33" t="s">
        <v>294</v>
      </c>
      <c r="B2527" s="33" t="s">
        <v>334</v>
      </c>
      <c r="C2527" s="42" t="s">
        <v>203</v>
      </c>
      <c r="D2527" s="43" t="s">
        <v>204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1286"/>
        <v>0</v>
      </c>
      <c r="R2527" s="53"/>
      <c r="S2527" s="53">
        <f t="shared" si="1294"/>
        <v>0</v>
      </c>
      <c r="T2527" s="58"/>
      <c r="U2527" s="58"/>
      <c r="V2527" s="53">
        <f t="shared" si="1288"/>
        <v>0</v>
      </c>
      <c r="W2527" s="59"/>
      <c r="X2527" s="6"/>
    </row>
    <row r="2528" spans="1:24" s="35" customFormat="1" ht="31.5" x14ac:dyDescent="0.25">
      <c r="A2528" s="33" t="s">
        <v>294</v>
      </c>
      <c r="B2528" s="22" t="s">
        <v>335</v>
      </c>
      <c r="C2528" s="23" t="s">
        <v>102</v>
      </c>
      <c r="D2528" s="32" t="s">
        <v>50</v>
      </c>
      <c r="E2528" s="64">
        <f>SUM(E2529:E2575)</f>
        <v>33650</v>
      </c>
      <c r="F2528" s="64">
        <f>SUM(F2529:F2575)</f>
        <v>19021</v>
      </c>
      <c r="G2528" s="64">
        <f>SUM(G2529:G2575)</f>
        <v>30005.690000000002</v>
      </c>
      <c r="H2528" s="64">
        <f>SUM(H2529:H2575)</f>
        <v>23652</v>
      </c>
      <c r="I2528" s="64">
        <f>SUM(I2529:I2575)</f>
        <v>11006.69</v>
      </c>
      <c r="J2528" s="55">
        <f t="shared" ref="J2528" si="1295">ROUND(I2528/F2528*100,2)</f>
        <v>57.87</v>
      </c>
      <c r="K2528" s="64">
        <f>SUM(K2529:K2575)</f>
        <v>-22</v>
      </c>
      <c r="L2528" s="55">
        <f>ROUND(K2528*100/-F2528,2)</f>
        <v>0.12</v>
      </c>
      <c r="M2528" s="64"/>
      <c r="N2528" s="64"/>
      <c r="O2528" s="64">
        <f t="shared" ref="O2528:V2528" si="1296">SUM(O2529:O2572)</f>
        <v>0</v>
      </c>
      <c r="P2528" s="64">
        <f t="shared" si="1296"/>
        <v>0</v>
      </c>
      <c r="Q2528" s="126">
        <f t="shared" si="1296"/>
        <v>0</v>
      </c>
      <c r="R2528" s="64">
        <f t="shared" si="1296"/>
        <v>0</v>
      </c>
      <c r="S2528" s="64">
        <f t="shared" si="1296"/>
        <v>0</v>
      </c>
      <c r="T2528" s="136">
        <f t="shared" si="1296"/>
        <v>0</v>
      </c>
      <c r="U2528" s="136">
        <f t="shared" si="1296"/>
        <v>0</v>
      </c>
      <c r="V2528" s="64">
        <f t="shared" si="1296"/>
        <v>0</v>
      </c>
      <c r="W2528" s="64"/>
      <c r="X2528" s="6"/>
    </row>
    <row r="2529" spans="1:24" s="35" customFormat="1" ht="63" x14ac:dyDescent="0.25">
      <c r="A2529" s="33" t="s">
        <v>294</v>
      </c>
      <c r="B2529" s="44" t="s">
        <v>335</v>
      </c>
      <c r="C2529" s="23" t="s">
        <v>102</v>
      </c>
      <c r="D2529" s="43" t="s">
        <v>205</v>
      </c>
      <c r="E2529" s="53"/>
      <c r="F2529" s="53"/>
      <c r="G2529" s="53"/>
      <c r="H2529" s="53"/>
      <c r="I2529" s="54"/>
      <c r="J2529" s="50"/>
      <c r="K2529" s="54"/>
      <c r="L2529" s="55"/>
      <c r="M2529" s="59"/>
      <c r="N2529" s="59"/>
      <c r="O2529" s="53"/>
      <c r="P2529" s="53"/>
      <c r="Q2529" s="57">
        <f>O2529-P2529</f>
        <v>0</v>
      </c>
      <c r="R2529" s="53"/>
      <c r="S2529" s="53">
        <f>ROUND(R2529/12*3,0)</f>
        <v>0</v>
      </c>
      <c r="T2529" s="58"/>
      <c r="U2529" s="58"/>
      <c r="V2529" s="53">
        <f>T2529-U2529</f>
        <v>0</v>
      </c>
      <c r="W2529" s="59"/>
      <c r="X2529" s="6"/>
    </row>
    <row r="2530" spans="1:24" s="35" customFormat="1" ht="15.75" x14ac:dyDescent="0.25">
      <c r="A2530" s="33" t="s">
        <v>294</v>
      </c>
      <c r="B2530" s="44" t="s">
        <v>335</v>
      </c>
      <c r="C2530" s="23" t="s">
        <v>367</v>
      </c>
      <c r="D2530" s="43" t="s">
        <v>370</v>
      </c>
      <c r="E2530" s="53"/>
      <c r="F2530" s="53"/>
      <c r="G2530" s="53"/>
      <c r="H2530" s="53"/>
      <c r="I2530" s="119"/>
      <c r="J2530" s="55"/>
      <c r="K2530" s="54"/>
      <c r="L2530" s="55"/>
      <c r="M2530" s="59"/>
      <c r="N2530" s="59"/>
      <c r="O2530" s="53"/>
      <c r="P2530" s="53"/>
      <c r="Q2530" s="57"/>
      <c r="R2530" s="53"/>
      <c r="S2530" s="53"/>
      <c r="T2530" s="58"/>
      <c r="U2530" s="58"/>
      <c r="V2530" s="53"/>
      <c r="W2530" s="59"/>
      <c r="X2530" s="6"/>
    </row>
    <row r="2531" spans="1:24" s="35" customFormat="1" ht="15.75" x14ac:dyDescent="0.25">
      <c r="A2531" s="33" t="s">
        <v>294</v>
      </c>
      <c r="B2531" s="44" t="s">
        <v>335</v>
      </c>
      <c r="C2531" s="23" t="s">
        <v>368</v>
      </c>
      <c r="D2531" s="43" t="s">
        <v>371</v>
      </c>
      <c r="E2531" s="53"/>
      <c r="F2531" s="53"/>
      <c r="G2531" s="53"/>
      <c r="H2531" s="53"/>
      <c r="I2531" s="54"/>
      <c r="J2531" s="50"/>
      <c r="K2531" s="54"/>
      <c r="L2531" s="55"/>
      <c r="M2531" s="59"/>
      <c r="N2531" s="59"/>
      <c r="O2531" s="53"/>
      <c r="P2531" s="53"/>
      <c r="Q2531" s="57"/>
      <c r="R2531" s="53"/>
      <c r="S2531" s="53"/>
      <c r="T2531" s="58"/>
      <c r="U2531" s="58"/>
      <c r="V2531" s="53"/>
      <c r="W2531" s="59"/>
      <c r="X2531" s="6"/>
    </row>
    <row r="2532" spans="1:24" s="35" customFormat="1" ht="31.5" x14ac:dyDescent="0.25">
      <c r="A2532" s="33" t="s">
        <v>294</v>
      </c>
      <c r="B2532" s="44" t="s">
        <v>335</v>
      </c>
      <c r="C2532" s="23" t="s">
        <v>369</v>
      </c>
      <c r="D2532" s="43" t="s">
        <v>372</v>
      </c>
      <c r="E2532" s="53"/>
      <c r="F2532" s="53"/>
      <c r="G2532" s="53"/>
      <c r="H2532" s="53"/>
      <c r="I2532" s="119"/>
      <c r="J2532" s="55"/>
      <c r="K2532" s="119"/>
      <c r="L2532" s="55"/>
      <c r="M2532" s="59"/>
      <c r="N2532" s="59"/>
      <c r="O2532" s="53"/>
      <c r="P2532" s="53"/>
      <c r="Q2532" s="59"/>
      <c r="R2532" s="53"/>
      <c r="S2532" s="53"/>
      <c r="T2532" s="53"/>
      <c r="U2532" s="53"/>
      <c r="V2532" s="53"/>
      <c r="W2532" s="59"/>
      <c r="X2532" s="6"/>
    </row>
    <row r="2533" spans="1:24" s="35" customFormat="1" ht="31.5" x14ac:dyDescent="0.25">
      <c r="A2533" s="33" t="s">
        <v>294</v>
      </c>
      <c r="B2533" s="44" t="s">
        <v>335</v>
      </c>
      <c r="C2533" s="37" t="s">
        <v>206</v>
      </c>
      <c r="D2533" s="43" t="s">
        <v>207</v>
      </c>
      <c r="E2533" s="53"/>
      <c r="F2533" s="53"/>
      <c r="G2533" s="53"/>
      <c r="H2533" s="53"/>
      <c r="I2533" s="54"/>
      <c r="J2533" s="50"/>
      <c r="K2533" s="54"/>
      <c r="L2533" s="55"/>
      <c r="M2533" s="59"/>
      <c r="N2533" s="59"/>
      <c r="O2533" s="53"/>
      <c r="P2533" s="53"/>
      <c r="Q2533" s="57">
        <f t="shared" ref="Q2533:Q2570" si="1297">O2533-P2533</f>
        <v>0</v>
      </c>
      <c r="R2533" s="53"/>
      <c r="S2533" s="53">
        <f t="shared" ref="S2533:S2570" si="1298">ROUND(R2533/12*3,0)</f>
        <v>0</v>
      </c>
      <c r="T2533" s="58"/>
      <c r="U2533" s="58"/>
      <c r="V2533" s="53">
        <f t="shared" ref="V2533:V2570" si="1299">T2533-U2533</f>
        <v>0</v>
      </c>
      <c r="W2533" s="59"/>
      <c r="X2533" s="6"/>
    </row>
    <row r="2534" spans="1:24" s="35" customFormat="1" ht="31.5" x14ac:dyDescent="0.25">
      <c r="A2534" s="33" t="s">
        <v>294</v>
      </c>
      <c r="B2534" s="44" t="s">
        <v>335</v>
      </c>
      <c r="C2534" s="37" t="s">
        <v>208</v>
      </c>
      <c r="D2534" s="43" t="s">
        <v>209</v>
      </c>
      <c r="E2534" s="53">
        <v>7531</v>
      </c>
      <c r="F2534" s="53">
        <f>ROUND(E2534/12*2,0)</f>
        <v>1255</v>
      </c>
      <c r="G2534" s="99">
        <v>1492</v>
      </c>
      <c r="H2534" s="53">
        <v>886</v>
      </c>
      <c r="I2534" s="119">
        <f t="shared" ref="I2534" si="1300">G2534-F2534</f>
        <v>237</v>
      </c>
      <c r="J2534" s="55">
        <f t="shared" ref="J2534" si="1301">ROUND(I2534/F2534*100,2)</f>
        <v>18.88</v>
      </c>
      <c r="K2534" s="54"/>
      <c r="L2534" s="55"/>
      <c r="M2534" s="59"/>
      <c r="N2534" s="59"/>
      <c r="O2534" s="53"/>
      <c r="P2534" s="53"/>
      <c r="Q2534" s="57">
        <f t="shared" si="1297"/>
        <v>0</v>
      </c>
      <c r="R2534" s="53"/>
      <c r="S2534" s="53">
        <f t="shared" si="1298"/>
        <v>0</v>
      </c>
      <c r="T2534" s="58"/>
      <c r="U2534" s="58"/>
      <c r="V2534" s="53">
        <f t="shared" si="1299"/>
        <v>0</v>
      </c>
      <c r="W2534" s="59"/>
      <c r="X2534" s="6"/>
    </row>
    <row r="2535" spans="1:24" s="35" customFormat="1" ht="15.75" x14ac:dyDescent="0.25">
      <c r="A2535" s="33" t="s">
        <v>294</v>
      </c>
      <c r="B2535" s="44" t="s">
        <v>335</v>
      </c>
      <c r="C2535" s="37" t="s">
        <v>210</v>
      </c>
      <c r="D2535" s="43" t="s">
        <v>223</v>
      </c>
      <c r="E2535" s="53"/>
      <c r="F2535" s="53"/>
      <c r="G2535" s="99"/>
      <c r="H2535" s="53"/>
      <c r="I2535" s="54"/>
      <c r="J2535" s="50"/>
      <c r="K2535" s="54"/>
      <c r="L2535" s="55"/>
      <c r="M2535" s="59"/>
      <c r="N2535" s="59"/>
      <c r="O2535" s="53"/>
      <c r="P2535" s="53"/>
      <c r="Q2535" s="57">
        <f t="shared" si="1297"/>
        <v>0</v>
      </c>
      <c r="R2535" s="53"/>
      <c r="S2535" s="53">
        <f t="shared" si="1298"/>
        <v>0</v>
      </c>
      <c r="T2535" s="58"/>
      <c r="U2535" s="58"/>
      <c r="V2535" s="53">
        <f t="shared" si="1299"/>
        <v>0</v>
      </c>
      <c r="W2535" s="59"/>
      <c r="X2535" s="6"/>
    </row>
    <row r="2536" spans="1:24" s="35" customFormat="1" ht="31.5" x14ac:dyDescent="0.25">
      <c r="A2536" s="33" t="s">
        <v>294</v>
      </c>
      <c r="B2536" s="44" t="s">
        <v>335</v>
      </c>
      <c r="C2536" s="37" t="s">
        <v>211</v>
      </c>
      <c r="D2536" s="43" t="s">
        <v>212</v>
      </c>
      <c r="E2536" s="53"/>
      <c r="F2536" s="53">
        <f>E2536/12*1</f>
        <v>0</v>
      </c>
      <c r="G2536" s="99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1297"/>
        <v>0</v>
      </c>
      <c r="R2536" s="53"/>
      <c r="S2536" s="53">
        <f t="shared" si="1298"/>
        <v>0</v>
      </c>
      <c r="T2536" s="58"/>
      <c r="U2536" s="58"/>
      <c r="V2536" s="53">
        <f t="shared" si="1299"/>
        <v>0</v>
      </c>
      <c r="W2536" s="59"/>
      <c r="X2536" s="6"/>
    </row>
    <row r="2537" spans="1:24" s="35" customFormat="1" ht="15.75" x14ac:dyDescent="0.25">
      <c r="A2537" s="33" t="s">
        <v>294</v>
      </c>
      <c r="B2537" s="44" t="s">
        <v>335</v>
      </c>
      <c r="C2537" s="37" t="s">
        <v>213</v>
      </c>
      <c r="D2537" s="43" t="s">
        <v>214</v>
      </c>
      <c r="E2537" s="53"/>
      <c r="F2537" s="53"/>
      <c r="G2537" s="99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1297"/>
        <v>0</v>
      </c>
      <c r="R2537" s="53"/>
      <c r="S2537" s="53">
        <f t="shared" si="1298"/>
        <v>0</v>
      </c>
      <c r="T2537" s="58"/>
      <c r="U2537" s="58"/>
      <c r="V2537" s="53">
        <f t="shared" si="1299"/>
        <v>0</v>
      </c>
      <c r="W2537" s="59"/>
      <c r="X2537" s="6"/>
    </row>
    <row r="2538" spans="1:24" s="35" customFormat="1" ht="31.5" x14ac:dyDescent="0.25">
      <c r="A2538" s="33" t="s">
        <v>294</v>
      </c>
      <c r="B2538" s="44" t="s">
        <v>335</v>
      </c>
      <c r="C2538" s="37" t="s">
        <v>215</v>
      </c>
      <c r="D2538" s="43" t="s">
        <v>216</v>
      </c>
      <c r="E2538" s="53">
        <v>9892</v>
      </c>
      <c r="F2538" s="53">
        <f>ROUND(E2538/12*2,0)</f>
        <v>1649</v>
      </c>
      <c r="G2538" s="99">
        <v>10467</v>
      </c>
      <c r="H2538" s="53">
        <v>5910</v>
      </c>
      <c r="I2538" s="119">
        <f t="shared" ref="I2538" si="1302">G2538-F2538</f>
        <v>8818</v>
      </c>
      <c r="J2538" s="55">
        <f t="shared" ref="J2538" si="1303">ROUND(I2538/F2538*100,2)</f>
        <v>534.75</v>
      </c>
      <c r="K2538" s="54"/>
      <c r="L2538" s="55"/>
      <c r="M2538" s="59"/>
      <c r="N2538" s="59"/>
      <c r="O2538" s="53"/>
      <c r="P2538" s="53"/>
      <c r="Q2538" s="57">
        <f t="shared" si="1297"/>
        <v>0</v>
      </c>
      <c r="R2538" s="53"/>
      <c r="S2538" s="53">
        <f t="shared" si="1298"/>
        <v>0</v>
      </c>
      <c r="T2538" s="58"/>
      <c r="U2538" s="58"/>
      <c r="V2538" s="53">
        <f t="shared" si="1299"/>
        <v>0</v>
      </c>
      <c r="W2538" s="59"/>
      <c r="X2538" s="6"/>
    </row>
    <row r="2539" spans="1:24" s="35" customFormat="1" ht="31.5" x14ac:dyDescent="0.25">
      <c r="A2539" s="33" t="s">
        <v>294</v>
      </c>
      <c r="B2539" s="44" t="s">
        <v>335</v>
      </c>
      <c r="C2539" s="37" t="s">
        <v>217</v>
      </c>
      <c r="D2539" s="43" t="s">
        <v>218</v>
      </c>
      <c r="E2539" s="53"/>
      <c r="F2539" s="53">
        <f t="shared" ref="F2539:F2569" si="1304">E2539/12*1</f>
        <v>0</v>
      </c>
      <c r="G2539" s="53"/>
      <c r="H2539" s="53"/>
      <c r="I2539" s="54"/>
      <c r="J2539" s="50"/>
      <c r="K2539" s="54"/>
      <c r="L2539" s="55"/>
      <c r="M2539" s="59"/>
      <c r="N2539" s="59"/>
      <c r="O2539" s="53"/>
      <c r="P2539" s="53"/>
      <c r="Q2539" s="57">
        <f t="shared" si="1297"/>
        <v>0</v>
      </c>
      <c r="R2539" s="53"/>
      <c r="S2539" s="53">
        <f t="shared" si="1298"/>
        <v>0</v>
      </c>
      <c r="T2539" s="58"/>
      <c r="U2539" s="58"/>
      <c r="V2539" s="53">
        <f t="shared" si="1299"/>
        <v>0</v>
      </c>
      <c r="W2539" s="59"/>
      <c r="X2539" s="6"/>
    </row>
    <row r="2540" spans="1:24" s="35" customFormat="1" ht="31.5" x14ac:dyDescent="0.25">
      <c r="A2540" s="33" t="s">
        <v>294</v>
      </c>
      <c r="B2540" s="44" t="s">
        <v>335</v>
      </c>
      <c r="C2540" s="37" t="s">
        <v>219</v>
      </c>
      <c r="D2540" s="43" t="s">
        <v>220</v>
      </c>
      <c r="E2540" s="53"/>
      <c r="F2540" s="53">
        <f t="shared" si="1304"/>
        <v>0</v>
      </c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1297"/>
        <v>0</v>
      </c>
      <c r="R2540" s="53"/>
      <c r="S2540" s="53">
        <f t="shared" si="1298"/>
        <v>0</v>
      </c>
      <c r="T2540" s="58"/>
      <c r="U2540" s="58"/>
      <c r="V2540" s="53">
        <f t="shared" si="1299"/>
        <v>0</v>
      </c>
      <c r="W2540" s="59"/>
      <c r="X2540" s="6"/>
    </row>
    <row r="2541" spans="1:24" s="35" customFormat="1" ht="31.5" x14ac:dyDescent="0.25">
      <c r="A2541" s="33" t="s">
        <v>294</v>
      </c>
      <c r="B2541" s="44" t="s">
        <v>335</v>
      </c>
      <c r="C2541" s="37" t="s">
        <v>221</v>
      </c>
      <c r="D2541" s="43" t="s">
        <v>224</v>
      </c>
      <c r="E2541" s="53"/>
      <c r="F2541" s="53">
        <f t="shared" si="1304"/>
        <v>0</v>
      </c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1297"/>
        <v>0</v>
      </c>
      <c r="R2541" s="53"/>
      <c r="S2541" s="53">
        <f t="shared" si="1298"/>
        <v>0</v>
      </c>
      <c r="T2541" s="58"/>
      <c r="U2541" s="58"/>
      <c r="V2541" s="53">
        <f t="shared" si="1299"/>
        <v>0</v>
      </c>
      <c r="W2541" s="59"/>
      <c r="X2541" s="6"/>
    </row>
    <row r="2542" spans="1:24" s="35" customFormat="1" ht="31.5" x14ac:dyDescent="0.25">
      <c r="A2542" s="33" t="s">
        <v>294</v>
      </c>
      <c r="B2542" s="44" t="s">
        <v>335</v>
      </c>
      <c r="C2542" s="37" t="s">
        <v>222</v>
      </c>
      <c r="D2542" s="43" t="s">
        <v>225</v>
      </c>
      <c r="E2542" s="53"/>
      <c r="F2542" s="53">
        <f t="shared" si="1304"/>
        <v>0</v>
      </c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1297"/>
        <v>0</v>
      </c>
      <c r="R2542" s="53"/>
      <c r="S2542" s="53">
        <f t="shared" si="1298"/>
        <v>0</v>
      </c>
      <c r="T2542" s="58"/>
      <c r="U2542" s="58"/>
      <c r="V2542" s="53">
        <f t="shared" si="1299"/>
        <v>0</v>
      </c>
      <c r="W2542" s="59"/>
      <c r="X2542" s="6"/>
    </row>
    <row r="2543" spans="1:24" s="35" customFormat="1" ht="31.5" x14ac:dyDescent="0.25">
      <c r="A2543" s="33" t="s">
        <v>294</v>
      </c>
      <c r="B2543" s="44" t="s">
        <v>335</v>
      </c>
      <c r="C2543" s="37" t="s">
        <v>277</v>
      </c>
      <c r="D2543" s="43" t="s">
        <v>278</v>
      </c>
      <c r="E2543" s="53"/>
      <c r="F2543" s="53">
        <f t="shared" si="1304"/>
        <v>0</v>
      </c>
      <c r="G2543" s="53">
        <v>26.28</v>
      </c>
      <c r="H2543" s="53"/>
      <c r="I2543" s="119">
        <f t="shared" ref="I2543" si="1305">G2543-F2543</f>
        <v>26.28</v>
      </c>
      <c r="J2543" s="50"/>
      <c r="K2543" s="54"/>
      <c r="L2543" s="55"/>
      <c r="M2543" s="59"/>
      <c r="N2543" s="59"/>
      <c r="O2543" s="53"/>
      <c r="P2543" s="53"/>
      <c r="Q2543" s="57">
        <f t="shared" si="1297"/>
        <v>0</v>
      </c>
      <c r="R2543" s="53"/>
      <c r="S2543" s="53">
        <f t="shared" si="1298"/>
        <v>0</v>
      </c>
      <c r="T2543" s="58"/>
      <c r="U2543" s="58"/>
      <c r="V2543" s="53">
        <f t="shared" si="1299"/>
        <v>0</v>
      </c>
      <c r="W2543" s="59"/>
      <c r="X2543" s="6"/>
    </row>
    <row r="2544" spans="1:24" s="35" customFormat="1" ht="15.75" x14ac:dyDescent="0.25">
      <c r="A2544" s="33" t="s">
        <v>294</v>
      </c>
      <c r="B2544" s="44" t="s">
        <v>335</v>
      </c>
      <c r="C2544" s="37" t="s">
        <v>226</v>
      </c>
      <c r="D2544" s="38" t="s">
        <v>408</v>
      </c>
      <c r="E2544" s="53"/>
      <c r="F2544" s="53"/>
      <c r="G2544" s="53">
        <v>1481.85</v>
      </c>
      <c r="H2544" s="53">
        <v>761</v>
      </c>
      <c r="I2544" s="119">
        <f>G2544-F2544</f>
        <v>1481.85</v>
      </c>
      <c r="J2544" s="55"/>
      <c r="K2544" s="54"/>
      <c r="L2544" s="55"/>
      <c r="M2544" s="59"/>
      <c r="N2544" s="59"/>
      <c r="O2544" s="53"/>
      <c r="P2544" s="53"/>
      <c r="Q2544" s="57">
        <f t="shared" si="1297"/>
        <v>0</v>
      </c>
      <c r="R2544" s="53"/>
      <c r="S2544" s="53">
        <f t="shared" si="1298"/>
        <v>0</v>
      </c>
      <c r="T2544" s="58"/>
      <c r="U2544" s="58"/>
      <c r="V2544" s="53">
        <f t="shared" si="1299"/>
        <v>0</v>
      </c>
      <c r="W2544" s="59"/>
      <c r="X2544" s="6"/>
    </row>
    <row r="2545" spans="1:24" s="35" customFormat="1" ht="31.5" x14ac:dyDescent="0.25">
      <c r="A2545" s="33" t="s">
        <v>294</v>
      </c>
      <c r="B2545" s="44" t="s">
        <v>335</v>
      </c>
      <c r="C2545" s="37" t="s">
        <v>227</v>
      </c>
      <c r="D2545" s="43" t="s">
        <v>228</v>
      </c>
      <c r="E2545" s="53"/>
      <c r="F2545" s="53">
        <f t="shared" si="1304"/>
        <v>0</v>
      </c>
      <c r="G2545" s="53"/>
      <c r="H2545" s="53"/>
      <c r="I2545" s="54"/>
      <c r="J2545" s="50"/>
      <c r="K2545" s="54"/>
      <c r="L2545" s="55"/>
      <c r="M2545" s="59"/>
      <c r="N2545" s="59"/>
      <c r="O2545" s="53"/>
      <c r="P2545" s="53"/>
      <c r="Q2545" s="57">
        <f t="shared" si="1297"/>
        <v>0</v>
      </c>
      <c r="R2545" s="53"/>
      <c r="S2545" s="53">
        <f t="shared" si="1298"/>
        <v>0</v>
      </c>
      <c r="T2545" s="58"/>
      <c r="U2545" s="58"/>
      <c r="V2545" s="53">
        <f t="shared" si="1299"/>
        <v>0</v>
      </c>
      <c r="W2545" s="59"/>
      <c r="X2545" s="6"/>
    </row>
    <row r="2546" spans="1:24" s="35" customFormat="1" ht="15.75" x14ac:dyDescent="0.25">
      <c r="A2546" s="33" t="s">
        <v>294</v>
      </c>
      <c r="B2546" s="44" t="s">
        <v>335</v>
      </c>
      <c r="C2546" s="37" t="s">
        <v>229</v>
      </c>
      <c r="D2546" s="43" t="s">
        <v>230</v>
      </c>
      <c r="E2546" s="53"/>
      <c r="F2546" s="53">
        <f t="shared" si="1304"/>
        <v>0</v>
      </c>
      <c r="G2546" s="53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1297"/>
        <v>0</v>
      </c>
      <c r="R2546" s="53"/>
      <c r="S2546" s="53">
        <f t="shared" si="1298"/>
        <v>0</v>
      </c>
      <c r="T2546" s="58"/>
      <c r="U2546" s="58"/>
      <c r="V2546" s="53">
        <f t="shared" si="1299"/>
        <v>0</v>
      </c>
      <c r="W2546" s="59"/>
      <c r="X2546" s="6"/>
    </row>
    <row r="2547" spans="1:24" s="35" customFormat="1" ht="15.75" x14ac:dyDescent="0.25">
      <c r="A2547" s="33" t="s">
        <v>294</v>
      </c>
      <c r="B2547" s="44" t="s">
        <v>335</v>
      </c>
      <c r="C2547" s="37" t="s">
        <v>377</v>
      </c>
      <c r="D2547" s="43" t="s">
        <v>359</v>
      </c>
      <c r="E2547" s="53">
        <v>132</v>
      </c>
      <c r="F2547" s="53">
        <f>ROUND(E2547/12*2,0)</f>
        <v>22</v>
      </c>
      <c r="G2547" s="53">
        <v>0</v>
      </c>
      <c r="H2547" s="53">
        <v>0</v>
      </c>
      <c r="I2547" s="119"/>
      <c r="J2547" s="55"/>
      <c r="K2547" s="54">
        <f>G2547-F2547</f>
        <v>-22</v>
      </c>
      <c r="L2547" s="55">
        <f>ROUND(K2547*100/-F2547,2)</f>
        <v>100</v>
      </c>
      <c r="M2547" s="59"/>
      <c r="N2547" s="59"/>
      <c r="O2547" s="53"/>
      <c r="P2547" s="53"/>
      <c r="Q2547" s="57">
        <f t="shared" si="1297"/>
        <v>0</v>
      </c>
      <c r="R2547" s="53"/>
      <c r="S2547" s="53">
        <f t="shared" si="1298"/>
        <v>0</v>
      </c>
      <c r="T2547" s="58"/>
      <c r="U2547" s="58"/>
      <c r="V2547" s="53">
        <f t="shared" si="1299"/>
        <v>0</v>
      </c>
      <c r="W2547" s="59"/>
      <c r="X2547" s="6"/>
    </row>
    <row r="2548" spans="1:24" s="35" customFormat="1" ht="15.75" x14ac:dyDescent="0.25">
      <c r="A2548" s="33" t="s">
        <v>294</v>
      </c>
      <c r="B2548" s="44" t="s">
        <v>335</v>
      </c>
      <c r="C2548" s="37" t="s">
        <v>231</v>
      </c>
      <c r="D2548" s="43" t="s">
        <v>232</v>
      </c>
      <c r="E2548" s="53"/>
      <c r="F2548" s="53">
        <f t="shared" si="1304"/>
        <v>0</v>
      </c>
      <c r="G2548" s="53"/>
      <c r="H2548" s="53"/>
      <c r="I2548" s="54"/>
      <c r="J2548" s="50"/>
      <c r="K2548" s="54"/>
      <c r="L2548" s="55"/>
      <c r="M2548" s="59"/>
      <c r="N2548" s="59"/>
      <c r="O2548" s="53"/>
      <c r="P2548" s="53"/>
      <c r="Q2548" s="57">
        <f t="shared" si="1297"/>
        <v>0</v>
      </c>
      <c r="R2548" s="53"/>
      <c r="S2548" s="53">
        <f t="shared" si="1298"/>
        <v>0</v>
      </c>
      <c r="T2548" s="58"/>
      <c r="U2548" s="58"/>
      <c r="V2548" s="53">
        <f t="shared" si="1299"/>
        <v>0</v>
      </c>
      <c r="W2548" s="59"/>
      <c r="X2548" s="6"/>
    </row>
    <row r="2549" spans="1:24" s="35" customFormat="1" ht="15.75" x14ac:dyDescent="0.25">
      <c r="A2549" s="33" t="s">
        <v>294</v>
      </c>
      <c r="B2549" s="44" t="s">
        <v>335</v>
      </c>
      <c r="C2549" s="37" t="s">
        <v>233</v>
      </c>
      <c r="D2549" s="43" t="s">
        <v>234</v>
      </c>
      <c r="E2549" s="53"/>
      <c r="F2549" s="53"/>
      <c r="G2549" s="53"/>
      <c r="H2549" s="53"/>
      <c r="I2549" s="119"/>
      <c r="J2549" s="55"/>
      <c r="K2549" s="54"/>
      <c r="L2549" s="55"/>
      <c r="M2549" s="59"/>
      <c r="N2549" s="59"/>
      <c r="O2549" s="53"/>
      <c r="P2549" s="53"/>
      <c r="Q2549" s="57">
        <f t="shared" si="1297"/>
        <v>0</v>
      </c>
      <c r="R2549" s="53"/>
      <c r="S2549" s="53">
        <f t="shared" si="1298"/>
        <v>0</v>
      </c>
      <c r="T2549" s="58"/>
      <c r="U2549" s="58"/>
      <c r="V2549" s="53">
        <f t="shared" si="1299"/>
        <v>0</v>
      </c>
      <c r="W2549" s="59"/>
      <c r="X2549" s="6"/>
    </row>
    <row r="2550" spans="1:24" s="35" customFormat="1" ht="31.5" x14ac:dyDescent="0.25">
      <c r="A2550" s="33" t="s">
        <v>294</v>
      </c>
      <c r="B2550" s="44" t="s">
        <v>335</v>
      </c>
      <c r="C2550" s="37" t="s">
        <v>235</v>
      </c>
      <c r="D2550" s="43" t="s">
        <v>236</v>
      </c>
      <c r="E2550" s="53"/>
      <c r="F2550" s="53">
        <f t="shared" si="1304"/>
        <v>0</v>
      </c>
      <c r="G2550" s="53"/>
      <c r="H2550" s="53"/>
      <c r="I2550" s="54"/>
      <c r="J2550" s="50"/>
      <c r="K2550" s="54"/>
      <c r="L2550" s="55"/>
      <c r="M2550" s="59"/>
      <c r="N2550" s="59"/>
      <c r="O2550" s="53"/>
      <c r="P2550" s="53"/>
      <c r="Q2550" s="57">
        <f t="shared" si="1297"/>
        <v>0</v>
      </c>
      <c r="R2550" s="53"/>
      <c r="S2550" s="53">
        <f t="shared" si="1298"/>
        <v>0</v>
      </c>
      <c r="T2550" s="58"/>
      <c r="U2550" s="58"/>
      <c r="V2550" s="53">
        <f t="shared" si="1299"/>
        <v>0</v>
      </c>
      <c r="W2550" s="59"/>
      <c r="X2550" s="6"/>
    </row>
    <row r="2551" spans="1:24" s="35" customFormat="1" ht="31.5" x14ac:dyDescent="0.25">
      <c r="A2551" s="33" t="s">
        <v>294</v>
      </c>
      <c r="B2551" s="44" t="s">
        <v>335</v>
      </c>
      <c r="C2551" s="37" t="s">
        <v>237</v>
      </c>
      <c r="D2551" s="43" t="s">
        <v>238</v>
      </c>
      <c r="E2551" s="53"/>
      <c r="F2551" s="53">
        <f t="shared" si="1304"/>
        <v>0</v>
      </c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1297"/>
        <v>0</v>
      </c>
      <c r="R2551" s="53"/>
      <c r="S2551" s="53">
        <f t="shared" si="1298"/>
        <v>0</v>
      </c>
      <c r="T2551" s="58"/>
      <c r="U2551" s="58"/>
      <c r="V2551" s="53">
        <f t="shared" si="1299"/>
        <v>0</v>
      </c>
      <c r="W2551" s="59"/>
      <c r="X2551" s="6"/>
    </row>
    <row r="2552" spans="1:24" s="35" customFormat="1" ht="15.75" x14ac:dyDescent="0.25">
      <c r="A2552" s="33" t="s">
        <v>294</v>
      </c>
      <c r="B2552" s="44" t="s">
        <v>335</v>
      </c>
      <c r="C2552" s="37" t="s">
        <v>239</v>
      </c>
      <c r="D2552" s="43" t="s">
        <v>243</v>
      </c>
      <c r="E2552" s="53"/>
      <c r="F2552" s="53">
        <f t="shared" si="1304"/>
        <v>0</v>
      </c>
      <c r="G2552" s="53"/>
      <c r="H2552" s="53"/>
      <c r="I2552" s="54"/>
      <c r="J2552" s="50"/>
      <c r="K2552" s="54"/>
      <c r="L2552" s="55"/>
      <c r="M2552" s="59"/>
      <c r="N2552" s="59"/>
      <c r="O2552" s="53"/>
      <c r="P2552" s="53"/>
      <c r="Q2552" s="57">
        <f t="shared" si="1297"/>
        <v>0</v>
      </c>
      <c r="R2552" s="53"/>
      <c r="S2552" s="53">
        <f t="shared" si="1298"/>
        <v>0</v>
      </c>
      <c r="T2552" s="58"/>
      <c r="U2552" s="58"/>
      <c r="V2552" s="53">
        <f t="shared" si="1299"/>
        <v>0</v>
      </c>
      <c r="W2552" s="59"/>
      <c r="X2552" s="6"/>
    </row>
    <row r="2553" spans="1:24" s="35" customFormat="1" ht="15.75" x14ac:dyDescent="0.25">
      <c r="A2553" s="33" t="s">
        <v>294</v>
      </c>
      <c r="B2553" s="44" t="s">
        <v>335</v>
      </c>
      <c r="C2553" s="37" t="s">
        <v>240</v>
      </c>
      <c r="D2553" s="43" t="s">
        <v>244</v>
      </c>
      <c r="E2553" s="53"/>
      <c r="F2553" s="53"/>
      <c r="G2553" s="53"/>
      <c r="H2553" s="53"/>
      <c r="I2553" s="119"/>
      <c r="J2553" s="55"/>
      <c r="K2553" s="54"/>
      <c r="L2553" s="55"/>
      <c r="M2553" s="59"/>
      <c r="N2553" s="59"/>
      <c r="O2553" s="53"/>
      <c r="P2553" s="53"/>
      <c r="Q2553" s="57">
        <f t="shared" si="1297"/>
        <v>0</v>
      </c>
      <c r="R2553" s="53"/>
      <c r="S2553" s="53">
        <f t="shared" si="1298"/>
        <v>0</v>
      </c>
      <c r="T2553" s="58"/>
      <c r="U2553" s="58"/>
      <c r="V2553" s="53">
        <f t="shared" si="1299"/>
        <v>0</v>
      </c>
      <c r="W2553" s="59"/>
      <c r="X2553" s="6"/>
    </row>
    <row r="2554" spans="1:24" s="35" customFormat="1" ht="15.75" x14ac:dyDescent="0.25">
      <c r="A2554" s="33" t="s">
        <v>294</v>
      </c>
      <c r="B2554" s="44" t="s">
        <v>335</v>
      </c>
      <c r="C2554" s="37" t="s">
        <v>241</v>
      </c>
      <c r="D2554" s="43" t="s">
        <v>242</v>
      </c>
      <c r="E2554" s="53"/>
      <c r="F2554" s="53">
        <f t="shared" si="1304"/>
        <v>0</v>
      </c>
      <c r="G2554" s="53"/>
      <c r="H2554" s="53"/>
      <c r="I2554" s="54"/>
      <c r="J2554" s="50"/>
      <c r="K2554" s="54"/>
      <c r="L2554" s="55"/>
      <c r="M2554" s="59"/>
      <c r="N2554" s="59"/>
      <c r="O2554" s="53"/>
      <c r="P2554" s="53"/>
      <c r="Q2554" s="57">
        <f t="shared" si="1297"/>
        <v>0</v>
      </c>
      <c r="R2554" s="53"/>
      <c r="S2554" s="53">
        <f t="shared" si="1298"/>
        <v>0</v>
      </c>
      <c r="T2554" s="58"/>
      <c r="U2554" s="58"/>
      <c r="V2554" s="53">
        <f t="shared" si="1299"/>
        <v>0</v>
      </c>
      <c r="W2554" s="59"/>
      <c r="X2554" s="6"/>
    </row>
    <row r="2555" spans="1:24" s="35" customFormat="1" ht="31.5" x14ac:dyDescent="0.25">
      <c r="A2555" s="33" t="s">
        <v>294</v>
      </c>
      <c r="B2555" s="44" t="s">
        <v>335</v>
      </c>
      <c r="C2555" s="37" t="s">
        <v>245</v>
      </c>
      <c r="D2555" s="43" t="s">
        <v>246</v>
      </c>
      <c r="E2555" s="53"/>
      <c r="F2555" s="53">
        <f t="shared" si="1304"/>
        <v>0</v>
      </c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1297"/>
        <v>0</v>
      </c>
      <c r="R2555" s="53"/>
      <c r="S2555" s="53">
        <f t="shared" si="1298"/>
        <v>0</v>
      </c>
      <c r="T2555" s="58"/>
      <c r="U2555" s="58"/>
      <c r="V2555" s="53">
        <f t="shared" si="1299"/>
        <v>0</v>
      </c>
      <c r="W2555" s="59"/>
      <c r="X2555" s="6"/>
    </row>
    <row r="2556" spans="1:24" s="35" customFormat="1" ht="15.75" x14ac:dyDescent="0.25">
      <c r="A2556" s="33" t="s">
        <v>294</v>
      </c>
      <c r="B2556" s="44" t="s">
        <v>335</v>
      </c>
      <c r="C2556" s="37" t="s">
        <v>247</v>
      </c>
      <c r="D2556" s="43" t="s">
        <v>248</v>
      </c>
      <c r="E2556" s="53"/>
      <c r="F2556" s="53">
        <f t="shared" si="1304"/>
        <v>0</v>
      </c>
      <c r="G2556" s="53"/>
      <c r="H2556" s="53"/>
      <c r="I2556" s="54"/>
      <c r="J2556" s="50"/>
      <c r="K2556" s="54"/>
      <c r="L2556" s="55"/>
      <c r="M2556" s="59"/>
      <c r="N2556" s="59"/>
      <c r="O2556" s="53"/>
      <c r="P2556" s="53"/>
      <c r="Q2556" s="57">
        <f t="shared" si="1297"/>
        <v>0</v>
      </c>
      <c r="R2556" s="53"/>
      <c r="S2556" s="53">
        <f t="shared" si="1298"/>
        <v>0</v>
      </c>
      <c r="T2556" s="58"/>
      <c r="U2556" s="58"/>
      <c r="V2556" s="53">
        <f t="shared" si="1299"/>
        <v>0</v>
      </c>
      <c r="W2556" s="59"/>
      <c r="X2556" s="6"/>
    </row>
    <row r="2557" spans="1:24" s="35" customFormat="1" ht="31.5" x14ac:dyDescent="0.25">
      <c r="A2557" s="33" t="s">
        <v>294</v>
      </c>
      <c r="B2557" s="44" t="s">
        <v>335</v>
      </c>
      <c r="C2557" s="37" t="s">
        <v>249</v>
      </c>
      <c r="D2557" s="43" t="s">
        <v>250</v>
      </c>
      <c r="E2557" s="53"/>
      <c r="F2557" s="53">
        <f t="shared" si="1304"/>
        <v>0</v>
      </c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 t="shared" si="1297"/>
        <v>0</v>
      </c>
      <c r="R2557" s="53"/>
      <c r="S2557" s="53">
        <f t="shared" si="1298"/>
        <v>0</v>
      </c>
      <c r="T2557" s="58"/>
      <c r="U2557" s="58"/>
      <c r="V2557" s="53">
        <f t="shared" si="1299"/>
        <v>0</v>
      </c>
      <c r="W2557" s="59"/>
      <c r="X2557" s="6"/>
    </row>
    <row r="2558" spans="1:24" s="35" customFormat="1" ht="15.75" x14ac:dyDescent="0.25">
      <c r="A2558" s="33" t="s">
        <v>294</v>
      </c>
      <c r="B2558" s="44" t="s">
        <v>335</v>
      </c>
      <c r="C2558" s="37" t="s">
        <v>251</v>
      </c>
      <c r="D2558" s="43" t="s">
        <v>260</v>
      </c>
      <c r="E2558" s="53"/>
      <c r="F2558" s="53">
        <f t="shared" si="1304"/>
        <v>0</v>
      </c>
      <c r="G2558" s="53"/>
      <c r="H2558" s="53"/>
      <c r="I2558" s="54"/>
      <c r="J2558" s="50"/>
      <c r="K2558" s="54"/>
      <c r="L2558" s="55"/>
      <c r="M2558" s="59"/>
      <c r="N2558" s="59"/>
      <c r="O2558" s="53"/>
      <c r="P2558" s="53"/>
      <c r="Q2558" s="57">
        <f t="shared" si="1297"/>
        <v>0</v>
      </c>
      <c r="R2558" s="53"/>
      <c r="S2558" s="53">
        <f t="shared" si="1298"/>
        <v>0</v>
      </c>
      <c r="T2558" s="58"/>
      <c r="U2558" s="58"/>
      <c r="V2558" s="53">
        <f t="shared" si="1299"/>
        <v>0</v>
      </c>
      <c r="W2558" s="59"/>
      <c r="X2558" s="6"/>
    </row>
    <row r="2559" spans="1:24" s="35" customFormat="1" ht="15.75" x14ac:dyDescent="0.25">
      <c r="A2559" s="33" t="s">
        <v>294</v>
      </c>
      <c r="B2559" s="44" t="s">
        <v>335</v>
      </c>
      <c r="C2559" s="37" t="s">
        <v>252</v>
      </c>
      <c r="D2559" s="43" t="s">
        <v>253</v>
      </c>
      <c r="E2559" s="53"/>
      <c r="F2559" s="53">
        <f t="shared" si="1304"/>
        <v>0</v>
      </c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>
        <f t="shared" si="1297"/>
        <v>0</v>
      </c>
      <c r="R2559" s="53"/>
      <c r="S2559" s="53">
        <f t="shared" si="1298"/>
        <v>0</v>
      </c>
      <c r="T2559" s="58"/>
      <c r="U2559" s="58"/>
      <c r="V2559" s="53">
        <f t="shared" si="1299"/>
        <v>0</v>
      </c>
      <c r="W2559" s="59"/>
      <c r="X2559" s="6"/>
    </row>
    <row r="2560" spans="1:24" s="35" customFormat="1" ht="15.75" x14ac:dyDescent="0.25">
      <c r="A2560" s="33" t="s">
        <v>294</v>
      </c>
      <c r="B2560" s="44" t="s">
        <v>335</v>
      </c>
      <c r="C2560" s="37" t="s">
        <v>254</v>
      </c>
      <c r="D2560" s="43" t="s">
        <v>255</v>
      </c>
      <c r="E2560" s="53"/>
      <c r="F2560" s="53">
        <f t="shared" si="1304"/>
        <v>0</v>
      </c>
      <c r="G2560" s="53"/>
      <c r="H2560" s="53"/>
      <c r="I2560" s="54"/>
      <c r="J2560" s="50"/>
      <c r="K2560" s="54"/>
      <c r="L2560" s="55"/>
      <c r="M2560" s="59"/>
      <c r="N2560" s="59"/>
      <c r="O2560" s="53"/>
      <c r="P2560" s="53"/>
      <c r="Q2560" s="57">
        <f t="shared" si="1297"/>
        <v>0</v>
      </c>
      <c r="R2560" s="53"/>
      <c r="S2560" s="53">
        <f t="shared" si="1298"/>
        <v>0</v>
      </c>
      <c r="T2560" s="58"/>
      <c r="U2560" s="58"/>
      <c r="V2560" s="53">
        <f t="shared" si="1299"/>
        <v>0</v>
      </c>
      <c r="W2560" s="59"/>
      <c r="X2560" s="6"/>
    </row>
    <row r="2561" spans="1:24" s="35" customFormat="1" ht="15.75" x14ac:dyDescent="0.25">
      <c r="A2561" s="33" t="s">
        <v>294</v>
      </c>
      <c r="B2561" s="44" t="s">
        <v>335</v>
      </c>
      <c r="C2561" s="37" t="s">
        <v>256</v>
      </c>
      <c r="D2561" s="43" t="s">
        <v>257</v>
      </c>
      <c r="E2561" s="53"/>
      <c r="F2561" s="53">
        <f t="shared" si="1304"/>
        <v>0</v>
      </c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si="1297"/>
        <v>0</v>
      </c>
      <c r="R2561" s="53"/>
      <c r="S2561" s="53">
        <f t="shared" si="1298"/>
        <v>0</v>
      </c>
      <c r="T2561" s="58"/>
      <c r="U2561" s="58"/>
      <c r="V2561" s="53">
        <f t="shared" si="1299"/>
        <v>0</v>
      </c>
      <c r="W2561" s="59"/>
      <c r="X2561" s="6"/>
    </row>
    <row r="2562" spans="1:24" s="35" customFormat="1" ht="31.5" x14ac:dyDescent="0.25">
      <c r="A2562" s="33" t="s">
        <v>294</v>
      </c>
      <c r="B2562" s="44" t="s">
        <v>335</v>
      </c>
      <c r="C2562" s="37" t="s">
        <v>258</v>
      </c>
      <c r="D2562" s="43" t="s">
        <v>259</v>
      </c>
      <c r="E2562" s="53"/>
      <c r="F2562" s="53">
        <f t="shared" si="1304"/>
        <v>0</v>
      </c>
      <c r="G2562" s="53"/>
      <c r="H2562" s="53"/>
      <c r="I2562" s="54"/>
      <c r="J2562" s="50"/>
      <c r="K2562" s="54"/>
      <c r="L2562" s="55"/>
      <c r="M2562" s="59"/>
      <c r="N2562" s="59"/>
      <c r="O2562" s="53"/>
      <c r="P2562" s="53"/>
      <c r="Q2562" s="57">
        <f t="shared" si="1297"/>
        <v>0</v>
      </c>
      <c r="R2562" s="53"/>
      <c r="S2562" s="53">
        <f t="shared" si="1298"/>
        <v>0</v>
      </c>
      <c r="T2562" s="58"/>
      <c r="U2562" s="58"/>
      <c r="V2562" s="53">
        <f t="shared" si="1299"/>
        <v>0</v>
      </c>
      <c r="W2562" s="59"/>
      <c r="X2562" s="6"/>
    </row>
    <row r="2563" spans="1:24" s="35" customFormat="1" ht="15.75" x14ac:dyDescent="0.25">
      <c r="A2563" s="33" t="s">
        <v>294</v>
      </c>
      <c r="B2563" s="44" t="s">
        <v>335</v>
      </c>
      <c r="C2563" s="37" t="s">
        <v>261</v>
      </c>
      <c r="D2563" s="43" t="s">
        <v>262</v>
      </c>
      <c r="E2563" s="53"/>
      <c r="F2563" s="53">
        <f t="shared" si="1304"/>
        <v>0</v>
      </c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1297"/>
        <v>0</v>
      </c>
      <c r="R2563" s="53"/>
      <c r="S2563" s="53">
        <f t="shared" si="1298"/>
        <v>0</v>
      </c>
      <c r="T2563" s="58"/>
      <c r="U2563" s="58"/>
      <c r="V2563" s="53">
        <f t="shared" si="1299"/>
        <v>0</v>
      </c>
      <c r="W2563" s="59"/>
      <c r="X2563" s="6"/>
    </row>
    <row r="2564" spans="1:24" s="35" customFormat="1" ht="47.25" x14ac:dyDescent="0.25">
      <c r="A2564" s="33" t="s">
        <v>294</v>
      </c>
      <c r="B2564" s="44" t="s">
        <v>335</v>
      </c>
      <c r="C2564" s="37" t="s">
        <v>263</v>
      </c>
      <c r="D2564" s="43" t="s">
        <v>264</v>
      </c>
      <c r="E2564" s="53"/>
      <c r="F2564" s="53">
        <f t="shared" si="1304"/>
        <v>0</v>
      </c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1297"/>
        <v>0</v>
      </c>
      <c r="R2564" s="53"/>
      <c r="S2564" s="53">
        <f t="shared" si="1298"/>
        <v>0</v>
      </c>
      <c r="T2564" s="58"/>
      <c r="U2564" s="58"/>
      <c r="V2564" s="53">
        <f t="shared" si="1299"/>
        <v>0</v>
      </c>
      <c r="W2564" s="59"/>
      <c r="X2564" s="6"/>
    </row>
    <row r="2565" spans="1:24" s="35" customFormat="1" ht="15.75" x14ac:dyDescent="0.25">
      <c r="A2565" s="33" t="s">
        <v>294</v>
      </c>
      <c r="B2565" s="44" t="s">
        <v>335</v>
      </c>
      <c r="C2565" s="37" t="s">
        <v>265</v>
      </c>
      <c r="D2565" s="43" t="s">
        <v>266</v>
      </c>
      <c r="E2565" s="53"/>
      <c r="F2565" s="53">
        <f t="shared" si="1304"/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1297"/>
        <v>0</v>
      </c>
      <c r="R2565" s="53"/>
      <c r="S2565" s="53">
        <f t="shared" si="1298"/>
        <v>0</v>
      </c>
      <c r="T2565" s="58"/>
      <c r="U2565" s="58"/>
      <c r="V2565" s="53">
        <f t="shared" si="1299"/>
        <v>0</v>
      </c>
      <c r="W2565" s="59"/>
      <c r="X2565" s="6"/>
    </row>
    <row r="2566" spans="1:24" s="35" customFormat="1" ht="31.5" x14ac:dyDescent="0.25">
      <c r="A2566" s="33" t="s">
        <v>294</v>
      </c>
      <c r="B2566" s="44" t="s">
        <v>335</v>
      </c>
      <c r="C2566" s="37" t="s">
        <v>267</v>
      </c>
      <c r="D2566" s="43" t="s">
        <v>268</v>
      </c>
      <c r="E2566" s="53"/>
      <c r="F2566" s="53">
        <f t="shared" si="1304"/>
        <v>0</v>
      </c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1297"/>
        <v>0</v>
      </c>
      <c r="R2566" s="53"/>
      <c r="S2566" s="53">
        <f t="shared" si="1298"/>
        <v>0</v>
      </c>
      <c r="T2566" s="58"/>
      <c r="U2566" s="58"/>
      <c r="V2566" s="53">
        <f t="shared" si="1299"/>
        <v>0</v>
      </c>
      <c r="W2566" s="59"/>
      <c r="X2566" s="6"/>
    </row>
    <row r="2567" spans="1:24" s="35" customFormat="1" ht="15.75" x14ac:dyDescent="0.25">
      <c r="A2567" s="33" t="s">
        <v>294</v>
      </c>
      <c r="B2567" s="44" t="s">
        <v>335</v>
      </c>
      <c r="C2567" s="37" t="s">
        <v>269</v>
      </c>
      <c r="D2567" s="43" t="s">
        <v>270</v>
      </c>
      <c r="E2567" s="53"/>
      <c r="F2567" s="53">
        <f t="shared" si="1304"/>
        <v>0</v>
      </c>
      <c r="G2567" s="53"/>
      <c r="H2567" s="53"/>
      <c r="I2567" s="54"/>
      <c r="J2567" s="50"/>
      <c r="K2567" s="54"/>
      <c r="L2567" s="55"/>
      <c r="M2567" s="59"/>
      <c r="N2567" s="59"/>
      <c r="O2567" s="53"/>
      <c r="P2567" s="53"/>
      <c r="Q2567" s="57">
        <f t="shared" si="1297"/>
        <v>0</v>
      </c>
      <c r="R2567" s="53"/>
      <c r="S2567" s="53">
        <f t="shared" si="1298"/>
        <v>0</v>
      </c>
      <c r="T2567" s="58"/>
      <c r="U2567" s="58"/>
      <c r="V2567" s="53">
        <f t="shared" si="1299"/>
        <v>0</v>
      </c>
      <c r="W2567" s="59"/>
      <c r="X2567" s="6"/>
    </row>
    <row r="2568" spans="1:24" s="35" customFormat="1" ht="31.5" x14ac:dyDescent="0.25">
      <c r="A2568" s="33" t="s">
        <v>294</v>
      </c>
      <c r="B2568" s="44" t="s">
        <v>335</v>
      </c>
      <c r="C2568" s="37" t="s">
        <v>271</v>
      </c>
      <c r="D2568" s="43" t="s">
        <v>272</v>
      </c>
      <c r="E2568" s="53"/>
      <c r="F2568" s="53">
        <f t="shared" si="1304"/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1297"/>
        <v>0</v>
      </c>
      <c r="R2568" s="53"/>
      <c r="S2568" s="53">
        <f t="shared" si="1298"/>
        <v>0</v>
      </c>
      <c r="T2568" s="58"/>
      <c r="U2568" s="58"/>
      <c r="V2568" s="53">
        <f t="shared" si="1299"/>
        <v>0</v>
      </c>
      <c r="W2568" s="59"/>
      <c r="X2568" s="6"/>
    </row>
    <row r="2569" spans="1:24" s="35" customFormat="1" ht="15.75" x14ac:dyDescent="0.25">
      <c r="A2569" s="33" t="s">
        <v>294</v>
      </c>
      <c r="B2569" s="44" t="s">
        <v>335</v>
      </c>
      <c r="C2569" s="37" t="s">
        <v>273</v>
      </c>
      <c r="D2569" s="43" t="s">
        <v>274</v>
      </c>
      <c r="E2569" s="53"/>
      <c r="F2569" s="53">
        <f t="shared" si="1304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1297"/>
        <v>0</v>
      </c>
      <c r="R2569" s="53"/>
      <c r="S2569" s="53">
        <f t="shared" si="1298"/>
        <v>0</v>
      </c>
      <c r="T2569" s="58"/>
      <c r="U2569" s="58"/>
      <c r="V2569" s="53">
        <f t="shared" si="1299"/>
        <v>0</v>
      </c>
      <c r="W2569" s="59"/>
      <c r="X2569" s="6"/>
    </row>
    <row r="2570" spans="1:24" s="35" customFormat="1" ht="31.5" x14ac:dyDescent="0.25">
      <c r="A2570" s="33" t="s">
        <v>294</v>
      </c>
      <c r="B2570" s="44" t="s">
        <v>335</v>
      </c>
      <c r="C2570" s="37" t="s">
        <v>275</v>
      </c>
      <c r="D2570" s="43" t="s">
        <v>276</v>
      </c>
      <c r="E2570" s="53"/>
      <c r="F2570" s="53"/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1297"/>
        <v>0</v>
      </c>
      <c r="R2570" s="53"/>
      <c r="S2570" s="53">
        <f t="shared" si="1298"/>
        <v>0</v>
      </c>
      <c r="T2570" s="58"/>
      <c r="U2570" s="58"/>
      <c r="V2570" s="53">
        <f t="shared" si="1299"/>
        <v>0</v>
      </c>
      <c r="W2570" s="59"/>
      <c r="X2570" s="6"/>
    </row>
    <row r="2571" spans="1:24" s="35" customFormat="1" ht="15.75" x14ac:dyDescent="0.25">
      <c r="A2571" s="33" t="s">
        <v>294</v>
      </c>
      <c r="B2571" s="44" t="s">
        <v>335</v>
      </c>
      <c r="C2571" s="37" t="s">
        <v>353</v>
      </c>
      <c r="D2571" s="43" t="s">
        <v>351</v>
      </c>
      <c r="E2571" s="53"/>
      <c r="F2571" s="53">
        <f>E2571/12*1</f>
        <v>0</v>
      </c>
      <c r="G2571" s="53">
        <v>443.56</v>
      </c>
      <c r="H2571" s="53"/>
      <c r="I2571" s="119">
        <f t="shared" ref="I2571" si="1306">G2571-F2571</f>
        <v>443.56</v>
      </c>
      <c r="J2571" s="50"/>
      <c r="K2571" s="54"/>
      <c r="L2571" s="55"/>
      <c r="M2571" s="59"/>
      <c r="N2571" s="59"/>
      <c r="O2571" s="53"/>
      <c r="P2571" s="53"/>
      <c r="Q2571" s="57"/>
      <c r="R2571" s="53"/>
      <c r="S2571" s="53"/>
      <c r="T2571" s="58"/>
      <c r="U2571" s="58"/>
      <c r="V2571" s="53"/>
      <c r="W2571" s="59"/>
      <c r="X2571" s="6"/>
    </row>
    <row r="2572" spans="1:24" s="35" customFormat="1" ht="15.75" x14ac:dyDescent="0.25">
      <c r="A2572" s="33" t="s">
        <v>294</v>
      </c>
      <c r="B2572" s="44" t="s">
        <v>335</v>
      </c>
      <c r="C2572" s="37" t="s">
        <v>354</v>
      </c>
      <c r="D2572" s="38" t="s">
        <v>355</v>
      </c>
      <c r="E2572" s="53"/>
      <c r="F2572" s="99">
        <f>E2572/12*1</f>
        <v>0</v>
      </c>
      <c r="G2572" s="53"/>
      <c r="H2572" s="53"/>
      <c r="I2572" s="54"/>
      <c r="J2572" s="50"/>
      <c r="K2572" s="54"/>
      <c r="L2572" s="55"/>
      <c r="M2572" s="59"/>
      <c r="N2572" s="59"/>
      <c r="O2572" s="53"/>
      <c r="P2572" s="53"/>
      <c r="Q2572" s="57">
        <f>O2572-P2572</f>
        <v>0</v>
      </c>
      <c r="R2572" s="53"/>
      <c r="S2572" s="53">
        <f>ROUND(R2572/12*3,0)</f>
        <v>0</v>
      </c>
      <c r="T2572" s="58"/>
      <c r="U2572" s="58"/>
      <c r="V2572" s="53">
        <f>T2572-U2572</f>
        <v>0</v>
      </c>
      <c r="W2572" s="59"/>
      <c r="X2572" s="6"/>
    </row>
    <row r="2573" spans="1:24" s="35" customFormat="1" ht="15.75" x14ac:dyDescent="0.25">
      <c r="A2573" s="33" t="s">
        <v>294</v>
      </c>
      <c r="B2573" s="44" t="s">
        <v>335</v>
      </c>
      <c r="C2573" s="37" t="s">
        <v>360</v>
      </c>
      <c r="D2573" s="43" t="s">
        <v>319</v>
      </c>
      <c r="E2573" s="53"/>
      <c r="F2573" s="99">
        <f>E2573/12*1</f>
        <v>0</v>
      </c>
      <c r="G2573" s="53"/>
      <c r="H2573" s="53"/>
      <c r="I2573" s="54"/>
      <c r="J2573" s="50"/>
      <c r="K2573" s="54"/>
      <c r="L2573" s="55"/>
      <c r="M2573" s="59"/>
      <c r="N2573" s="59"/>
      <c r="O2573" s="53"/>
      <c r="P2573" s="53"/>
      <c r="Q2573" s="57"/>
      <c r="R2573" s="53"/>
      <c r="S2573" s="53"/>
      <c r="T2573" s="58"/>
      <c r="U2573" s="58"/>
      <c r="V2573" s="53"/>
      <c r="W2573" s="59"/>
      <c r="X2573" s="6"/>
    </row>
    <row r="2574" spans="1:24" s="35" customFormat="1" ht="15.75" x14ac:dyDescent="0.25">
      <c r="A2574" s="33" t="s">
        <v>294</v>
      </c>
      <c r="B2574" s="44" t="s">
        <v>335</v>
      </c>
      <c r="C2574" s="37" t="s">
        <v>380</v>
      </c>
      <c r="D2574" s="39" t="s">
        <v>361</v>
      </c>
      <c r="E2574" s="53"/>
      <c r="F2574" s="99">
        <f>E2574/12*1</f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/>
      <c r="R2574" s="53"/>
      <c r="S2574" s="53"/>
      <c r="T2574" s="58"/>
      <c r="U2574" s="58"/>
      <c r="V2574" s="53"/>
      <c r="W2574" s="59"/>
      <c r="X2574" s="6"/>
    </row>
    <row r="2575" spans="1:24" s="35" customFormat="1" ht="15.75" x14ac:dyDescent="0.25">
      <c r="A2575" s="33" t="s">
        <v>294</v>
      </c>
      <c r="B2575" s="44" t="s">
        <v>335</v>
      </c>
      <c r="C2575" s="98" t="s">
        <v>387</v>
      </c>
      <c r="D2575" s="117" t="s">
        <v>388</v>
      </c>
      <c r="E2575" s="53">
        <v>16095</v>
      </c>
      <c r="F2575" s="53">
        <f>E2575</f>
        <v>16095</v>
      </c>
      <c r="G2575" s="53">
        <f t="shared" ref="G2575:H2575" si="1307">F2575</f>
        <v>16095</v>
      </c>
      <c r="H2575" s="53">
        <f t="shared" si="1307"/>
        <v>16095</v>
      </c>
      <c r="I2575" s="119"/>
      <c r="J2575" s="55"/>
      <c r="K2575" s="54"/>
      <c r="L2575" s="55"/>
      <c r="M2575" s="59"/>
      <c r="N2575" s="59"/>
      <c r="O2575" s="53"/>
      <c r="P2575" s="53"/>
      <c r="Q2575" s="57"/>
      <c r="R2575" s="53"/>
      <c r="S2575" s="53"/>
      <c r="T2575" s="58"/>
      <c r="U2575" s="58"/>
      <c r="V2575" s="53"/>
      <c r="W2575" s="59"/>
      <c r="X2575" s="6"/>
    </row>
    <row r="2576" spans="1:24" s="35" customFormat="1" ht="15.75" x14ac:dyDescent="0.25">
      <c r="A2576" s="100" t="s">
        <v>295</v>
      </c>
      <c r="B2576" s="100" t="s">
        <v>336</v>
      </c>
      <c r="C2576" s="101" t="s">
        <v>102</v>
      </c>
      <c r="D2576" s="102" t="s">
        <v>21</v>
      </c>
      <c r="E2576" s="103">
        <f>E2577+E2616</f>
        <v>5963076</v>
      </c>
      <c r="F2576" s="103">
        <f>F2577+F2616</f>
        <v>1006958.1699999999</v>
      </c>
      <c r="G2576" s="103">
        <f>G2577+G2616</f>
        <v>971421.03</v>
      </c>
      <c r="H2576" s="103">
        <f>H2577+H2616</f>
        <v>953702</v>
      </c>
      <c r="I2576" s="127">
        <f>I2577+I2616</f>
        <v>48174.460000000006</v>
      </c>
      <c r="J2576" s="104">
        <f>ROUND(I2576/F2576*100,2)</f>
        <v>4.78</v>
      </c>
      <c r="K2576" s="127">
        <f>K2577+K2616</f>
        <v>-87356.6</v>
      </c>
      <c r="L2576" s="106">
        <f>ROUND(K2576*100/-F2576,2)</f>
        <v>8.68</v>
      </c>
      <c r="M2576" s="103">
        <f t="shared" ref="M2576:V2576" si="1308">M2577+M2616</f>
        <v>115212</v>
      </c>
      <c r="N2576" s="103">
        <f t="shared" si="1308"/>
        <v>19202</v>
      </c>
      <c r="O2576" s="103">
        <f t="shared" si="1308"/>
        <v>19979</v>
      </c>
      <c r="P2576" s="103">
        <f t="shared" si="1308"/>
        <v>17879</v>
      </c>
      <c r="Q2576" s="127">
        <f t="shared" si="1308"/>
        <v>2100</v>
      </c>
      <c r="R2576" s="103">
        <f t="shared" si="1308"/>
        <v>3864</v>
      </c>
      <c r="S2576" s="103">
        <f t="shared" si="1308"/>
        <v>645</v>
      </c>
      <c r="T2576" s="103">
        <f t="shared" si="1308"/>
        <v>624</v>
      </c>
      <c r="U2576" s="103">
        <f t="shared" si="1308"/>
        <v>574</v>
      </c>
      <c r="V2576" s="103">
        <f t="shared" si="1308"/>
        <v>50</v>
      </c>
      <c r="W2576" s="107">
        <v>16532</v>
      </c>
      <c r="X2576" s="47"/>
    </row>
    <row r="2577" spans="1:24" s="35" customFormat="1" ht="15.75" x14ac:dyDescent="0.25">
      <c r="A2577" s="33" t="s">
        <v>295</v>
      </c>
      <c r="B2577" s="21">
        <v>1</v>
      </c>
      <c r="C2577" s="23" t="s">
        <v>102</v>
      </c>
      <c r="D2577" s="27" t="s">
        <v>22</v>
      </c>
      <c r="E2577" s="52">
        <f t="shared" ref="E2577:K2577" si="1309">E2578+E2584+E2598</f>
        <v>5244580</v>
      </c>
      <c r="F2577" s="52">
        <f t="shared" si="1309"/>
        <v>874231</v>
      </c>
      <c r="G2577" s="52">
        <f t="shared" si="1309"/>
        <v>835286.09</v>
      </c>
      <c r="H2577" s="52">
        <f t="shared" si="1309"/>
        <v>876460</v>
      </c>
      <c r="I2577" s="124">
        <f t="shared" si="1309"/>
        <v>3157.09</v>
      </c>
      <c r="J2577" s="50">
        <f>ROUND(I2577/F2577*100,2)</f>
        <v>0.36</v>
      </c>
      <c r="K2577" s="124">
        <f t="shared" si="1309"/>
        <v>-45747</v>
      </c>
      <c r="L2577" s="55">
        <f t="shared" ref="L2577" si="1310">ROUND(K2577*100/-F2577,2)</f>
        <v>5.23</v>
      </c>
      <c r="M2577" s="49">
        <v>98423</v>
      </c>
      <c r="N2577" s="49">
        <f>ROUND(M2577/12*2,2)</f>
        <v>16403.830000000002</v>
      </c>
      <c r="O2577" s="52">
        <f t="shared" ref="O2577:V2577" si="1311">O2578+O2584+O2598</f>
        <v>17187</v>
      </c>
      <c r="P2577" s="52">
        <f t="shared" si="1311"/>
        <v>17180</v>
      </c>
      <c r="Q2577" s="124">
        <f t="shared" si="1311"/>
        <v>7</v>
      </c>
      <c r="R2577" s="52">
        <f t="shared" si="1311"/>
        <v>3543</v>
      </c>
      <c r="S2577" s="52">
        <f t="shared" si="1311"/>
        <v>591</v>
      </c>
      <c r="T2577" s="59">
        <f t="shared" si="1311"/>
        <v>535</v>
      </c>
      <c r="U2577" s="59">
        <f t="shared" si="1311"/>
        <v>535</v>
      </c>
      <c r="V2577" s="59">
        <f t="shared" si="1311"/>
        <v>0</v>
      </c>
      <c r="W2577" s="59"/>
      <c r="X2577" s="25"/>
    </row>
    <row r="2578" spans="1:24" s="35" customFormat="1" ht="15.75" x14ac:dyDescent="0.25">
      <c r="A2578" s="33" t="s">
        <v>295</v>
      </c>
      <c r="B2578" s="33" t="s">
        <v>330</v>
      </c>
      <c r="C2578" s="23" t="s">
        <v>102</v>
      </c>
      <c r="D2578" s="32" t="s">
        <v>23</v>
      </c>
      <c r="E2578" s="49">
        <f t="shared" ref="E2578:L2578" si="1312">SUM(E2579:E2583)</f>
        <v>5228751</v>
      </c>
      <c r="F2578" s="49">
        <f t="shared" si="1312"/>
        <v>871592</v>
      </c>
      <c r="G2578" s="49">
        <f t="shared" si="1312"/>
        <v>825845</v>
      </c>
      <c r="H2578" s="49">
        <f t="shared" si="1312"/>
        <v>871592</v>
      </c>
      <c r="I2578" s="128">
        <f t="shared" si="1312"/>
        <v>0</v>
      </c>
      <c r="J2578" s="50">
        <f>ROUND(I2578/F2578*100,2)</f>
        <v>0</v>
      </c>
      <c r="K2578" s="128">
        <f t="shared" si="1312"/>
        <v>-45747</v>
      </c>
      <c r="L2578" s="49">
        <f t="shared" si="1312"/>
        <v>9.76</v>
      </c>
      <c r="M2578" s="49"/>
      <c r="N2578" s="49"/>
      <c r="O2578" s="52">
        <f t="shared" ref="O2578:V2578" si="1313">SUM(O2579:O2583)</f>
        <v>16991</v>
      </c>
      <c r="P2578" s="52">
        <f t="shared" si="1313"/>
        <v>16984</v>
      </c>
      <c r="Q2578" s="124">
        <f t="shared" si="1313"/>
        <v>7</v>
      </c>
      <c r="R2578" s="52">
        <f t="shared" si="1313"/>
        <v>3543</v>
      </c>
      <c r="S2578" s="52">
        <f t="shared" si="1313"/>
        <v>591</v>
      </c>
      <c r="T2578" s="52">
        <f t="shared" si="1313"/>
        <v>533</v>
      </c>
      <c r="U2578" s="49">
        <f t="shared" si="1313"/>
        <v>533</v>
      </c>
      <c r="V2578" s="49">
        <f t="shared" si="1313"/>
        <v>0</v>
      </c>
      <c r="W2578" s="49"/>
      <c r="X2578" s="25"/>
    </row>
    <row r="2579" spans="1:24" s="26" customFormat="1" ht="29.25" customHeight="1" x14ac:dyDescent="0.25">
      <c r="A2579" s="33" t="s">
        <v>295</v>
      </c>
      <c r="B2579" s="33" t="s">
        <v>330</v>
      </c>
      <c r="C2579" s="23" t="s">
        <v>73</v>
      </c>
      <c r="D2579" s="34" t="s">
        <v>106</v>
      </c>
      <c r="E2579" s="53">
        <v>2810559</v>
      </c>
      <c r="F2579" s="99">
        <f>234280*2</f>
        <v>468560</v>
      </c>
      <c r="G2579" s="99">
        <v>422813</v>
      </c>
      <c r="H2579" s="99">
        <f>234280*2</f>
        <v>468560</v>
      </c>
      <c r="I2579" s="54"/>
      <c r="J2579" s="50"/>
      <c r="K2579" s="54">
        <f>G2579-F2579</f>
        <v>-45747</v>
      </c>
      <c r="L2579" s="55">
        <f>ROUND(K2579*100/-F2579,2)</f>
        <v>9.76</v>
      </c>
      <c r="M2579" s="53"/>
      <c r="N2579" s="53"/>
      <c r="O2579" s="53">
        <v>16991</v>
      </c>
      <c r="P2579" s="53">
        <v>16984</v>
      </c>
      <c r="Q2579" s="59">
        <f>O2579-P2579</f>
        <v>7</v>
      </c>
      <c r="R2579" s="74">
        <v>3543</v>
      </c>
      <c r="S2579" s="53">
        <f>ROUND(R2579/12*2,0)</f>
        <v>591</v>
      </c>
      <c r="T2579" s="58">
        <v>533</v>
      </c>
      <c r="U2579" s="58">
        <v>533</v>
      </c>
      <c r="V2579" s="53">
        <f>T2579-U2579</f>
        <v>0</v>
      </c>
      <c r="W2579" s="53"/>
      <c r="X2579" s="6"/>
    </row>
    <row r="2580" spans="1:24" s="26" customFormat="1" ht="26.25" customHeight="1" x14ac:dyDescent="0.25">
      <c r="A2580" s="33" t="s">
        <v>295</v>
      </c>
      <c r="B2580" s="33" t="s">
        <v>330</v>
      </c>
      <c r="C2580" s="23" t="s">
        <v>74</v>
      </c>
      <c r="D2580" s="116" t="s">
        <v>104</v>
      </c>
      <c r="E2580" s="53">
        <v>2029093</v>
      </c>
      <c r="F2580" s="53">
        <f>169091*2</f>
        <v>338182</v>
      </c>
      <c r="G2580" s="53">
        <f>169091*2</f>
        <v>338182</v>
      </c>
      <c r="H2580" s="53">
        <f>169091*2</f>
        <v>338182</v>
      </c>
      <c r="I2580" s="119"/>
      <c r="J2580" s="50"/>
      <c r="K2580" s="119"/>
      <c r="L2580" s="55"/>
      <c r="M2580" s="59"/>
      <c r="N2580" s="59"/>
      <c r="O2580" s="53"/>
      <c r="P2580" s="53"/>
      <c r="Q2580" s="59">
        <f>O2580-P2580</f>
        <v>0</v>
      </c>
      <c r="R2580" s="53"/>
      <c r="S2580" s="53">
        <f>ROUND(R2580/12*3,0)</f>
        <v>0</v>
      </c>
      <c r="T2580" s="53"/>
      <c r="U2580" s="53"/>
      <c r="V2580" s="53">
        <f>T2580-U2580</f>
        <v>0</v>
      </c>
      <c r="W2580" s="59"/>
      <c r="X2580" s="6"/>
    </row>
    <row r="2581" spans="1:24" s="26" customFormat="1" ht="22.5" customHeight="1" x14ac:dyDescent="0.25">
      <c r="A2581" s="33" t="s">
        <v>295</v>
      </c>
      <c r="B2581" s="33" t="s">
        <v>330</v>
      </c>
      <c r="C2581" s="23" t="s">
        <v>74</v>
      </c>
      <c r="D2581" s="116" t="s">
        <v>105</v>
      </c>
      <c r="E2581" s="53">
        <v>389099</v>
      </c>
      <c r="F2581" s="53">
        <f>32425*2</f>
        <v>64850</v>
      </c>
      <c r="G2581" s="53">
        <f>32425*2</f>
        <v>64850</v>
      </c>
      <c r="H2581" s="53">
        <f>32425*2</f>
        <v>64850</v>
      </c>
      <c r="I2581" s="119"/>
      <c r="J2581" s="55"/>
      <c r="K2581" s="119"/>
      <c r="L2581" s="55"/>
      <c r="M2581" s="59"/>
      <c r="N2581" s="59"/>
      <c r="O2581" s="53"/>
      <c r="P2581" s="53"/>
      <c r="Q2581" s="59">
        <f>O2581-P2581</f>
        <v>0</v>
      </c>
      <c r="R2581" s="53"/>
      <c r="S2581" s="53">
        <f>ROUND(R2581/12*3,0)</f>
        <v>0</v>
      </c>
      <c r="T2581" s="53"/>
      <c r="U2581" s="53"/>
      <c r="V2581" s="53">
        <f>T2581-U2581</f>
        <v>0</v>
      </c>
      <c r="W2581" s="59"/>
      <c r="X2581" s="6"/>
    </row>
    <row r="2582" spans="1:24" s="35" customFormat="1" ht="15.75" x14ac:dyDescent="0.25">
      <c r="A2582" s="33" t="s">
        <v>295</v>
      </c>
      <c r="B2582" s="33" t="s">
        <v>330</v>
      </c>
      <c r="C2582" s="23" t="s">
        <v>75</v>
      </c>
      <c r="D2582" s="34" t="s">
        <v>107</v>
      </c>
      <c r="E2582" s="53"/>
      <c r="F2582" s="53"/>
      <c r="G2582" s="53"/>
      <c r="H2582" s="53"/>
      <c r="I2582" s="54"/>
      <c r="J2582" s="50"/>
      <c r="K2582" s="54"/>
      <c r="L2582" s="55"/>
      <c r="M2582" s="59"/>
      <c r="N2582" s="59"/>
      <c r="O2582" s="53"/>
      <c r="P2582" s="53"/>
      <c r="Q2582" s="57">
        <f>O2582-P2582</f>
        <v>0</v>
      </c>
      <c r="R2582" s="53"/>
      <c r="S2582" s="53">
        <f>ROUND(R2582/12*3,0)</f>
        <v>0</v>
      </c>
      <c r="T2582" s="58"/>
      <c r="U2582" s="58"/>
      <c r="V2582" s="53">
        <f>T2582-U2582</f>
        <v>0</v>
      </c>
      <c r="W2582" s="59"/>
      <c r="X2582" s="6"/>
    </row>
    <row r="2583" spans="1:24" s="35" customFormat="1" ht="31.5" x14ac:dyDescent="0.25">
      <c r="A2583" s="33" t="s">
        <v>295</v>
      </c>
      <c r="B2583" s="33" t="s">
        <v>330</v>
      </c>
      <c r="C2583" s="23" t="s">
        <v>76</v>
      </c>
      <c r="D2583" s="34" t="s">
        <v>108</v>
      </c>
      <c r="E2583" s="53"/>
      <c r="F2583" s="53"/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>O2583-P2583</f>
        <v>0</v>
      </c>
      <c r="R2583" s="53"/>
      <c r="S2583" s="53">
        <f>ROUND(R2583/12*3,0)</f>
        <v>0</v>
      </c>
      <c r="T2583" s="58"/>
      <c r="U2583" s="58"/>
      <c r="V2583" s="53">
        <f>T2583-U2583</f>
        <v>0</v>
      </c>
      <c r="W2583" s="59"/>
      <c r="X2583" s="6"/>
    </row>
    <row r="2584" spans="1:24" s="35" customFormat="1" ht="15.75" x14ac:dyDescent="0.25">
      <c r="A2584" s="33" t="s">
        <v>295</v>
      </c>
      <c r="B2584" s="22" t="s">
        <v>331</v>
      </c>
      <c r="C2584" s="36"/>
      <c r="D2584" s="32" t="s">
        <v>24</v>
      </c>
      <c r="E2584" s="61">
        <f t="shared" ref="E2584:L2584" si="1314">SUM(E2585:E2597)</f>
        <v>0</v>
      </c>
      <c r="F2584" s="61">
        <f t="shared" si="1314"/>
        <v>0</v>
      </c>
      <c r="G2584" s="61">
        <f t="shared" si="1314"/>
        <v>0</v>
      </c>
      <c r="H2584" s="61">
        <f t="shared" si="1314"/>
        <v>0</v>
      </c>
      <c r="I2584" s="120">
        <f t="shared" si="1314"/>
        <v>0</v>
      </c>
      <c r="J2584" s="120">
        <f t="shared" si="1314"/>
        <v>0</v>
      </c>
      <c r="K2584" s="120">
        <f t="shared" si="1314"/>
        <v>0</v>
      </c>
      <c r="L2584" s="61">
        <f t="shared" si="1314"/>
        <v>0</v>
      </c>
      <c r="M2584" s="61"/>
      <c r="N2584" s="61"/>
      <c r="O2584" s="61">
        <f t="shared" ref="O2584:V2584" si="1315">SUM(O2585:O2597)</f>
        <v>0</v>
      </c>
      <c r="P2584" s="61">
        <f t="shared" si="1315"/>
        <v>0</v>
      </c>
      <c r="Q2584" s="120">
        <f t="shared" si="1315"/>
        <v>0</v>
      </c>
      <c r="R2584" s="61">
        <f t="shared" si="1315"/>
        <v>0</v>
      </c>
      <c r="S2584" s="61">
        <f t="shared" si="1315"/>
        <v>0</v>
      </c>
      <c r="T2584" s="137">
        <f t="shared" si="1315"/>
        <v>0</v>
      </c>
      <c r="U2584" s="137">
        <f t="shared" si="1315"/>
        <v>0</v>
      </c>
      <c r="V2584" s="61">
        <f t="shared" si="1315"/>
        <v>0</v>
      </c>
      <c r="W2584" s="68"/>
      <c r="X2584" s="6"/>
    </row>
    <row r="2585" spans="1:24" s="35" customFormat="1" ht="15.75" x14ac:dyDescent="0.25">
      <c r="A2585" s="33" t="s">
        <v>295</v>
      </c>
      <c r="B2585" s="33" t="s">
        <v>331</v>
      </c>
      <c r="C2585" s="37" t="s">
        <v>25</v>
      </c>
      <c r="D2585" s="34" t="s">
        <v>54</v>
      </c>
      <c r="E2585" s="53"/>
      <c r="F2585" s="53"/>
      <c r="G2585" s="53"/>
      <c r="H2585" s="53"/>
      <c r="I2585" s="54"/>
      <c r="J2585" s="50"/>
      <c r="K2585" s="54"/>
      <c r="L2585" s="55"/>
      <c r="M2585" s="59"/>
      <c r="N2585" s="59"/>
      <c r="O2585" s="53"/>
      <c r="P2585" s="53"/>
      <c r="Q2585" s="57">
        <f t="shared" ref="Q2585:Q2597" si="1316">O2585-P2585</f>
        <v>0</v>
      </c>
      <c r="R2585" s="53"/>
      <c r="S2585" s="53">
        <f t="shared" ref="S2585:S2597" si="1317">ROUND(R2585/12*3,0)</f>
        <v>0</v>
      </c>
      <c r="T2585" s="58"/>
      <c r="U2585" s="58"/>
      <c r="V2585" s="53">
        <f t="shared" ref="V2585:V2597" si="1318">T2585-U2585</f>
        <v>0</v>
      </c>
      <c r="W2585" s="59"/>
      <c r="X2585" s="6"/>
    </row>
    <row r="2586" spans="1:24" s="35" customFormat="1" ht="15.75" x14ac:dyDescent="0.25">
      <c r="A2586" s="33" t="s">
        <v>295</v>
      </c>
      <c r="B2586" s="33" t="s">
        <v>331</v>
      </c>
      <c r="C2586" s="37" t="s">
        <v>26</v>
      </c>
      <c r="D2586" s="34" t="s">
        <v>27</v>
      </c>
      <c r="E2586" s="53"/>
      <c r="F2586" s="53"/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si="1316"/>
        <v>0</v>
      </c>
      <c r="R2586" s="53"/>
      <c r="S2586" s="53">
        <f t="shared" si="1317"/>
        <v>0</v>
      </c>
      <c r="T2586" s="58"/>
      <c r="U2586" s="58"/>
      <c r="V2586" s="53">
        <f t="shared" si="1318"/>
        <v>0</v>
      </c>
      <c r="W2586" s="59"/>
      <c r="X2586" s="6"/>
    </row>
    <row r="2587" spans="1:24" s="35" customFormat="1" ht="31.5" x14ac:dyDescent="0.25">
      <c r="A2587" s="33" t="s">
        <v>295</v>
      </c>
      <c r="B2587" s="33" t="s">
        <v>331</v>
      </c>
      <c r="C2587" s="37" t="s">
        <v>28</v>
      </c>
      <c r="D2587" s="34" t="s">
        <v>29</v>
      </c>
      <c r="E2587" s="53"/>
      <c r="F2587" s="53"/>
      <c r="G2587" s="53"/>
      <c r="H2587" s="53"/>
      <c r="I2587" s="119"/>
      <c r="J2587" s="55"/>
      <c r="K2587" s="119"/>
      <c r="L2587" s="55"/>
      <c r="M2587" s="59"/>
      <c r="N2587" s="59"/>
      <c r="O2587" s="53"/>
      <c r="P2587" s="53"/>
      <c r="Q2587" s="59">
        <f t="shared" si="1316"/>
        <v>0</v>
      </c>
      <c r="R2587" s="53"/>
      <c r="S2587" s="53">
        <f t="shared" si="1317"/>
        <v>0</v>
      </c>
      <c r="T2587" s="53"/>
      <c r="U2587" s="53"/>
      <c r="V2587" s="53">
        <f t="shared" si="1318"/>
        <v>0</v>
      </c>
      <c r="W2587" s="59"/>
      <c r="X2587" s="6"/>
    </row>
    <row r="2588" spans="1:24" s="35" customFormat="1" ht="15.75" x14ac:dyDescent="0.25">
      <c r="A2588" s="33" t="s">
        <v>295</v>
      </c>
      <c r="B2588" s="33" t="s">
        <v>331</v>
      </c>
      <c r="C2588" s="37" t="s">
        <v>56</v>
      </c>
      <c r="D2588" s="34" t="s">
        <v>53</v>
      </c>
      <c r="E2588" s="53"/>
      <c r="F2588" s="53"/>
      <c r="G2588" s="53"/>
      <c r="H2588" s="53"/>
      <c r="I2588" s="54"/>
      <c r="J2588" s="50"/>
      <c r="K2588" s="54"/>
      <c r="L2588" s="55"/>
      <c r="M2588" s="59"/>
      <c r="N2588" s="59"/>
      <c r="O2588" s="53"/>
      <c r="P2588" s="53"/>
      <c r="Q2588" s="57">
        <f t="shared" si="1316"/>
        <v>0</v>
      </c>
      <c r="R2588" s="53"/>
      <c r="S2588" s="53">
        <f t="shared" si="1317"/>
        <v>0</v>
      </c>
      <c r="T2588" s="58"/>
      <c r="U2588" s="58"/>
      <c r="V2588" s="53">
        <f t="shared" si="1318"/>
        <v>0</v>
      </c>
      <c r="W2588" s="59"/>
      <c r="X2588" s="6"/>
    </row>
    <row r="2589" spans="1:24" s="35" customFormat="1" ht="15.75" x14ac:dyDescent="0.25">
      <c r="A2589" s="33" t="s">
        <v>295</v>
      </c>
      <c r="B2589" s="33" t="s">
        <v>331</v>
      </c>
      <c r="C2589" s="37" t="s">
        <v>57</v>
      </c>
      <c r="D2589" s="34" t="s">
        <v>68</v>
      </c>
      <c r="E2589" s="53"/>
      <c r="F2589" s="53"/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1316"/>
        <v>0</v>
      </c>
      <c r="R2589" s="53"/>
      <c r="S2589" s="53">
        <f t="shared" si="1317"/>
        <v>0</v>
      </c>
      <c r="T2589" s="58"/>
      <c r="U2589" s="58"/>
      <c r="V2589" s="53">
        <f t="shared" si="1318"/>
        <v>0</v>
      </c>
      <c r="W2589" s="59"/>
      <c r="X2589" s="6"/>
    </row>
    <row r="2590" spans="1:24" s="35" customFormat="1" ht="15.75" x14ac:dyDescent="0.25">
      <c r="A2590" s="33" t="s">
        <v>295</v>
      </c>
      <c r="B2590" s="33" t="s">
        <v>331</v>
      </c>
      <c r="C2590" s="37" t="s">
        <v>58</v>
      </c>
      <c r="D2590" s="34" t="s">
        <v>70</v>
      </c>
      <c r="E2590" s="53"/>
      <c r="F2590" s="53"/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>
        <f t="shared" si="1316"/>
        <v>0</v>
      </c>
      <c r="R2590" s="53"/>
      <c r="S2590" s="53">
        <f t="shared" si="1317"/>
        <v>0</v>
      </c>
      <c r="T2590" s="58"/>
      <c r="U2590" s="58"/>
      <c r="V2590" s="53">
        <f t="shared" si="1318"/>
        <v>0</v>
      </c>
      <c r="W2590" s="59"/>
      <c r="X2590" s="6"/>
    </row>
    <row r="2591" spans="1:24" s="35" customFormat="1" ht="31.5" x14ac:dyDescent="0.25">
      <c r="A2591" s="33" t="s">
        <v>295</v>
      </c>
      <c r="B2591" s="33" t="s">
        <v>331</v>
      </c>
      <c r="C2591" s="37" t="s">
        <v>59</v>
      </c>
      <c r="D2591" s="34" t="s">
        <v>69</v>
      </c>
      <c r="E2591" s="53"/>
      <c r="F2591" s="53"/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 t="shared" si="1316"/>
        <v>0</v>
      </c>
      <c r="R2591" s="53"/>
      <c r="S2591" s="53">
        <f t="shared" si="1317"/>
        <v>0</v>
      </c>
      <c r="T2591" s="58"/>
      <c r="U2591" s="58"/>
      <c r="V2591" s="53">
        <f t="shared" si="1318"/>
        <v>0</v>
      </c>
      <c r="W2591" s="59"/>
      <c r="X2591" s="6"/>
    </row>
    <row r="2592" spans="1:24" s="35" customFormat="1" ht="15.75" x14ac:dyDescent="0.25">
      <c r="A2592" s="33" t="s">
        <v>295</v>
      </c>
      <c r="B2592" s="33" t="s">
        <v>331</v>
      </c>
      <c r="C2592" s="37" t="s">
        <v>60</v>
      </c>
      <c r="D2592" s="34" t="s">
        <v>72</v>
      </c>
      <c r="E2592" s="53"/>
      <c r="F2592" s="53"/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 t="shared" si="1316"/>
        <v>0</v>
      </c>
      <c r="R2592" s="53"/>
      <c r="S2592" s="53">
        <f t="shared" si="1317"/>
        <v>0</v>
      </c>
      <c r="T2592" s="58"/>
      <c r="U2592" s="58"/>
      <c r="V2592" s="53">
        <f t="shared" si="1318"/>
        <v>0</v>
      </c>
      <c r="W2592" s="59"/>
      <c r="X2592" s="6"/>
    </row>
    <row r="2593" spans="1:24" s="35" customFormat="1" ht="15.75" x14ac:dyDescent="0.25">
      <c r="A2593" s="33" t="s">
        <v>295</v>
      </c>
      <c r="B2593" s="33" t="s">
        <v>331</v>
      </c>
      <c r="C2593" s="37" t="s">
        <v>61</v>
      </c>
      <c r="D2593" s="34" t="s">
        <v>67</v>
      </c>
      <c r="E2593" s="53"/>
      <c r="F2593" s="53"/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>
        <f t="shared" si="1316"/>
        <v>0</v>
      </c>
      <c r="R2593" s="53"/>
      <c r="S2593" s="53">
        <f t="shared" si="1317"/>
        <v>0</v>
      </c>
      <c r="T2593" s="58"/>
      <c r="U2593" s="58"/>
      <c r="V2593" s="53">
        <f t="shared" si="1318"/>
        <v>0</v>
      </c>
      <c r="W2593" s="59"/>
      <c r="X2593" s="6"/>
    </row>
    <row r="2594" spans="1:24" s="35" customFormat="1" ht="15.75" x14ac:dyDescent="0.25">
      <c r="A2594" s="33" t="s">
        <v>295</v>
      </c>
      <c r="B2594" s="33" t="s">
        <v>331</v>
      </c>
      <c r="C2594" s="37" t="s">
        <v>62</v>
      </c>
      <c r="D2594" s="34" t="s">
        <v>66</v>
      </c>
      <c r="E2594" s="53"/>
      <c r="F2594" s="53"/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si="1316"/>
        <v>0</v>
      </c>
      <c r="R2594" s="53"/>
      <c r="S2594" s="53">
        <f t="shared" si="1317"/>
        <v>0</v>
      </c>
      <c r="T2594" s="58"/>
      <c r="U2594" s="58"/>
      <c r="V2594" s="53">
        <f t="shared" si="1318"/>
        <v>0</v>
      </c>
      <c r="W2594" s="59"/>
      <c r="X2594" s="6"/>
    </row>
    <row r="2595" spans="1:24" s="35" customFormat="1" ht="15.75" x14ac:dyDescent="0.25">
      <c r="A2595" s="33" t="s">
        <v>295</v>
      </c>
      <c r="B2595" s="33" t="s">
        <v>331</v>
      </c>
      <c r="C2595" s="37" t="s">
        <v>63</v>
      </c>
      <c r="D2595" s="34" t="s">
        <v>52</v>
      </c>
      <c r="E2595" s="53"/>
      <c r="F2595" s="53"/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1316"/>
        <v>0</v>
      </c>
      <c r="R2595" s="53"/>
      <c r="S2595" s="53">
        <f t="shared" si="1317"/>
        <v>0</v>
      </c>
      <c r="T2595" s="58"/>
      <c r="U2595" s="58"/>
      <c r="V2595" s="53">
        <f t="shared" si="1318"/>
        <v>0</v>
      </c>
      <c r="W2595" s="59"/>
      <c r="X2595" s="6"/>
    </row>
    <row r="2596" spans="1:24" s="35" customFormat="1" ht="15.75" x14ac:dyDescent="0.25">
      <c r="A2596" s="33" t="s">
        <v>295</v>
      </c>
      <c r="B2596" s="33" t="s">
        <v>331</v>
      </c>
      <c r="C2596" s="37" t="s">
        <v>64</v>
      </c>
      <c r="D2596" s="34" t="s">
        <v>55</v>
      </c>
      <c r="E2596" s="53"/>
      <c r="F2596" s="53"/>
      <c r="G2596" s="53"/>
      <c r="H2596" s="53"/>
      <c r="I2596" s="54"/>
      <c r="J2596" s="50"/>
      <c r="K2596" s="54"/>
      <c r="L2596" s="55"/>
      <c r="M2596" s="59"/>
      <c r="N2596" s="59"/>
      <c r="O2596" s="53"/>
      <c r="P2596" s="53"/>
      <c r="Q2596" s="57">
        <f t="shared" si="1316"/>
        <v>0</v>
      </c>
      <c r="R2596" s="53"/>
      <c r="S2596" s="53">
        <f t="shared" si="1317"/>
        <v>0</v>
      </c>
      <c r="T2596" s="58"/>
      <c r="U2596" s="58"/>
      <c r="V2596" s="53">
        <f t="shared" si="1318"/>
        <v>0</v>
      </c>
      <c r="W2596" s="59"/>
      <c r="X2596" s="6"/>
    </row>
    <row r="2597" spans="1:24" s="35" customFormat="1" ht="15.75" x14ac:dyDescent="0.25">
      <c r="A2597" s="33" t="s">
        <v>295</v>
      </c>
      <c r="B2597" s="33" t="s">
        <v>331</v>
      </c>
      <c r="C2597" s="37" t="s">
        <v>65</v>
      </c>
      <c r="D2597" s="34" t="s">
        <v>71</v>
      </c>
      <c r="E2597" s="53"/>
      <c r="F2597" s="53"/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1316"/>
        <v>0</v>
      </c>
      <c r="R2597" s="53"/>
      <c r="S2597" s="53">
        <f t="shared" si="1317"/>
        <v>0</v>
      </c>
      <c r="T2597" s="58"/>
      <c r="U2597" s="58"/>
      <c r="V2597" s="53">
        <f t="shared" si="1318"/>
        <v>0</v>
      </c>
      <c r="W2597" s="59"/>
      <c r="X2597" s="6"/>
    </row>
    <row r="2598" spans="1:24" s="35" customFormat="1" ht="31.5" x14ac:dyDescent="0.25">
      <c r="A2598" s="33" t="s">
        <v>295</v>
      </c>
      <c r="B2598" s="22" t="s">
        <v>332</v>
      </c>
      <c r="C2598" s="23" t="s">
        <v>102</v>
      </c>
      <c r="D2598" s="32" t="s">
        <v>30</v>
      </c>
      <c r="E2598" s="61">
        <f t="shared" ref="E2598:K2598" si="1319">SUM(E2599:E2615)</f>
        <v>15829</v>
      </c>
      <c r="F2598" s="61">
        <f t="shared" si="1319"/>
        <v>2639</v>
      </c>
      <c r="G2598" s="61">
        <f t="shared" si="1319"/>
        <v>9441.09</v>
      </c>
      <c r="H2598" s="61">
        <f t="shared" si="1319"/>
        <v>4868</v>
      </c>
      <c r="I2598" s="120">
        <f t="shared" si="1319"/>
        <v>3157.09</v>
      </c>
      <c r="J2598" s="50">
        <f>ROUND(I2598/F2598*100,2)</f>
        <v>119.63</v>
      </c>
      <c r="K2598" s="120">
        <f t="shared" si="1319"/>
        <v>0</v>
      </c>
      <c r="L2598" s="55">
        <f t="shared" ref="L2598" si="1320">ROUND(K2598*100/-F2598,2)</f>
        <v>0</v>
      </c>
      <c r="M2598" s="61"/>
      <c r="N2598" s="61"/>
      <c r="O2598" s="61">
        <f t="shared" ref="O2598:V2598" si="1321">SUM(O2599:O2613)</f>
        <v>196</v>
      </c>
      <c r="P2598" s="61">
        <f t="shared" si="1321"/>
        <v>196</v>
      </c>
      <c r="Q2598" s="120">
        <f t="shared" si="1321"/>
        <v>0</v>
      </c>
      <c r="R2598" s="61">
        <f t="shared" si="1321"/>
        <v>0</v>
      </c>
      <c r="S2598" s="61">
        <f t="shared" si="1321"/>
        <v>0</v>
      </c>
      <c r="T2598" s="137">
        <f t="shared" si="1321"/>
        <v>2</v>
      </c>
      <c r="U2598" s="137">
        <f t="shared" si="1321"/>
        <v>2</v>
      </c>
      <c r="V2598" s="61">
        <f t="shared" si="1321"/>
        <v>0</v>
      </c>
      <c r="W2598" s="61"/>
      <c r="X2598" s="6"/>
    </row>
    <row r="2599" spans="1:24" s="35" customFormat="1" ht="15.75" x14ac:dyDescent="0.25">
      <c r="A2599" s="33" t="s">
        <v>295</v>
      </c>
      <c r="B2599" s="33" t="s">
        <v>332</v>
      </c>
      <c r="C2599" s="23" t="s">
        <v>79</v>
      </c>
      <c r="D2599" s="43" t="s">
        <v>77</v>
      </c>
      <c r="E2599" s="53">
        <v>14699</v>
      </c>
      <c r="F2599" s="53">
        <f t="shared" ref="F2599:F2600" si="1322">ROUND(E2599/12*2,0)</f>
        <v>2450</v>
      </c>
      <c r="G2599" s="55">
        <v>4950.3</v>
      </c>
      <c r="H2599" s="53">
        <v>990</v>
      </c>
      <c r="I2599" s="119">
        <f t="shared" ref="I2599" si="1323">G2599-F2599</f>
        <v>2500.3000000000002</v>
      </c>
      <c r="J2599" s="55">
        <f t="shared" ref="J2599" si="1324">ROUND(I2599/F2599*100,2)</f>
        <v>102.05</v>
      </c>
      <c r="K2599" s="54"/>
      <c r="L2599" s="55"/>
      <c r="M2599" s="59"/>
      <c r="N2599" s="59"/>
      <c r="O2599" s="53"/>
      <c r="P2599" s="53"/>
      <c r="Q2599" s="57">
        <f t="shared" ref="Q2599:Q2613" si="1325">O2599-P2599</f>
        <v>0</v>
      </c>
      <c r="R2599" s="53"/>
      <c r="S2599" s="53">
        <f>ROUND(R2599/12*3,0)</f>
        <v>0</v>
      </c>
      <c r="T2599" s="58"/>
      <c r="U2599" s="58"/>
      <c r="V2599" s="53">
        <f t="shared" ref="V2599:V2613" si="1326">T2599-U2599</f>
        <v>0</v>
      </c>
      <c r="W2599" s="59"/>
      <c r="X2599" s="6"/>
    </row>
    <row r="2600" spans="1:24" s="35" customFormat="1" ht="15.75" x14ac:dyDescent="0.25">
      <c r="A2600" s="33" t="s">
        <v>295</v>
      </c>
      <c r="B2600" s="33" t="s">
        <v>332</v>
      </c>
      <c r="C2600" s="23" t="s">
        <v>80</v>
      </c>
      <c r="D2600" s="43" t="s">
        <v>78</v>
      </c>
      <c r="E2600" s="53">
        <v>461</v>
      </c>
      <c r="F2600" s="53">
        <f t="shared" si="1322"/>
        <v>77</v>
      </c>
      <c r="G2600" s="55">
        <v>409.59</v>
      </c>
      <c r="H2600" s="53">
        <v>0</v>
      </c>
      <c r="I2600" s="55">
        <f t="shared" ref="I2600" si="1327">G2600-F2600</f>
        <v>332.59</v>
      </c>
      <c r="J2600" s="55">
        <f t="shared" ref="J2600" si="1328">ROUND(I2600/F2600*100,2)</f>
        <v>431.94</v>
      </c>
      <c r="K2600" s="54"/>
      <c r="L2600" s="55"/>
      <c r="M2600" s="59"/>
      <c r="N2600" s="59"/>
      <c r="O2600" s="53"/>
      <c r="P2600" s="53"/>
      <c r="Q2600" s="57">
        <f t="shared" si="1325"/>
        <v>0</v>
      </c>
      <c r="R2600" s="53"/>
      <c r="S2600" s="53">
        <f>ROUND(R2600/12*3,0)</f>
        <v>0</v>
      </c>
      <c r="T2600" s="58"/>
      <c r="U2600" s="58"/>
      <c r="V2600" s="53">
        <f t="shared" si="1326"/>
        <v>0</v>
      </c>
      <c r="W2600" s="59"/>
      <c r="X2600" s="6"/>
    </row>
    <row r="2601" spans="1:24" s="35" customFormat="1" ht="15.75" x14ac:dyDescent="0.25">
      <c r="A2601" s="33" t="s">
        <v>295</v>
      </c>
      <c r="B2601" s="33" t="s">
        <v>332</v>
      </c>
      <c r="C2601" s="23" t="s">
        <v>82</v>
      </c>
      <c r="D2601" s="34" t="s">
        <v>81</v>
      </c>
      <c r="E2601" s="53"/>
      <c r="F2601" s="53"/>
      <c r="G2601" s="53"/>
      <c r="H2601" s="53"/>
      <c r="I2601" s="119"/>
      <c r="J2601" s="55"/>
      <c r="K2601" s="119"/>
      <c r="L2601" s="55"/>
      <c r="M2601" s="59"/>
      <c r="N2601" s="59"/>
      <c r="O2601" s="53"/>
      <c r="P2601" s="53"/>
      <c r="Q2601" s="59">
        <f t="shared" si="1325"/>
        <v>0</v>
      </c>
      <c r="R2601" s="53"/>
      <c r="S2601" s="53">
        <f>ROUND(R2601/12*4,0)</f>
        <v>0</v>
      </c>
      <c r="T2601" s="53"/>
      <c r="U2601" s="53"/>
      <c r="V2601" s="53">
        <f t="shared" si="1326"/>
        <v>0</v>
      </c>
      <c r="W2601" s="59"/>
      <c r="X2601" s="6"/>
    </row>
    <row r="2602" spans="1:24" s="35" customFormat="1" ht="31.5" x14ac:dyDescent="0.25">
      <c r="A2602" s="33" t="s">
        <v>295</v>
      </c>
      <c r="B2602" s="33" t="s">
        <v>332</v>
      </c>
      <c r="C2602" s="23" t="s">
        <v>84</v>
      </c>
      <c r="D2602" s="43" t="s">
        <v>83</v>
      </c>
      <c r="E2602" s="53"/>
      <c r="F2602" s="53"/>
      <c r="G2602" s="53"/>
      <c r="H2602" s="53"/>
      <c r="I2602" s="54"/>
      <c r="J2602" s="50"/>
      <c r="K2602" s="54"/>
      <c r="L2602" s="55"/>
      <c r="M2602" s="59"/>
      <c r="N2602" s="59"/>
      <c r="O2602" s="53"/>
      <c r="P2602" s="53"/>
      <c r="Q2602" s="57">
        <f t="shared" si="1325"/>
        <v>0</v>
      </c>
      <c r="R2602" s="53"/>
      <c r="S2602" s="53">
        <f>ROUND(R2602/12*3,0)</f>
        <v>0</v>
      </c>
      <c r="T2602" s="58"/>
      <c r="U2602" s="58"/>
      <c r="V2602" s="53">
        <f t="shared" si="1326"/>
        <v>0</v>
      </c>
      <c r="W2602" s="59"/>
      <c r="X2602" s="6"/>
    </row>
    <row r="2603" spans="1:24" s="35" customFormat="1" ht="15.75" x14ac:dyDescent="0.25">
      <c r="A2603" s="33" t="s">
        <v>295</v>
      </c>
      <c r="B2603" s="33" t="s">
        <v>332</v>
      </c>
      <c r="C2603" s="23" t="s">
        <v>95</v>
      </c>
      <c r="D2603" s="43" t="s">
        <v>96</v>
      </c>
      <c r="E2603" s="53"/>
      <c r="F2603" s="53"/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>
        <f t="shared" si="1325"/>
        <v>0</v>
      </c>
      <c r="R2603" s="53"/>
      <c r="S2603" s="53">
        <f>ROUND(R2603/12*3,0)</f>
        <v>0</v>
      </c>
      <c r="T2603" s="58"/>
      <c r="U2603" s="58"/>
      <c r="V2603" s="53">
        <f t="shared" si="1326"/>
        <v>0</v>
      </c>
      <c r="W2603" s="59"/>
      <c r="X2603" s="6"/>
    </row>
    <row r="2604" spans="1:24" s="35" customFormat="1" ht="31.5" x14ac:dyDescent="0.25">
      <c r="A2604" s="33" t="s">
        <v>295</v>
      </c>
      <c r="B2604" s="33" t="s">
        <v>332</v>
      </c>
      <c r="C2604" s="23" t="s">
        <v>86</v>
      </c>
      <c r="D2604" s="43" t="s">
        <v>85</v>
      </c>
      <c r="E2604" s="53"/>
      <c r="F2604" s="53"/>
      <c r="G2604" s="53">
        <v>2991</v>
      </c>
      <c r="H2604" s="53">
        <v>2991</v>
      </c>
      <c r="I2604" s="55"/>
      <c r="J2604" s="55"/>
      <c r="K2604" s="54"/>
      <c r="L2604" s="55"/>
      <c r="M2604" s="59"/>
      <c r="N2604" s="59"/>
      <c r="O2604" s="53">
        <v>196</v>
      </c>
      <c r="P2604" s="53">
        <v>196</v>
      </c>
      <c r="Q2604" s="57">
        <f t="shared" si="1325"/>
        <v>0</v>
      </c>
      <c r="R2604" s="74"/>
      <c r="S2604" s="53">
        <f>ROUND(R2604/12*2,0)</f>
        <v>0</v>
      </c>
      <c r="T2604" s="58">
        <v>1</v>
      </c>
      <c r="U2604" s="58">
        <v>1</v>
      </c>
      <c r="V2604" s="53">
        <f t="shared" si="1326"/>
        <v>0</v>
      </c>
      <c r="W2604" s="59"/>
      <c r="X2604" s="6"/>
    </row>
    <row r="2605" spans="1:24" s="35" customFormat="1" ht="31.5" x14ac:dyDescent="0.25">
      <c r="A2605" s="33" t="s">
        <v>295</v>
      </c>
      <c r="B2605" s="33" t="s">
        <v>332</v>
      </c>
      <c r="C2605" s="23" t="s">
        <v>102</v>
      </c>
      <c r="D2605" s="39" t="s">
        <v>352</v>
      </c>
      <c r="E2605" s="53"/>
      <c r="F2605" s="53"/>
      <c r="G2605" s="53">
        <v>654</v>
      </c>
      <c r="H2605" s="53">
        <v>654</v>
      </c>
      <c r="I2605" s="54"/>
      <c r="J2605" s="50"/>
      <c r="K2605" s="54"/>
      <c r="L2605" s="55"/>
      <c r="M2605" s="59"/>
      <c r="N2605" s="59"/>
      <c r="O2605" s="53"/>
      <c r="P2605" s="53"/>
      <c r="Q2605" s="57">
        <f t="shared" si="1325"/>
        <v>0</v>
      </c>
      <c r="R2605" s="53"/>
      <c r="S2605" s="53">
        <f t="shared" ref="S2605" si="1329">R2605</f>
        <v>0</v>
      </c>
      <c r="T2605" s="58">
        <v>1</v>
      </c>
      <c r="U2605" s="58">
        <v>1</v>
      </c>
      <c r="V2605" s="53">
        <f t="shared" si="1326"/>
        <v>0</v>
      </c>
      <c r="W2605" s="59"/>
      <c r="X2605" s="6"/>
    </row>
    <row r="2606" spans="1:24" s="35" customFormat="1" ht="15.75" x14ac:dyDescent="0.25">
      <c r="A2606" s="33" t="s">
        <v>295</v>
      </c>
      <c r="B2606" s="33" t="s">
        <v>332</v>
      </c>
      <c r="C2606" s="23" t="s">
        <v>89</v>
      </c>
      <c r="D2606" s="43" t="s">
        <v>88</v>
      </c>
      <c r="E2606" s="53"/>
      <c r="F2606" s="53"/>
      <c r="G2606" s="53"/>
      <c r="H2606" s="53"/>
      <c r="I2606" s="55"/>
      <c r="J2606" s="55"/>
      <c r="K2606" s="54"/>
      <c r="L2606" s="55"/>
      <c r="M2606" s="59"/>
      <c r="N2606" s="59"/>
      <c r="O2606" s="53"/>
      <c r="P2606" s="53"/>
      <c r="Q2606" s="57">
        <f t="shared" si="1325"/>
        <v>0</v>
      </c>
      <c r="R2606" s="53"/>
      <c r="S2606" s="53">
        <f t="shared" ref="S2606:S2613" si="1330">ROUND(R2606/12*3,0)</f>
        <v>0</v>
      </c>
      <c r="T2606" s="58"/>
      <c r="U2606" s="58"/>
      <c r="V2606" s="53">
        <f t="shared" si="1326"/>
        <v>0</v>
      </c>
      <c r="W2606" s="59"/>
      <c r="X2606" s="6"/>
    </row>
    <row r="2607" spans="1:24" s="35" customFormat="1" ht="15.75" x14ac:dyDescent="0.25">
      <c r="A2607" s="33" t="s">
        <v>295</v>
      </c>
      <c r="B2607" s="33" t="s">
        <v>332</v>
      </c>
      <c r="C2607" s="23" t="s">
        <v>91</v>
      </c>
      <c r="D2607" s="43" t="s">
        <v>90</v>
      </c>
      <c r="E2607" s="53"/>
      <c r="F2607" s="53"/>
      <c r="G2607" s="53"/>
      <c r="H2607" s="53"/>
      <c r="I2607" s="119"/>
      <c r="J2607" s="119"/>
      <c r="K2607" s="54"/>
      <c r="L2607" s="55"/>
      <c r="M2607" s="59"/>
      <c r="N2607" s="59"/>
      <c r="O2607" s="53"/>
      <c r="P2607" s="53"/>
      <c r="Q2607" s="57">
        <f t="shared" si="1325"/>
        <v>0</v>
      </c>
      <c r="R2607" s="53"/>
      <c r="S2607" s="53">
        <f t="shared" si="1330"/>
        <v>0</v>
      </c>
      <c r="T2607" s="58"/>
      <c r="U2607" s="58"/>
      <c r="V2607" s="53">
        <f t="shared" si="1326"/>
        <v>0</v>
      </c>
      <c r="W2607" s="59"/>
      <c r="X2607" s="6"/>
    </row>
    <row r="2608" spans="1:24" s="35" customFormat="1" ht="15.75" x14ac:dyDescent="0.25">
      <c r="A2608" s="33" t="s">
        <v>295</v>
      </c>
      <c r="B2608" s="33" t="s">
        <v>332</v>
      </c>
      <c r="C2608" s="23" t="s">
        <v>94</v>
      </c>
      <c r="D2608" s="43" t="s">
        <v>97</v>
      </c>
      <c r="E2608" s="53"/>
      <c r="F2608" s="53"/>
      <c r="G2608" s="53"/>
      <c r="H2608" s="53"/>
      <c r="I2608" s="54"/>
      <c r="J2608" s="50"/>
      <c r="K2608" s="54"/>
      <c r="L2608" s="55"/>
      <c r="M2608" s="59"/>
      <c r="N2608" s="59"/>
      <c r="O2608" s="53"/>
      <c r="P2608" s="53"/>
      <c r="Q2608" s="57">
        <f t="shared" si="1325"/>
        <v>0</v>
      </c>
      <c r="R2608" s="53"/>
      <c r="S2608" s="53">
        <f t="shared" si="1330"/>
        <v>0</v>
      </c>
      <c r="T2608" s="58"/>
      <c r="U2608" s="58"/>
      <c r="V2608" s="53">
        <f t="shared" si="1326"/>
        <v>0</v>
      </c>
      <c r="W2608" s="59"/>
      <c r="X2608" s="6"/>
    </row>
    <row r="2609" spans="1:24" s="35" customFormat="1" ht="15.75" x14ac:dyDescent="0.25">
      <c r="A2609" s="33" t="s">
        <v>295</v>
      </c>
      <c r="B2609" s="33" t="s">
        <v>332</v>
      </c>
      <c r="C2609" s="23" t="s">
        <v>93</v>
      </c>
      <c r="D2609" s="43" t="s">
        <v>92</v>
      </c>
      <c r="E2609" s="53"/>
      <c r="F2609" s="53"/>
      <c r="G2609" s="53"/>
      <c r="H2609" s="53"/>
      <c r="I2609" s="54"/>
      <c r="J2609" s="50"/>
      <c r="K2609" s="54"/>
      <c r="L2609" s="55"/>
      <c r="M2609" s="59"/>
      <c r="N2609" s="59"/>
      <c r="O2609" s="53"/>
      <c r="P2609" s="53"/>
      <c r="Q2609" s="57">
        <f t="shared" si="1325"/>
        <v>0</v>
      </c>
      <c r="R2609" s="53"/>
      <c r="S2609" s="53">
        <f t="shared" si="1330"/>
        <v>0</v>
      </c>
      <c r="T2609" s="58"/>
      <c r="U2609" s="58"/>
      <c r="V2609" s="53">
        <f t="shared" si="1326"/>
        <v>0</v>
      </c>
      <c r="W2609" s="59"/>
      <c r="X2609" s="6"/>
    </row>
    <row r="2610" spans="1:24" s="35" customFormat="1" ht="31.5" x14ac:dyDescent="0.25">
      <c r="A2610" s="33" t="s">
        <v>295</v>
      </c>
      <c r="B2610" s="33" t="s">
        <v>332</v>
      </c>
      <c r="C2610" s="23" t="s">
        <v>98</v>
      </c>
      <c r="D2610" s="34" t="s">
        <v>99</v>
      </c>
      <c r="E2610" s="53"/>
      <c r="F2610" s="53"/>
      <c r="G2610" s="53"/>
      <c r="H2610" s="53"/>
      <c r="I2610" s="54"/>
      <c r="J2610" s="50"/>
      <c r="K2610" s="54"/>
      <c r="L2610" s="55"/>
      <c r="M2610" s="59"/>
      <c r="N2610" s="59"/>
      <c r="O2610" s="53"/>
      <c r="P2610" s="53"/>
      <c r="Q2610" s="57">
        <f t="shared" si="1325"/>
        <v>0</v>
      </c>
      <c r="R2610" s="53"/>
      <c r="S2610" s="53">
        <f t="shared" si="1330"/>
        <v>0</v>
      </c>
      <c r="T2610" s="58"/>
      <c r="U2610" s="58"/>
      <c r="V2610" s="53">
        <f t="shared" si="1326"/>
        <v>0</v>
      </c>
      <c r="W2610" s="59"/>
      <c r="X2610" s="6"/>
    </row>
    <row r="2611" spans="1:24" s="35" customFormat="1" ht="37.5" customHeight="1" x14ac:dyDescent="0.25">
      <c r="A2611" s="33" t="s">
        <v>295</v>
      </c>
      <c r="B2611" s="33" t="s">
        <v>332</v>
      </c>
      <c r="C2611" s="23" t="s">
        <v>100</v>
      </c>
      <c r="D2611" s="34" t="s">
        <v>101</v>
      </c>
      <c r="E2611" s="53"/>
      <c r="F2611" s="53"/>
      <c r="G2611" s="53"/>
      <c r="H2611" s="53"/>
      <c r="I2611" s="54"/>
      <c r="J2611" s="50"/>
      <c r="K2611" s="54"/>
      <c r="L2611" s="55"/>
      <c r="M2611" s="59"/>
      <c r="N2611" s="59"/>
      <c r="O2611" s="53"/>
      <c r="P2611" s="53"/>
      <c r="Q2611" s="57">
        <f t="shared" si="1325"/>
        <v>0</v>
      </c>
      <c r="R2611" s="53"/>
      <c r="S2611" s="53">
        <f t="shared" si="1330"/>
        <v>0</v>
      </c>
      <c r="T2611" s="58"/>
      <c r="U2611" s="58"/>
      <c r="V2611" s="53">
        <f t="shared" si="1326"/>
        <v>0</v>
      </c>
      <c r="W2611" s="59"/>
      <c r="X2611" s="6"/>
    </row>
    <row r="2612" spans="1:24" s="35" customFormat="1" ht="47.25" x14ac:dyDescent="0.25">
      <c r="A2612" s="33" t="s">
        <v>295</v>
      </c>
      <c r="B2612" s="33" t="s">
        <v>332</v>
      </c>
      <c r="C2612" s="23" t="s">
        <v>102</v>
      </c>
      <c r="D2612" s="39" t="s">
        <v>87</v>
      </c>
      <c r="E2612" s="53"/>
      <c r="F2612" s="53"/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 t="shared" si="1325"/>
        <v>0</v>
      </c>
      <c r="R2612" s="53"/>
      <c r="S2612" s="53">
        <f t="shared" si="1330"/>
        <v>0</v>
      </c>
      <c r="T2612" s="58"/>
      <c r="U2612" s="58"/>
      <c r="V2612" s="53">
        <f t="shared" si="1326"/>
        <v>0</v>
      </c>
      <c r="W2612" s="59"/>
      <c r="X2612" s="6"/>
    </row>
    <row r="2613" spans="1:24" s="35" customFormat="1" ht="63" x14ac:dyDescent="0.25">
      <c r="A2613" s="33" t="s">
        <v>295</v>
      </c>
      <c r="B2613" s="33" t="s">
        <v>332</v>
      </c>
      <c r="C2613" s="23" t="s">
        <v>102</v>
      </c>
      <c r="D2613" s="39" t="s">
        <v>103</v>
      </c>
      <c r="E2613" s="53"/>
      <c r="F2613" s="53"/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 t="shared" si="1325"/>
        <v>0</v>
      </c>
      <c r="R2613" s="53"/>
      <c r="S2613" s="53">
        <f t="shared" si="1330"/>
        <v>0</v>
      </c>
      <c r="T2613" s="58"/>
      <c r="U2613" s="58"/>
      <c r="V2613" s="53">
        <f t="shared" si="1326"/>
        <v>0</v>
      </c>
      <c r="W2613" s="59"/>
      <c r="X2613" s="6"/>
    </row>
    <row r="2614" spans="1:24" s="35" customFormat="1" ht="31.5" x14ac:dyDescent="0.25">
      <c r="A2614" s="33" t="s">
        <v>295</v>
      </c>
      <c r="B2614" s="33" t="s">
        <v>332</v>
      </c>
      <c r="C2614" s="23" t="s">
        <v>362</v>
      </c>
      <c r="D2614" s="39" t="s">
        <v>363</v>
      </c>
      <c r="E2614" s="53">
        <v>669</v>
      </c>
      <c r="F2614" s="53">
        <f>ROUND(E2614/12*2,0)</f>
        <v>112</v>
      </c>
      <c r="G2614" s="50">
        <v>436.2</v>
      </c>
      <c r="H2614" s="53">
        <v>233</v>
      </c>
      <c r="I2614" s="55">
        <f t="shared" ref="I2614" si="1331">G2614-F2614</f>
        <v>324.2</v>
      </c>
      <c r="J2614" s="55">
        <f t="shared" ref="J2614" si="1332">ROUND(I2614/F2614*100,2)</f>
        <v>289.45999999999998</v>
      </c>
      <c r="K2614" s="54"/>
      <c r="L2614" s="55"/>
      <c r="M2614" s="59"/>
      <c r="N2614" s="59"/>
      <c r="O2614" s="53"/>
      <c r="P2614" s="53"/>
      <c r="Q2614" s="57"/>
      <c r="R2614" s="53"/>
      <c r="S2614" s="53"/>
      <c r="T2614" s="58"/>
      <c r="U2614" s="58"/>
      <c r="V2614" s="53"/>
      <c r="W2614" s="59"/>
      <c r="X2614" s="6"/>
    </row>
    <row r="2615" spans="1:24" s="35" customFormat="1" ht="15.75" x14ac:dyDescent="0.25">
      <c r="A2615" s="33" t="s">
        <v>295</v>
      </c>
      <c r="B2615" s="33" t="s">
        <v>332</v>
      </c>
      <c r="C2615" s="23" t="s">
        <v>365</v>
      </c>
      <c r="D2615" s="39" t="s">
        <v>364</v>
      </c>
      <c r="E2615" s="53"/>
      <c r="F2615" s="53"/>
      <c r="G2615" s="53"/>
      <c r="H2615" s="53"/>
      <c r="I2615" s="54"/>
      <c r="J2615" s="50"/>
      <c r="K2615" s="54"/>
      <c r="L2615" s="55"/>
      <c r="M2615" s="59"/>
      <c r="N2615" s="59"/>
      <c r="O2615" s="53"/>
      <c r="P2615" s="53"/>
      <c r="Q2615" s="57"/>
      <c r="R2615" s="53"/>
      <c r="S2615" s="53"/>
      <c r="T2615" s="58"/>
      <c r="U2615" s="58"/>
      <c r="V2615" s="53"/>
      <c r="W2615" s="59"/>
      <c r="X2615" s="6"/>
    </row>
    <row r="2616" spans="1:24" s="35" customFormat="1" ht="15.75" x14ac:dyDescent="0.25">
      <c r="A2616" s="33" t="s">
        <v>295</v>
      </c>
      <c r="B2616" s="21">
        <v>2</v>
      </c>
      <c r="C2616" s="23" t="s">
        <v>102</v>
      </c>
      <c r="D2616" s="40" t="s">
        <v>31</v>
      </c>
      <c r="E2616" s="64">
        <f t="shared" ref="E2616:K2616" si="1333">E2617+E2623+E2678</f>
        <v>718496</v>
      </c>
      <c r="F2616" s="64">
        <f t="shared" si="1333"/>
        <v>132727.16999999998</v>
      </c>
      <c r="G2616" s="64">
        <f t="shared" si="1333"/>
        <v>136134.94</v>
      </c>
      <c r="H2616" s="64">
        <f t="shared" si="1333"/>
        <v>77242</v>
      </c>
      <c r="I2616" s="126">
        <f t="shared" si="1333"/>
        <v>45017.37</v>
      </c>
      <c r="J2616" s="50">
        <f>ROUND(I2616/F2616*100,2)</f>
        <v>33.92</v>
      </c>
      <c r="K2616" s="126">
        <f t="shared" si="1333"/>
        <v>-41609.599999999999</v>
      </c>
      <c r="L2616" s="55">
        <f t="shared" ref="L2616:L2617" si="1334">ROUND(K2616*100/-F2616,2)</f>
        <v>31.35</v>
      </c>
      <c r="M2616" s="64">
        <v>16789</v>
      </c>
      <c r="N2616" s="49">
        <f>ROUND(M2616/12*2,2)</f>
        <v>2798.17</v>
      </c>
      <c r="O2616" s="64">
        <f t="shared" ref="O2616:V2616" si="1335">O2617+O2623+O2678</f>
        <v>2792</v>
      </c>
      <c r="P2616" s="64">
        <f t="shared" si="1335"/>
        <v>699</v>
      </c>
      <c r="Q2616" s="126">
        <f t="shared" si="1335"/>
        <v>2093</v>
      </c>
      <c r="R2616" s="64">
        <f t="shared" si="1335"/>
        <v>321</v>
      </c>
      <c r="S2616" s="64">
        <f t="shared" si="1335"/>
        <v>54</v>
      </c>
      <c r="T2616" s="136">
        <f t="shared" si="1335"/>
        <v>89</v>
      </c>
      <c r="U2616" s="136">
        <f t="shared" si="1335"/>
        <v>39</v>
      </c>
      <c r="V2616" s="53">
        <f t="shared" si="1335"/>
        <v>50</v>
      </c>
      <c r="W2616" s="53"/>
      <c r="X2616" s="6"/>
    </row>
    <row r="2617" spans="1:24" s="35" customFormat="1" ht="15.75" x14ac:dyDescent="0.25">
      <c r="A2617" s="33" t="s">
        <v>295</v>
      </c>
      <c r="B2617" s="22" t="s">
        <v>333</v>
      </c>
      <c r="C2617" s="23" t="s">
        <v>102</v>
      </c>
      <c r="D2617" s="32" t="s">
        <v>32</v>
      </c>
      <c r="E2617" s="64">
        <f t="shared" ref="E2617:K2617" si="1336">SUM(E2618:E2622)</f>
        <v>74567</v>
      </c>
      <c r="F2617" s="64">
        <f t="shared" si="1336"/>
        <v>12694</v>
      </c>
      <c r="G2617" s="64">
        <f t="shared" si="1336"/>
        <v>8726</v>
      </c>
      <c r="H2617" s="64">
        <f t="shared" si="1336"/>
        <v>12694</v>
      </c>
      <c r="I2617" s="126">
        <f t="shared" si="1336"/>
        <v>0</v>
      </c>
      <c r="J2617" s="50">
        <f>ROUND(I2617/F2617*100,2)</f>
        <v>0</v>
      </c>
      <c r="K2617" s="126">
        <f t="shared" si="1336"/>
        <v>-3968</v>
      </c>
      <c r="L2617" s="55">
        <f t="shared" si="1334"/>
        <v>31.26</v>
      </c>
      <c r="M2617" s="64"/>
      <c r="N2617" s="64"/>
      <c r="O2617" s="64">
        <f t="shared" ref="O2617:V2617" si="1337">SUM(O2618:O2622)</f>
        <v>20</v>
      </c>
      <c r="P2617" s="64">
        <f t="shared" si="1337"/>
        <v>20</v>
      </c>
      <c r="Q2617" s="126">
        <f t="shared" si="1337"/>
        <v>0</v>
      </c>
      <c r="R2617" s="64">
        <f t="shared" si="1337"/>
        <v>94</v>
      </c>
      <c r="S2617" s="64">
        <f t="shared" si="1337"/>
        <v>16</v>
      </c>
      <c r="T2617" s="136">
        <f t="shared" si="1337"/>
        <v>11</v>
      </c>
      <c r="U2617" s="136">
        <f t="shared" si="1337"/>
        <v>11</v>
      </c>
      <c r="V2617" s="64">
        <f t="shared" si="1337"/>
        <v>0</v>
      </c>
      <c r="W2617" s="64"/>
      <c r="X2617" s="6"/>
    </row>
    <row r="2618" spans="1:24" s="35" customFormat="1" ht="15.75" x14ac:dyDescent="0.25">
      <c r="A2618" s="33" t="s">
        <v>295</v>
      </c>
      <c r="B2618" s="33" t="s">
        <v>333</v>
      </c>
      <c r="C2618" s="23" t="s">
        <v>109</v>
      </c>
      <c r="D2618" s="34" t="s">
        <v>106</v>
      </c>
      <c r="E2618" s="53">
        <v>74567</v>
      </c>
      <c r="F2618" s="99">
        <f>6347*2</f>
        <v>12694</v>
      </c>
      <c r="G2618" s="99">
        <v>8726</v>
      </c>
      <c r="H2618" s="99">
        <f>6347*2</f>
        <v>12694</v>
      </c>
      <c r="I2618" s="119"/>
      <c r="J2618" s="55"/>
      <c r="K2618" s="54">
        <f>G2618-F2618</f>
        <v>-3968</v>
      </c>
      <c r="L2618" s="55">
        <f>ROUND(K2618*100/-F2618,2)</f>
        <v>31.26</v>
      </c>
      <c r="M2618" s="59"/>
      <c r="N2618" s="59"/>
      <c r="O2618" s="53">
        <v>20</v>
      </c>
      <c r="P2618" s="53">
        <v>20</v>
      </c>
      <c r="Q2618" s="57">
        <f>O2618-P2618</f>
        <v>0</v>
      </c>
      <c r="R2618" s="74">
        <v>94</v>
      </c>
      <c r="S2618" s="53">
        <f>ROUND(R2618/12*2,0)</f>
        <v>16</v>
      </c>
      <c r="T2618" s="58">
        <v>11</v>
      </c>
      <c r="U2618" s="58">
        <v>11</v>
      </c>
      <c r="V2618" s="53">
        <f>T2618-U2618</f>
        <v>0</v>
      </c>
      <c r="W2618" s="59"/>
      <c r="X2618" s="6"/>
    </row>
    <row r="2619" spans="1:24" s="35" customFormat="1" ht="30.75" customHeight="1" x14ac:dyDescent="0.25">
      <c r="A2619" s="33" t="s">
        <v>295</v>
      </c>
      <c r="B2619" s="33" t="s">
        <v>333</v>
      </c>
      <c r="C2619" s="23" t="s">
        <v>110</v>
      </c>
      <c r="D2619" s="34" t="s">
        <v>114</v>
      </c>
      <c r="E2619" s="53"/>
      <c r="F2619" s="53"/>
      <c r="G2619" s="53"/>
      <c r="H2619" s="53"/>
      <c r="I2619" s="119"/>
      <c r="J2619" s="50"/>
      <c r="K2619" s="119"/>
      <c r="L2619" s="55"/>
      <c r="M2619" s="59"/>
      <c r="N2619" s="59"/>
      <c r="O2619" s="53"/>
      <c r="P2619" s="53"/>
      <c r="Q2619" s="59">
        <f>O2619-P2619</f>
        <v>0</v>
      </c>
      <c r="R2619" s="53"/>
      <c r="S2619" s="53">
        <f>ROUND(R2619/12*3,0)</f>
        <v>0</v>
      </c>
      <c r="T2619" s="53"/>
      <c r="U2619" s="53"/>
      <c r="V2619" s="53">
        <f>T2619-U2619</f>
        <v>0</v>
      </c>
      <c r="W2619" s="59"/>
      <c r="X2619" s="6"/>
    </row>
    <row r="2620" spans="1:24" s="35" customFormat="1" ht="15.75" x14ac:dyDescent="0.25">
      <c r="A2620" s="33" t="s">
        <v>295</v>
      </c>
      <c r="B2620" s="33" t="s">
        <v>333</v>
      </c>
      <c r="C2620" s="23" t="s">
        <v>111</v>
      </c>
      <c r="D2620" s="34" t="s">
        <v>115</v>
      </c>
      <c r="E2620" s="53"/>
      <c r="F2620" s="53"/>
      <c r="G2620" s="53"/>
      <c r="H2620" s="53"/>
      <c r="I2620" s="119"/>
      <c r="J2620" s="55"/>
      <c r="K2620" s="119"/>
      <c r="L2620" s="55"/>
      <c r="M2620" s="59"/>
      <c r="N2620" s="59"/>
      <c r="O2620" s="53"/>
      <c r="P2620" s="53"/>
      <c r="Q2620" s="59">
        <f>O2620-P2620</f>
        <v>0</v>
      </c>
      <c r="R2620" s="53"/>
      <c r="S2620" s="53">
        <f>ROUND(R2620/12*3,0)</f>
        <v>0</v>
      </c>
      <c r="T2620" s="53"/>
      <c r="U2620" s="53"/>
      <c r="V2620" s="53">
        <f>T2620-U2620</f>
        <v>0</v>
      </c>
      <c r="W2620" s="59"/>
      <c r="X2620" s="6"/>
    </row>
    <row r="2621" spans="1:24" s="35" customFormat="1" ht="31.5" x14ac:dyDescent="0.25">
      <c r="A2621" s="33" t="s">
        <v>295</v>
      </c>
      <c r="B2621" s="33" t="s">
        <v>333</v>
      </c>
      <c r="C2621" s="23" t="s">
        <v>113</v>
      </c>
      <c r="D2621" s="34" t="s">
        <v>116</v>
      </c>
      <c r="E2621" s="53"/>
      <c r="F2621" s="53"/>
      <c r="G2621" s="53"/>
      <c r="H2621" s="53"/>
      <c r="I2621" s="54"/>
      <c r="J2621" s="50"/>
      <c r="K2621" s="54"/>
      <c r="L2621" s="55"/>
      <c r="M2621" s="59"/>
      <c r="N2621" s="59"/>
      <c r="O2621" s="53"/>
      <c r="P2621" s="53"/>
      <c r="Q2621" s="57">
        <f>O2621-P2621</f>
        <v>0</v>
      </c>
      <c r="R2621" s="53"/>
      <c r="S2621" s="53">
        <f>ROUND(R2621/12*3,0)</f>
        <v>0</v>
      </c>
      <c r="T2621" s="58"/>
      <c r="U2621" s="58"/>
      <c r="V2621" s="53">
        <f>T2621-U2621</f>
        <v>0</v>
      </c>
      <c r="W2621" s="59"/>
      <c r="X2621" s="6"/>
    </row>
    <row r="2622" spans="1:24" s="35" customFormat="1" ht="15.75" x14ac:dyDescent="0.25">
      <c r="A2622" s="33" t="s">
        <v>295</v>
      </c>
      <c r="B2622" s="33" t="s">
        <v>333</v>
      </c>
      <c r="C2622" s="23" t="s">
        <v>112</v>
      </c>
      <c r="D2622" s="34" t="s">
        <v>117</v>
      </c>
      <c r="E2622" s="53"/>
      <c r="F2622" s="99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>O2622-P2622</f>
        <v>0</v>
      </c>
      <c r="R2622" s="53"/>
      <c r="S2622" s="53">
        <f>ROUND(R2622/12*3,0)</f>
        <v>0</v>
      </c>
      <c r="T2622" s="58"/>
      <c r="U2622" s="58"/>
      <c r="V2622" s="53">
        <f>T2622-U2622</f>
        <v>0</v>
      </c>
      <c r="W2622" s="59"/>
      <c r="X2622" s="6"/>
    </row>
    <row r="2623" spans="1:24" s="35" customFormat="1" ht="15.75" x14ac:dyDescent="0.25">
      <c r="A2623" s="33" t="s">
        <v>295</v>
      </c>
      <c r="B2623" s="22" t="s">
        <v>334</v>
      </c>
      <c r="C2623" s="23" t="s">
        <v>102</v>
      </c>
      <c r="D2623" s="41" t="s">
        <v>33</v>
      </c>
      <c r="E2623" s="64">
        <f>SUM(E2624:E2677)</f>
        <v>208711</v>
      </c>
      <c r="F2623" s="64">
        <f>SUM(F2624:F2677)</f>
        <v>34785.17</v>
      </c>
      <c r="G2623" s="64">
        <f>SUM(G2624:G2677)</f>
        <v>69967</v>
      </c>
      <c r="H2623" s="64">
        <f>SUM(H2624:H2677)</f>
        <v>26941</v>
      </c>
      <c r="I2623" s="64">
        <f>SUM(I2624:I2677)</f>
        <v>43173.83</v>
      </c>
      <c r="J2623" s="50">
        <f>ROUND(I2623/F2623*100,2)</f>
        <v>124.12</v>
      </c>
      <c r="K2623" s="64">
        <f>SUM(K2624:K2677)</f>
        <v>-7992</v>
      </c>
      <c r="L2623" s="55">
        <f t="shared" ref="L2623:L2624" si="1338">ROUND(K2623*100/-F2623,2)</f>
        <v>22.98</v>
      </c>
      <c r="M2623" s="64"/>
      <c r="N2623" s="64"/>
      <c r="O2623" s="64">
        <f>SUM(O2624:O2677)</f>
        <v>2772</v>
      </c>
      <c r="P2623" s="64">
        <f>SUM(P2624:P2677)</f>
        <v>679</v>
      </c>
      <c r="Q2623" s="126">
        <f t="shared" ref="Q2623" si="1339">SUM(Q2624:Q2676)</f>
        <v>2093</v>
      </c>
      <c r="R2623" s="64">
        <f>SUM(R2624:R2677)</f>
        <v>227</v>
      </c>
      <c r="S2623" s="64">
        <f>SUM(S2624:S2677)</f>
        <v>38</v>
      </c>
      <c r="T2623" s="64">
        <f>SUM(T2624:T2677)</f>
        <v>78</v>
      </c>
      <c r="U2623" s="64">
        <f>SUM(U2624:U2677)</f>
        <v>28</v>
      </c>
      <c r="V2623" s="64">
        <f>SUM(V2624:V2677)</f>
        <v>50</v>
      </c>
      <c r="W2623" s="64"/>
      <c r="X2623" s="6"/>
    </row>
    <row r="2624" spans="1:24" s="35" customFormat="1" ht="31.5" x14ac:dyDescent="0.25">
      <c r="A2624" s="33" t="s">
        <v>295</v>
      </c>
      <c r="B2624" s="33" t="s">
        <v>334</v>
      </c>
      <c r="C2624" s="42" t="s">
        <v>139</v>
      </c>
      <c r="D2624" s="43" t="s">
        <v>119</v>
      </c>
      <c r="E2624" s="53">
        <v>65934</v>
      </c>
      <c r="F2624" s="53">
        <f t="shared" ref="F2624:F2625" si="1340">ROUND(E2624/12*2,2)</f>
        <v>10989</v>
      </c>
      <c r="G2624" s="53">
        <v>2997</v>
      </c>
      <c r="H2624" s="53">
        <v>2997</v>
      </c>
      <c r="I2624" s="119"/>
      <c r="J2624" s="55"/>
      <c r="K2624" s="54">
        <f t="shared" ref="K2624" si="1341">G2624-F2624</f>
        <v>-7992</v>
      </c>
      <c r="L2624" s="55">
        <f t="shared" si="1338"/>
        <v>72.73</v>
      </c>
      <c r="M2624" s="59"/>
      <c r="N2624" s="59"/>
      <c r="O2624" s="53">
        <v>84</v>
      </c>
      <c r="P2624" s="53">
        <v>84</v>
      </c>
      <c r="Q2624" s="57">
        <f t="shared" ref="Q2624:Q2677" si="1342">O2624-P2624</f>
        <v>0</v>
      </c>
      <c r="R2624" s="74">
        <v>88</v>
      </c>
      <c r="S2624" s="53">
        <f t="shared" ref="S2624:S2625" si="1343">ROUND(R2624/12*2,0)</f>
        <v>15</v>
      </c>
      <c r="T2624" s="58">
        <v>4</v>
      </c>
      <c r="U2624" s="58">
        <v>4</v>
      </c>
      <c r="V2624" s="53">
        <f t="shared" ref="V2624:V2676" si="1344">T2624-U2624</f>
        <v>0</v>
      </c>
      <c r="W2624" s="59"/>
      <c r="X2624" s="6"/>
    </row>
    <row r="2625" spans="1:24" s="35" customFormat="1" ht="47.25" x14ac:dyDescent="0.25">
      <c r="A2625" s="33" t="s">
        <v>295</v>
      </c>
      <c r="B2625" s="33" t="s">
        <v>334</v>
      </c>
      <c r="C2625" s="42" t="s">
        <v>140</v>
      </c>
      <c r="D2625" s="43" t="s">
        <v>120</v>
      </c>
      <c r="E2625" s="53">
        <v>142777</v>
      </c>
      <c r="F2625" s="53">
        <f t="shared" si="1340"/>
        <v>23796.17</v>
      </c>
      <c r="G2625" s="53">
        <v>66970</v>
      </c>
      <c r="H2625" s="53">
        <v>23944</v>
      </c>
      <c r="I2625" s="119">
        <f t="shared" ref="I2625" si="1345">G2625-F2625</f>
        <v>43173.83</v>
      </c>
      <c r="J2625" s="55">
        <f t="shared" ref="J2625" si="1346">ROUND(I2625/F2625*100,2)</f>
        <v>181.43</v>
      </c>
      <c r="K2625" s="54"/>
      <c r="L2625" s="55"/>
      <c r="M2625" s="59"/>
      <c r="N2625" s="59"/>
      <c r="O2625" s="53">
        <v>2688</v>
      </c>
      <c r="P2625" s="53">
        <v>595</v>
      </c>
      <c r="Q2625" s="57">
        <f t="shared" si="1342"/>
        <v>2093</v>
      </c>
      <c r="R2625" s="74">
        <v>139</v>
      </c>
      <c r="S2625" s="53">
        <f t="shared" si="1343"/>
        <v>23</v>
      </c>
      <c r="T2625" s="58">
        <v>74</v>
      </c>
      <c r="U2625" s="58">
        <v>24</v>
      </c>
      <c r="V2625" s="53">
        <f t="shared" si="1344"/>
        <v>50</v>
      </c>
      <c r="W2625" s="59"/>
      <c r="X2625" s="6"/>
    </row>
    <row r="2626" spans="1:24" s="35" customFormat="1" ht="31.5" x14ac:dyDescent="0.25">
      <c r="A2626" s="33" t="s">
        <v>295</v>
      </c>
      <c r="B2626" s="33" t="s">
        <v>334</v>
      </c>
      <c r="C2626" s="42" t="s">
        <v>141</v>
      </c>
      <c r="D2626" s="43" t="s">
        <v>142</v>
      </c>
      <c r="E2626" s="53"/>
      <c r="F2626" s="53"/>
      <c r="G2626" s="53"/>
      <c r="H2626" s="53"/>
      <c r="I2626" s="119"/>
      <c r="J2626" s="50"/>
      <c r="K2626" s="119"/>
      <c r="L2626" s="55"/>
      <c r="M2626" s="59"/>
      <c r="N2626" s="59"/>
      <c r="O2626" s="53"/>
      <c r="P2626" s="53"/>
      <c r="Q2626" s="59">
        <f t="shared" si="1342"/>
        <v>0</v>
      </c>
      <c r="R2626" s="53"/>
      <c r="S2626" s="53">
        <f t="shared" ref="S2626:S2676" si="1347">ROUND(R2626/12*3,0)</f>
        <v>0</v>
      </c>
      <c r="T2626" s="53"/>
      <c r="U2626" s="53"/>
      <c r="V2626" s="53">
        <f t="shared" si="1344"/>
        <v>0</v>
      </c>
      <c r="W2626" s="59"/>
      <c r="X2626" s="6"/>
    </row>
    <row r="2627" spans="1:24" s="35" customFormat="1" ht="31.5" x14ac:dyDescent="0.25">
      <c r="A2627" s="33" t="s">
        <v>295</v>
      </c>
      <c r="B2627" s="33" t="s">
        <v>334</v>
      </c>
      <c r="C2627" s="42" t="s">
        <v>143</v>
      </c>
      <c r="D2627" s="43" t="s">
        <v>144</v>
      </c>
      <c r="E2627" s="53"/>
      <c r="F2627" s="53"/>
      <c r="G2627" s="53"/>
      <c r="H2627" s="53"/>
      <c r="I2627" s="54"/>
      <c r="J2627" s="50"/>
      <c r="K2627" s="54"/>
      <c r="L2627" s="55"/>
      <c r="M2627" s="59"/>
      <c r="N2627" s="59"/>
      <c r="O2627" s="53"/>
      <c r="P2627" s="53"/>
      <c r="Q2627" s="57">
        <f t="shared" si="1342"/>
        <v>0</v>
      </c>
      <c r="R2627" s="53"/>
      <c r="S2627" s="53">
        <f t="shared" si="1347"/>
        <v>0</v>
      </c>
      <c r="T2627" s="58"/>
      <c r="U2627" s="58"/>
      <c r="V2627" s="53">
        <f t="shared" si="1344"/>
        <v>0</v>
      </c>
      <c r="W2627" s="59"/>
      <c r="X2627" s="6"/>
    </row>
    <row r="2628" spans="1:24" s="35" customFormat="1" ht="15.75" x14ac:dyDescent="0.25">
      <c r="A2628" s="33" t="s">
        <v>295</v>
      </c>
      <c r="B2628" s="33" t="s">
        <v>334</v>
      </c>
      <c r="C2628" s="42" t="s">
        <v>145</v>
      </c>
      <c r="D2628" s="43" t="s">
        <v>146</v>
      </c>
      <c r="E2628" s="53"/>
      <c r="F2628" s="53"/>
      <c r="G2628" s="53"/>
      <c r="H2628" s="53"/>
      <c r="I2628" s="54"/>
      <c r="J2628" s="50"/>
      <c r="K2628" s="54"/>
      <c r="L2628" s="55"/>
      <c r="M2628" s="59"/>
      <c r="N2628" s="59"/>
      <c r="O2628" s="53"/>
      <c r="P2628" s="53"/>
      <c r="Q2628" s="57">
        <f t="shared" si="1342"/>
        <v>0</v>
      </c>
      <c r="R2628" s="53"/>
      <c r="S2628" s="53">
        <f t="shared" si="1347"/>
        <v>0</v>
      </c>
      <c r="T2628" s="58"/>
      <c r="U2628" s="58"/>
      <c r="V2628" s="53">
        <f t="shared" si="1344"/>
        <v>0</v>
      </c>
      <c r="W2628" s="59"/>
      <c r="X2628" s="6"/>
    </row>
    <row r="2629" spans="1:24" s="35" customFormat="1" ht="15.75" x14ac:dyDescent="0.25">
      <c r="A2629" s="33" t="s">
        <v>295</v>
      </c>
      <c r="B2629" s="33" t="s">
        <v>334</v>
      </c>
      <c r="C2629" s="42" t="s">
        <v>147</v>
      </c>
      <c r="D2629" s="43" t="s">
        <v>148</v>
      </c>
      <c r="E2629" s="53"/>
      <c r="F2629" s="53"/>
      <c r="G2629" s="53"/>
      <c r="H2629" s="53"/>
      <c r="I2629" s="54"/>
      <c r="J2629" s="50"/>
      <c r="K2629" s="54"/>
      <c r="L2629" s="55"/>
      <c r="M2629" s="59"/>
      <c r="N2629" s="59"/>
      <c r="O2629" s="53"/>
      <c r="P2629" s="53"/>
      <c r="Q2629" s="57">
        <f t="shared" si="1342"/>
        <v>0</v>
      </c>
      <c r="R2629" s="53"/>
      <c r="S2629" s="53">
        <f t="shared" si="1347"/>
        <v>0</v>
      </c>
      <c r="T2629" s="58"/>
      <c r="U2629" s="58"/>
      <c r="V2629" s="53">
        <f t="shared" si="1344"/>
        <v>0</v>
      </c>
      <c r="W2629" s="59"/>
      <c r="X2629" s="6"/>
    </row>
    <row r="2630" spans="1:24" s="35" customFormat="1" ht="78.75" x14ac:dyDescent="0.25">
      <c r="A2630" s="33" t="s">
        <v>295</v>
      </c>
      <c r="B2630" s="33" t="s">
        <v>334</v>
      </c>
      <c r="C2630" s="42" t="s">
        <v>149</v>
      </c>
      <c r="D2630" s="43" t="s">
        <v>150</v>
      </c>
      <c r="E2630" s="53"/>
      <c r="F2630" s="53"/>
      <c r="G2630" s="53"/>
      <c r="H2630" s="53"/>
      <c r="I2630" s="54"/>
      <c r="J2630" s="50"/>
      <c r="K2630" s="54"/>
      <c r="L2630" s="55"/>
      <c r="M2630" s="59"/>
      <c r="N2630" s="59"/>
      <c r="O2630" s="53"/>
      <c r="P2630" s="53"/>
      <c r="Q2630" s="57">
        <f t="shared" si="1342"/>
        <v>0</v>
      </c>
      <c r="R2630" s="53"/>
      <c r="S2630" s="53">
        <f t="shared" si="1347"/>
        <v>0</v>
      </c>
      <c r="T2630" s="58"/>
      <c r="U2630" s="58"/>
      <c r="V2630" s="53">
        <f t="shared" si="1344"/>
        <v>0</v>
      </c>
      <c r="W2630" s="59"/>
      <c r="X2630" s="6"/>
    </row>
    <row r="2631" spans="1:24" s="35" customFormat="1" ht="31.5" x14ac:dyDescent="0.25">
      <c r="A2631" s="33" t="s">
        <v>295</v>
      </c>
      <c r="B2631" s="33" t="s">
        <v>334</v>
      </c>
      <c r="C2631" s="42" t="s">
        <v>130</v>
      </c>
      <c r="D2631" s="43" t="s">
        <v>151</v>
      </c>
      <c r="E2631" s="53"/>
      <c r="F2631" s="53"/>
      <c r="G2631" s="53"/>
      <c r="H2631" s="53"/>
      <c r="I2631" s="54"/>
      <c r="J2631" s="50"/>
      <c r="K2631" s="54"/>
      <c r="L2631" s="55"/>
      <c r="M2631" s="59"/>
      <c r="N2631" s="59"/>
      <c r="O2631" s="53"/>
      <c r="P2631" s="53"/>
      <c r="Q2631" s="57">
        <f t="shared" si="1342"/>
        <v>0</v>
      </c>
      <c r="R2631" s="53"/>
      <c r="S2631" s="53">
        <f t="shared" si="1347"/>
        <v>0</v>
      </c>
      <c r="T2631" s="58"/>
      <c r="U2631" s="58"/>
      <c r="V2631" s="53">
        <f t="shared" si="1344"/>
        <v>0</v>
      </c>
      <c r="W2631" s="59"/>
      <c r="X2631" s="6"/>
    </row>
    <row r="2632" spans="1:24" s="35" customFormat="1" ht="47.25" x14ac:dyDescent="0.25">
      <c r="A2632" s="33" t="s">
        <v>295</v>
      </c>
      <c r="B2632" s="33" t="s">
        <v>334</v>
      </c>
      <c r="C2632" s="42" t="s">
        <v>174</v>
      </c>
      <c r="D2632" s="43" t="s">
        <v>175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1342"/>
        <v>0</v>
      </c>
      <c r="R2632" s="53"/>
      <c r="S2632" s="53">
        <f t="shared" si="1347"/>
        <v>0</v>
      </c>
      <c r="T2632" s="58"/>
      <c r="U2632" s="58"/>
      <c r="V2632" s="53">
        <f t="shared" si="1344"/>
        <v>0</v>
      </c>
      <c r="W2632" s="59"/>
      <c r="X2632" s="6"/>
    </row>
    <row r="2633" spans="1:24" s="35" customFormat="1" ht="31.5" x14ac:dyDescent="0.25">
      <c r="A2633" s="33" t="s">
        <v>295</v>
      </c>
      <c r="B2633" s="33" t="s">
        <v>334</v>
      </c>
      <c r="C2633" s="42" t="s">
        <v>129</v>
      </c>
      <c r="D2633" s="43" t="s">
        <v>152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1342"/>
        <v>0</v>
      </c>
      <c r="R2633" s="53"/>
      <c r="S2633" s="53">
        <f t="shared" si="1347"/>
        <v>0</v>
      </c>
      <c r="T2633" s="58"/>
      <c r="U2633" s="58"/>
      <c r="V2633" s="53">
        <f t="shared" si="1344"/>
        <v>0</v>
      </c>
      <c r="W2633" s="59"/>
      <c r="X2633" s="6"/>
    </row>
    <row r="2634" spans="1:24" s="35" customFormat="1" ht="31.5" x14ac:dyDescent="0.25">
      <c r="A2634" s="33" t="s">
        <v>295</v>
      </c>
      <c r="B2634" s="33" t="s">
        <v>334</v>
      </c>
      <c r="C2634" s="42" t="s">
        <v>176</v>
      </c>
      <c r="D2634" s="43" t="s">
        <v>177</v>
      </c>
      <c r="E2634" s="53"/>
      <c r="F2634" s="53"/>
      <c r="G2634" s="53"/>
      <c r="H2634" s="53"/>
      <c r="I2634" s="54"/>
      <c r="J2634" s="50"/>
      <c r="K2634" s="54"/>
      <c r="L2634" s="55"/>
      <c r="M2634" s="59"/>
      <c r="N2634" s="59"/>
      <c r="O2634" s="53"/>
      <c r="P2634" s="53"/>
      <c r="Q2634" s="57">
        <f t="shared" si="1342"/>
        <v>0</v>
      </c>
      <c r="R2634" s="53"/>
      <c r="S2634" s="53">
        <f t="shared" si="1347"/>
        <v>0</v>
      </c>
      <c r="T2634" s="58"/>
      <c r="U2634" s="58"/>
      <c r="V2634" s="53">
        <f t="shared" si="1344"/>
        <v>0</v>
      </c>
      <c r="W2634" s="59"/>
      <c r="X2634" s="6"/>
    </row>
    <row r="2635" spans="1:24" s="35" customFormat="1" ht="15.75" x14ac:dyDescent="0.25">
      <c r="A2635" s="33" t="s">
        <v>295</v>
      </c>
      <c r="B2635" s="33" t="s">
        <v>334</v>
      </c>
      <c r="C2635" s="42" t="s">
        <v>131</v>
      </c>
      <c r="D2635" s="43" t="s">
        <v>153</v>
      </c>
      <c r="E2635" s="53"/>
      <c r="F2635" s="53"/>
      <c r="G2635" s="53"/>
      <c r="H2635" s="53"/>
      <c r="I2635" s="54"/>
      <c r="J2635" s="50"/>
      <c r="K2635" s="54"/>
      <c r="L2635" s="55"/>
      <c r="M2635" s="59"/>
      <c r="N2635" s="59"/>
      <c r="O2635" s="53"/>
      <c r="P2635" s="53"/>
      <c r="Q2635" s="57">
        <f t="shared" si="1342"/>
        <v>0</v>
      </c>
      <c r="R2635" s="53"/>
      <c r="S2635" s="53">
        <f t="shared" si="1347"/>
        <v>0</v>
      </c>
      <c r="T2635" s="58"/>
      <c r="U2635" s="58"/>
      <c r="V2635" s="53">
        <f t="shared" si="1344"/>
        <v>0</v>
      </c>
      <c r="W2635" s="59"/>
      <c r="X2635" s="6"/>
    </row>
    <row r="2636" spans="1:24" s="35" customFormat="1" ht="31.5" x14ac:dyDescent="0.25">
      <c r="A2636" s="33" t="s">
        <v>295</v>
      </c>
      <c r="B2636" s="33" t="s">
        <v>334</v>
      </c>
      <c r="C2636" s="42" t="s">
        <v>178</v>
      </c>
      <c r="D2636" s="43" t="s">
        <v>179</v>
      </c>
      <c r="E2636" s="53"/>
      <c r="F2636" s="53"/>
      <c r="G2636" s="53"/>
      <c r="H2636" s="53"/>
      <c r="I2636" s="54"/>
      <c r="J2636" s="50"/>
      <c r="K2636" s="54"/>
      <c r="L2636" s="55"/>
      <c r="M2636" s="59"/>
      <c r="N2636" s="59"/>
      <c r="O2636" s="53"/>
      <c r="P2636" s="53"/>
      <c r="Q2636" s="57">
        <f t="shared" si="1342"/>
        <v>0</v>
      </c>
      <c r="R2636" s="53"/>
      <c r="S2636" s="53">
        <f t="shared" si="1347"/>
        <v>0</v>
      </c>
      <c r="T2636" s="58"/>
      <c r="U2636" s="58"/>
      <c r="V2636" s="53">
        <f t="shared" si="1344"/>
        <v>0</v>
      </c>
      <c r="W2636" s="59"/>
      <c r="X2636" s="6"/>
    </row>
    <row r="2637" spans="1:24" s="35" customFormat="1" ht="31.5" x14ac:dyDescent="0.25">
      <c r="A2637" s="33" t="s">
        <v>295</v>
      </c>
      <c r="B2637" s="33" t="s">
        <v>334</v>
      </c>
      <c r="C2637" s="42" t="s">
        <v>132</v>
      </c>
      <c r="D2637" s="43" t="s">
        <v>154</v>
      </c>
      <c r="E2637" s="53"/>
      <c r="F2637" s="53"/>
      <c r="G2637" s="53"/>
      <c r="H2637" s="53"/>
      <c r="I2637" s="54"/>
      <c r="J2637" s="50"/>
      <c r="K2637" s="54"/>
      <c r="L2637" s="55"/>
      <c r="M2637" s="59"/>
      <c r="N2637" s="59"/>
      <c r="O2637" s="53"/>
      <c r="P2637" s="53"/>
      <c r="Q2637" s="57">
        <f t="shared" si="1342"/>
        <v>0</v>
      </c>
      <c r="R2637" s="53"/>
      <c r="S2637" s="53">
        <f t="shared" si="1347"/>
        <v>0</v>
      </c>
      <c r="T2637" s="58"/>
      <c r="U2637" s="58"/>
      <c r="V2637" s="53">
        <f t="shared" si="1344"/>
        <v>0</v>
      </c>
      <c r="W2637" s="59"/>
      <c r="X2637" s="6"/>
    </row>
    <row r="2638" spans="1:24" s="35" customFormat="1" ht="15.75" x14ac:dyDescent="0.25">
      <c r="A2638" s="33" t="s">
        <v>295</v>
      </c>
      <c r="B2638" s="33" t="s">
        <v>334</v>
      </c>
      <c r="C2638" s="42" t="s">
        <v>133</v>
      </c>
      <c r="D2638" s="43" t="s">
        <v>155</v>
      </c>
      <c r="E2638" s="53"/>
      <c r="F2638" s="53"/>
      <c r="G2638" s="53"/>
      <c r="H2638" s="53"/>
      <c r="I2638" s="54"/>
      <c r="J2638" s="50"/>
      <c r="K2638" s="54"/>
      <c r="L2638" s="55"/>
      <c r="M2638" s="59"/>
      <c r="N2638" s="59"/>
      <c r="O2638" s="53"/>
      <c r="P2638" s="53"/>
      <c r="Q2638" s="57">
        <f t="shared" si="1342"/>
        <v>0</v>
      </c>
      <c r="R2638" s="53"/>
      <c r="S2638" s="53">
        <f t="shared" si="1347"/>
        <v>0</v>
      </c>
      <c r="T2638" s="58"/>
      <c r="U2638" s="58"/>
      <c r="V2638" s="53">
        <f t="shared" si="1344"/>
        <v>0</v>
      </c>
      <c r="W2638" s="59"/>
      <c r="X2638" s="6"/>
    </row>
    <row r="2639" spans="1:24" s="35" customFormat="1" ht="15.75" x14ac:dyDescent="0.25">
      <c r="A2639" s="33" t="s">
        <v>295</v>
      </c>
      <c r="B2639" s="33" t="s">
        <v>334</v>
      </c>
      <c r="C2639" s="42" t="s">
        <v>135</v>
      </c>
      <c r="D2639" s="43" t="s">
        <v>156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1342"/>
        <v>0</v>
      </c>
      <c r="R2639" s="53"/>
      <c r="S2639" s="53">
        <f t="shared" si="1347"/>
        <v>0</v>
      </c>
      <c r="T2639" s="58"/>
      <c r="U2639" s="58"/>
      <c r="V2639" s="53">
        <f t="shared" si="1344"/>
        <v>0</v>
      </c>
      <c r="W2639" s="59"/>
      <c r="X2639" s="6"/>
    </row>
    <row r="2640" spans="1:24" s="35" customFormat="1" ht="31.5" x14ac:dyDescent="0.25">
      <c r="A2640" s="33" t="s">
        <v>295</v>
      </c>
      <c r="B2640" s="33" t="s">
        <v>334</v>
      </c>
      <c r="C2640" s="42" t="s">
        <v>136</v>
      </c>
      <c r="D2640" s="43" t="s">
        <v>157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1342"/>
        <v>0</v>
      </c>
      <c r="R2640" s="53"/>
      <c r="S2640" s="53">
        <f t="shared" si="1347"/>
        <v>0</v>
      </c>
      <c r="T2640" s="58"/>
      <c r="U2640" s="58"/>
      <c r="V2640" s="53">
        <f t="shared" si="1344"/>
        <v>0</v>
      </c>
      <c r="W2640" s="59"/>
      <c r="X2640" s="6"/>
    </row>
    <row r="2641" spans="1:24" s="35" customFormat="1" ht="47.25" x14ac:dyDescent="0.25">
      <c r="A2641" s="33" t="s">
        <v>295</v>
      </c>
      <c r="B2641" s="33" t="s">
        <v>334</v>
      </c>
      <c r="C2641" s="42" t="s">
        <v>134</v>
      </c>
      <c r="D2641" s="43" t="s">
        <v>158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1342"/>
        <v>0</v>
      </c>
      <c r="R2641" s="53"/>
      <c r="S2641" s="53">
        <f t="shared" si="1347"/>
        <v>0</v>
      </c>
      <c r="T2641" s="58"/>
      <c r="U2641" s="58"/>
      <c r="V2641" s="53">
        <f t="shared" si="1344"/>
        <v>0</v>
      </c>
      <c r="W2641" s="59"/>
      <c r="X2641" s="6"/>
    </row>
    <row r="2642" spans="1:24" s="35" customFormat="1" ht="15.75" x14ac:dyDescent="0.25">
      <c r="A2642" s="33" t="s">
        <v>295</v>
      </c>
      <c r="B2642" s="33" t="s">
        <v>334</v>
      </c>
      <c r="C2642" s="42" t="s">
        <v>138</v>
      </c>
      <c r="D2642" s="43" t="s">
        <v>159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1342"/>
        <v>0</v>
      </c>
      <c r="R2642" s="53"/>
      <c r="S2642" s="53">
        <f t="shared" si="1347"/>
        <v>0</v>
      </c>
      <c r="T2642" s="58"/>
      <c r="U2642" s="58"/>
      <c r="V2642" s="53">
        <f t="shared" si="1344"/>
        <v>0</v>
      </c>
      <c r="W2642" s="59"/>
      <c r="X2642" s="6"/>
    </row>
    <row r="2643" spans="1:24" s="35" customFormat="1" ht="15.75" x14ac:dyDescent="0.25">
      <c r="A2643" s="33" t="s">
        <v>295</v>
      </c>
      <c r="B2643" s="33" t="s">
        <v>334</v>
      </c>
      <c r="C2643" s="42" t="s">
        <v>180</v>
      </c>
      <c r="D2643" s="43" t="s">
        <v>181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1342"/>
        <v>0</v>
      </c>
      <c r="R2643" s="53"/>
      <c r="S2643" s="53">
        <f t="shared" si="1347"/>
        <v>0</v>
      </c>
      <c r="T2643" s="58"/>
      <c r="U2643" s="58"/>
      <c r="V2643" s="53">
        <f t="shared" si="1344"/>
        <v>0</v>
      </c>
      <c r="W2643" s="59"/>
      <c r="X2643" s="6"/>
    </row>
    <row r="2644" spans="1:24" s="35" customFormat="1" ht="31.5" x14ac:dyDescent="0.25">
      <c r="A2644" s="33" t="s">
        <v>295</v>
      </c>
      <c r="B2644" s="33" t="s">
        <v>334</v>
      </c>
      <c r="C2644" s="42" t="s">
        <v>137</v>
      </c>
      <c r="D2644" s="43" t="s">
        <v>160</v>
      </c>
      <c r="E2644" s="53"/>
      <c r="F2644" s="53"/>
      <c r="G2644" s="53"/>
      <c r="H2644" s="53"/>
      <c r="I2644" s="54"/>
      <c r="J2644" s="50"/>
      <c r="K2644" s="54"/>
      <c r="L2644" s="55"/>
      <c r="M2644" s="59"/>
      <c r="N2644" s="59"/>
      <c r="O2644" s="53"/>
      <c r="P2644" s="53"/>
      <c r="Q2644" s="57">
        <f t="shared" si="1342"/>
        <v>0</v>
      </c>
      <c r="R2644" s="53"/>
      <c r="S2644" s="53">
        <f t="shared" si="1347"/>
        <v>0</v>
      </c>
      <c r="T2644" s="58"/>
      <c r="U2644" s="58"/>
      <c r="V2644" s="53">
        <f t="shared" si="1344"/>
        <v>0</v>
      </c>
      <c r="W2644" s="59"/>
      <c r="X2644" s="6"/>
    </row>
    <row r="2645" spans="1:24" s="35" customFormat="1" ht="15.75" x14ac:dyDescent="0.25">
      <c r="A2645" s="33" t="s">
        <v>295</v>
      </c>
      <c r="B2645" s="33" t="s">
        <v>334</v>
      </c>
      <c r="C2645" s="42" t="s">
        <v>127</v>
      </c>
      <c r="D2645" s="43" t="s">
        <v>161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>
        <f t="shared" si="1342"/>
        <v>0</v>
      </c>
      <c r="R2645" s="53"/>
      <c r="S2645" s="53">
        <f t="shared" si="1347"/>
        <v>0</v>
      </c>
      <c r="T2645" s="58"/>
      <c r="U2645" s="58"/>
      <c r="V2645" s="53">
        <f t="shared" si="1344"/>
        <v>0</v>
      </c>
      <c r="W2645" s="59"/>
      <c r="X2645" s="6"/>
    </row>
    <row r="2646" spans="1:24" s="35" customFormat="1" ht="31.5" x14ac:dyDescent="0.25">
      <c r="A2646" s="33" t="s">
        <v>295</v>
      </c>
      <c r="B2646" s="33" t="s">
        <v>334</v>
      </c>
      <c r="C2646" s="42" t="s">
        <v>126</v>
      </c>
      <c r="D2646" s="43" t="s">
        <v>162</v>
      </c>
      <c r="E2646" s="53"/>
      <c r="F2646" s="53"/>
      <c r="G2646" s="53"/>
      <c r="H2646" s="53"/>
      <c r="I2646" s="54"/>
      <c r="J2646" s="50"/>
      <c r="K2646" s="54"/>
      <c r="L2646" s="55"/>
      <c r="M2646" s="59"/>
      <c r="N2646" s="59"/>
      <c r="O2646" s="53"/>
      <c r="P2646" s="53"/>
      <c r="Q2646" s="57">
        <f t="shared" si="1342"/>
        <v>0</v>
      </c>
      <c r="R2646" s="53"/>
      <c r="S2646" s="53">
        <f t="shared" si="1347"/>
        <v>0</v>
      </c>
      <c r="T2646" s="58"/>
      <c r="U2646" s="58"/>
      <c r="V2646" s="53">
        <f t="shared" si="1344"/>
        <v>0</v>
      </c>
      <c r="W2646" s="59"/>
      <c r="X2646" s="6"/>
    </row>
    <row r="2647" spans="1:24" s="35" customFormat="1" ht="15.75" x14ac:dyDescent="0.25">
      <c r="A2647" s="33" t="s">
        <v>295</v>
      </c>
      <c r="B2647" s="33" t="s">
        <v>334</v>
      </c>
      <c r="C2647" s="42" t="s">
        <v>122</v>
      </c>
      <c r="D2647" s="43" t="s">
        <v>163</v>
      </c>
      <c r="E2647" s="53"/>
      <c r="F2647" s="53"/>
      <c r="G2647" s="53"/>
      <c r="H2647" s="53"/>
      <c r="I2647" s="54"/>
      <c r="J2647" s="50"/>
      <c r="K2647" s="54"/>
      <c r="L2647" s="55"/>
      <c r="M2647" s="59"/>
      <c r="N2647" s="59"/>
      <c r="O2647" s="53"/>
      <c r="P2647" s="53"/>
      <c r="Q2647" s="57">
        <f t="shared" si="1342"/>
        <v>0</v>
      </c>
      <c r="R2647" s="53"/>
      <c r="S2647" s="53">
        <f t="shared" si="1347"/>
        <v>0</v>
      </c>
      <c r="T2647" s="58"/>
      <c r="U2647" s="58"/>
      <c r="V2647" s="53">
        <f t="shared" si="1344"/>
        <v>0</v>
      </c>
      <c r="W2647" s="59"/>
      <c r="X2647" s="6"/>
    </row>
    <row r="2648" spans="1:24" s="35" customFormat="1" ht="15.75" x14ac:dyDescent="0.25">
      <c r="A2648" s="33" t="s">
        <v>295</v>
      </c>
      <c r="B2648" s="33" t="s">
        <v>334</v>
      </c>
      <c r="C2648" s="42" t="s">
        <v>123</v>
      </c>
      <c r="D2648" s="43" t="s">
        <v>164</v>
      </c>
      <c r="E2648" s="53"/>
      <c r="F2648" s="53"/>
      <c r="G2648" s="53"/>
      <c r="H2648" s="53"/>
      <c r="I2648" s="54"/>
      <c r="J2648" s="50"/>
      <c r="K2648" s="54"/>
      <c r="L2648" s="55"/>
      <c r="M2648" s="59"/>
      <c r="N2648" s="59"/>
      <c r="O2648" s="53"/>
      <c r="P2648" s="53"/>
      <c r="Q2648" s="57">
        <f t="shared" si="1342"/>
        <v>0</v>
      </c>
      <c r="R2648" s="53"/>
      <c r="S2648" s="53">
        <f t="shared" si="1347"/>
        <v>0</v>
      </c>
      <c r="T2648" s="58"/>
      <c r="U2648" s="58"/>
      <c r="V2648" s="53">
        <f t="shared" si="1344"/>
        <v>0</v>
      </c>
      <c r="W2648" s="59"/>
      <c r="X2648" s="6"/>
    </row>
    <row r="2649" spans="1:24" s="35" customFormat="1" ht="15.75" x14ac:dyDescent="0.25">
      <c r="A2649" s="33" t="s">
        <v>295</v>
      </c>
      <c r="B2649" s="33" t="s">
        <v>334</v>
      </c>
      <c r="C2649" s="42" t="s">
        <v>182</v>
      </c>
      <c r="D2649" s="43" t="s">
        <v>183</v>
      </c>
      <c r="E2649" s="53"/>
      <c r="F2649" s="53"/>
      <c r="G2649" s="53"/>
      <c r="H2649" s="53"/>
      <c r="I2649" s="54"/>
      <c r="J2649" s="50"/>
      <c r="K2649" s="54"/>
      <c r="L2649" s="55"/>
      <c r="M2649" s="59"/>
      <c r="N2649" s="59"/>
      <c r="O2649" s="53"/>
      <c r="P2649" s="53"/>
      <c r="Q2649" s="57">
        <f t="shared" si="1342"/>
        <v>0</v>
      </c>
      <c r="R2649" s="53"/>
      <c r="S2649" s="53">
        <f t="shared" si="1347"/>
        <v>0</v>
      </c>
      <c r="T2649" s="58"/>
      <c r="U2649" s="58"/>
      <c r="V2649" s="53">
        <f t="shared" si="1344"/>
        <v>0</v>
      </c>
      <c r="W2649" s="59"/>
      <c r="X2649" s="6"/>
    </row>
    <row r="2650" spans="1:24" s="35" customFormat="1" ht="15.75" x14ac:dyDescent="0.25">
      <c r="A2650" s="33" t="s">
        <v>295</v>
      </c>
      <c r="B2650" s="33" t="s">
        <v>334</v>
      </c>
      <c r="C2650" s="42" t="s">
        <v>184</v>
      </c>
      <c r="D2650" s="43" t="s">
        <v>185</v>
      </c>
      <c r="E2650" s="53"/>
      <c r="F2650" s="53"/>
      <c r="G2650" s="53"/>
      <c r="H2650" s="53"/>
      <c r="I2650" s="54"/>
      <c r="J2650" s="50"/>
      <c r="K2650" s="54"/>
      <c r="L2650" s="55"/>
      <c r="M2650" s="59"/>
      <c r="N2650" s="59"/>
      <c r="O2650" s="53"/>
      <c r="P2650" s="53"/>
      <c r="Q2650" s="57">
        <f t="shared" si="1342"/>
        <v>0</v>
      </c>
      <c r="R2650" s="53"/>
      <c r="S2650" s="53">
        <f t="shared" si="1347"/>
        <v>0</v>
      </c>
      <c r="T2650" s="58"/>
      <c r="U2650" s="58"/>
      <c r="V2650" s="53">
        <f t="shared" si="1344"/>
        <v>0</v>
      </c>
      <c r="W2650" s="59"/>
      <c r="X2650" s="6"/>
    </row>
    <row r="2651" spans="1:24" s="35" customFormat="1" ht="15.75" x14ac:dyDescent="0.25">
      <c r="A2651" s="33" t="s">
        <v>295</v>
      </c>
      <c r="B2651" s="33" t="s">
        <v>334</v>
      </c>
      <c r="C2651" s="42" t="s">
        <v>186</v>
      </c>
      <c r="D2651" s="43" t="s">
        <v>187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 t="shared" si="1342"/>
        <v>0</v>
      </c>
      <c r="R2651" s="53"/>
      <c r="S2651" s="53">
        <f t="shared" si="1347"/>
        <v>0</v>
      </c>
      <c r="T2651" s="58"/>
      <c r="U2651" s="58"/>
      <c r="V2651" s="53">
        <f t="shared" si="1344"/>
        <v>0</v>
      </c>
      <c r="W2651" s="59"/>
      <c r="X2651" s="6"/>
    </row>
    <row r="2652" spans="1:24" s="35" customFormat="1" ht="31.5" x14ac:dyDescent="0.25">
      <c r="A2652" s="33" t="s">
        <v>295</v>
      </c>
      <c r="B2652" s="33" t="s">
        <v>334</v>
      </c>
      <c r="C2652" s="42" t="s">
        <v>188</v>
      </c>
      <c r="D2652" s="43" t="s">
        <v>189</v>
      </c>
      <c r="E2652" s="53"/>
      <c r="F2652" s="53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 t="shared" si="1342"/>
        <v>0</v>
      </c>
      <c r="R2652" s="53"/>
      <c r="S2652" s="53">
        <f t="shared" si="1347"/>
        <v>0</v>
      </c>
      <c r="T2652" s="58"/>
      <c r="U2652" s="58"/>
      <c r="V2652" s="53">
        <f t="shared" si="1344"/>
        <v>0</v>
      </c>
      <c r="W2652" s="59"/>
      <c r="X2652" s="6"/>
    </row>
    <row r="2653" spans="1:24" s="35" customFormat="1" ht="15.75" x14ac:dyDescent="0.25">
      <c r="A2653" s="33" t="s">
        <v>295</v>
      </c>
      <c r="B2653" s="33" t="s">
        <v>334</v>
      </c>
      <c r="C2653" s="42" t="s">
        <v>124</v>
      </c>
      <c r="D2653" s="43" t="s">
        <v>165</v>
      </c>
      <c r="E2653" s="53"/>
      <c r="F2653" s="53"/>
      <c r="G2653" s="53"/>
      <c r="H2653" s="53"/>
      <c r="I2653" s="54"/>
      <c r="J2653" s="50"/>
      <c r="K2653" s="54"/>
      <c r="L2653" s="55"/>
      <c r="M2653" s="59"/>
      <c r="N2653" s="59"/>
      <c r="O2653" s="53"/>
      <c r="P2653" s="53"/>
      <c r="Q2653" s="57">
        <f t="shared" si="1342"/>
        <v>0</v>
      </c>
      <c r="R2653" s="53"/>
      <c r="S2653" s="53">
        <f t="shared" si="1347"/>
        <v>0</v>
      </c>
      <c r="T2653" s="58"/>
      <c r="U2653" s="58"/>
      <c r="V2653" s="53">
        <f t="shared" si="1344"/>
        <v>0</v>
      </c>
      <c r="W2653" s="59"/>
      <c r="X2653" s="6"/>
    </row>
    <row r="2654" spans="1:24" s="35" customFormat="1" ht="15.75" x14ac:dyDescent="0.25">
      <c r="A2654" s="33" t="s">
        <v>295</v>
      </c>
      <c r="B2654" s="33" t="s">
        <v>334</v>
      </c>
      <c r="C2654" s="42" t="s">
        <v>125</v>
      </c>
      <c r="D2654" s="43" t="s">
        <v>166</v>
      </c>
      <c r="E2654" s="53"/>
      <c r="F2654" s="53"/>
      <c r="G2654" s="53"/>
      <c r="H2654" s="53"/>
      <c r="I2654" s="54"/>
      <c r="J2654" s="50"/>
      <c r="K2654" s="54"/>
      <c r="L2654" s="55"/>
      <c r="M2654" s="59"/>
      <c r="N2654" s="59"/>
      <c r="O2654" s="53"/>
      <c r="P2654" s="53"/>
      <c r="Q2654" s="57">
        <f t="shared" si="1342"/>
        <v>0</v>
      </c>
      <c r="R2654" s="53"/>
      <c r="S2654" s="53">
        <f t="shared" si="1347"/>
        <v>0</v>
      </c>
      <c r="T2654" s="58"/>
      <c r="U2654" s="58"/>
      <c r="V2654" s="53">
        <f t="shared" si="1344"/>
        <v>0</v>
      </c>
      <c r="W2654" s="59"/>
      <c r="X2654" s="6"/>
    </row>
    <row r="2655" spans="1:24" s="35" customFormat="1" ht="47.25" x14ac:dyDescent="0.25">
      <c r="A2655" s="33" t="s">
        <v>295</v>
      </c>
      <c r="B2655" s="33" t="s">
        <v>334</v>
      </c>
      <c r="C2655" s="42" t="s">
        <v>34</v>
      </c>
      <c r="D2655" s="43" t="s">
        <v>167</v>
      </c>
      <c r="E2655" s="53"/>
      <c r="F2655" s="53"/>
      <c r="G2655" s="53"/>
      <c r="H2655" s="53"/>
      <c r="I2655" s="54"/>
      <c r="J2655" s="50"/>
      <c r="K2655" s="54"/>
      <c r="L2655" s="55"/>
      <c r="M2655" s="59"/>
      <c r="N2655" s="59"/>
      <c r="O2655" s="53"/>
      <c r="P2655" s="53"/>
      <c r="Q2655" s="57">
        <f t="shared" si="1342"/>
        <v>0</v>
      </c>
      <c r="R2655" s="53"/>
      <c r="S2655" s="53">
        <f t="shared" si="1347"/>
        <v>0</v>
      </c>
      <c r="T2655" s="58"/>
      <c r="U2655" s="58"/>
      <c r="V2655" s="53">
        <f t="shared" si="1344"/>
        <v>0</v>
      </c>
      <c r="W2655" s="59"/>
      <c r="X2655" s="6"/>
    </row>
    <row r="2656" spans="1:24" s="35" customFormat="1" ht="15.75" x14ac:dyDescent="0.25">
      <c r="A2656" s="33" t="s">
        <v>295</v>
      </c>
      <c r="B2656" s="33" t="s">
        <v>334</v>
      </c>
      <c r="C2656" s="42" t="s">
        <v>35</v>
      </c>
      <c r="D2656" s="43" t="s">
        <v>168</v>
      </c>
      <c r="E2656" s="53"/>
      <c r="F2656" s="53"/>
      <c r="G2656" s="53"/>
      <c r="H2656" s="53"/>
      <c r="I2656" s="54"/>
      <c r="J2656" s="50"/>
      <c r="K2656" s="54"/>
      <c r="L2656" s="55"/>
      <c r="M2656" s="59"/>
      <c r="N2656" s="59"/>
      <c r="O2656" s="53"/>
      <c r="P2656" s="53"/>
      <c r="Q2656" s="57">
        <f t="shared" si="1342"/>
        <v>0</v>
      </c>
      <c r="R2656" s="53"/>
      <c r="S2656" s="53">
        <f t="shared" si="1347"/>
        <v>0</v>
      </c>
      <c r="T2656" s="58"/>
      <c r="U2656" s="58"/>
      <c r="V2656" s="53">
        <f t="shared" si="1344"/>
        <v>0</v>
      </c>
      <c r="W2656" s="59"/>
      <c r="X2656" s="6"/>
    </row>
    <row r="2657" spans="1:24" s="35" customFormat="1" ht="31.5" x14ac:dyDescent="0.25">
      <c r="A2657" s="33" t="s">
        <v>295</v>
      </c>
      <c r="B2657" s="33" t="s">
        <v>334</v>
      </c>
      <c r="C2657" s="42" t="s">
        <v>36</v>
      </c>
      <c r="D2657" s="43" t="s">
        <v>190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1342"/>
        <v>0</v>
      </c>
      <c r="R2657" s="53"/>
      <c r="S2657" s="53">
        <f t="shared" si="1347"/>
        <v>0</v>
      </c>
      <c r="T2657" s="58"/>
      <c r="U2657" s="58"/>
      <c r="V2657" s="53">
        <f t="shared" si="1344"/>
        <v>0</v>
      </c>
      <c r="W2657" s="59"/>
      <c r="X2657" s="6"/>
    </row>
    <row r="2658" spans="1:24" s="35" customFormat="1" ht="31.5" x14ac:dyDescent="0.25">
      <c r="A2658" s="33" t="s">
        <v>295</v>
      </c>
      <c r="B2658" s="33" t="s">
        <v>334</v>
      </c>
      <c r="C2658" s="42" t="s">
        <v>37</v>
      </c>
      <c r="D2658" s="43" t="s">
        <v>191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1342"/>
        <v>0</v>
      </c>
      <c r="R2658" s="53"/>
      <c r="S2658" s="53">
        <f t="shared" si="1347"/>
        <v>0</v>
      </c>
      <c r="T2658" s="58"/>
      <c r="U2658" s="58"/>
      <c r="V2658" s="53">
        <f t="shared" si="1344"/>
        <v>0</v>
      </c>
      <c r="W2658" s="59"/>
      <c r="X2658" s="6"/>
    </row>
    <row r="2659" spans="1:24" s="35" customFormat="1" ht="31.5" x14ac:dyDescent="0.25">
      <c r="A2659" s="33" t="s">
        <v>295</v>
      </c>
      <c r="B2659" s="33" t="s">
        <v>334</v>
      </c>
      <c r="C2659" s="42" t="s">
        <v>38</v>
      </c>
      <c r="D2659" s="43" t="s">
        <v>169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1342"/>
        <v>0</v>
      </c>
      <c r="R2659" s="53"/>
      <c r="S2659" s="53">
        <f t="shared" si="1347"/>
        <v>0</v>
      </c>
      <c r="T2659" s="58"/>
      <c r="U2659" s="58"/>
      <c r="V2659" s="53">
        <f t="shared" si="1344"/>
        <v>0</v>
      </c>
      <c r="W2659" s="59"/>
      <c r="X2659" s="6"/>
    </row>
    <row r="2660" spans="1:24" s="35" customFormat="1" ht="15.75" x14ac:dyDescent="0.25">
      <c r="A2660" s="33" t="s">
        <v>295</v>
      </c>
      <c r="B2660" s="33" t="s">
        <v>334</v>
      </c>
      <c r="C2660" s="42" t="s">
        <v>39</v>
      </c>
      <c r="D2660" s="43" t="s">
        <v>170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1342"/>
        <v>0</v>
      </c>
      <c r="R2660" s="53"/>
      <c r="S2660" s="53">
        <f t="shared" si="1347"/>
        <v>0</v>
      </c>
      <c r="T2660" s="58"/>
      <c r="U2660" s="58"/>
      <c r="V2660" s="53">
        <f t="shared" si="1344"/>
        <v>0</v>
      </c>
      <c r="W2660" s="59"/>
      <c r="X2660" s="6"/>
    </row>
    <row r="2661" spans="1:24" s="35" customFormat="1" ht="47.25" x14ac:dyDescent="0.25">
      <c r="A2661" s="33" t="s">
        <v>295</v>
      </c>
      <c r="B2661" s="33" t="s">
        <v>334</v>
      </c>
      <c r="C2661" s="42" t="s">
        <v>40</v>
      </c>
      <c r="D2661" s="43" t="s">
        <v>172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1342"/>
        <v>0</v>
      </c>
      <c r="R2661" s="53"/>
      <c r="S2661" s="53">
        <f t="shared" si="1347"/>
        <v>0</v>
      </c>
      <c r="T2661" s="58"/>
      <c r="U2661" s="58"/>
      <c r="V2661" s="53">
        <f t="shared" si="1344"/>
        <v>0</v>
      </c>
      <c r="W2661" s="59"/>
      <c r="X2661" s="6"/>
    </row>
    <row r="2662" spans="1:24" s="35" customFormat="1" ht="15.75" x14ac:dyDescent="0.25">
      <c r="A2662" s="33" t="s">
        <v>295</v>
      </c>
      <c r="B2662" s="33" t="s">
        <v>334</v>
      </c>
      <c r="C2662" s="42" t="s">
        <v>41</v>
      </c>
      <c r="D2662" s="43" t="s">
        <v>171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1342"/>
        <v>0</v>
      </c>
      <c r="R2662" s="53"/>
      <c r="S2662" s="53">
        <f t="shared" si="1347"/>
        <v>0</v>
      </c>
      <c r="T2662" s="58"/>
      <c r="U2662" s="58"/>
      <c r="V2662" s="53">
        <f t="shared" si="1344"/>
        <v>0</v>
      </c>
      <c r="W2662" s="59"/>
      <c r="X2662" s="6"/>
    </row>
    <row r="2663" spans="1:24" s="35" customFormat="1" ht="15.75" x14ac:dyDescent="0.25">
      <c r="A2663" s="33" t="s">
        <v>295</v>
      </c>
      <c r="B2663" s="33" t="s">
        <v>334</v>
      </c>
      <c r="C2663" s="42" t="s">
        <v>42</v>
      </c>
      <c r="D2663" s="43" t="s">
        <v>192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1342"/>
        <v>0</v>
      </c>
      <c r="R2663" s="53"/>
      <c r="S2663" s="53">
        <f t="shared" si="1347"/>
        <v>0</v>
      </c>
      <c r="T2663" s="58"/>
      <c r="U2663" s="58"/>
      <c r="V2663" s="53">
        <f t="shared" si="1344"/>
        <v>0</v>
      </c>
      <c r="W2663" s="59"/>
      <c r="X2663" s="6"/>
    </row>
    <row r="2664" spans="1:24" s="35" customFormat="1" ht="15.75" x14ac:dyDescent="0.25">
      <c r="A2664" s="33" t="s">
        <v>295</v>
      </c>
      <c r="B2664" s="33" t="s">
        <v>334</v>
      </c>
      <c r="C2664" s="42" t="s">
        <v>43</v>
      </c>
      <c r="D2664" s="43" t="s">
        <v>193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1342"/>
        <v>0</v>
      </c>
      <c r="R2664" s="53"/>
      <c r="S2664" s="53">
        <f t="shared" si="1347"/>
        <v>0</v>
      </c>
      <c r="T2664" s="58"/>
      <c r="U2664" s="58"/>
      <c r="V2664" s="53">
        <f t="shared" si="1344"/>
        <v>0</v>
      </c>
      <c r="W2664" s="59"/>
      <c r="X2664" s="6"/>
    </row>
    <row r="2665" spans="1:24" s="35" customFormat="1" ht="15.75" x14ac:dyDescent="0.25">
      <c r="A2665" s="33" t="s">
        <v>295</v>
      </c>
      <c r="B2665" s="33" t="s">
        <v>334</v>
      </c>
      <c r="C2665" s="42" t="s">
        <v>44</v>
      </c>
      <c r="D2665" s="43" t="s">
        <v>173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1342"/>
        <v>0</v>
      </c>
      <c r="R2665" s="53"/>
      <c r="S2665" s="53">
        <f t="shared" si="1347"/>
        <v>0</v>
      </c>
      <c r="T2665" s="58"/>
      <c r="U2665" s="58"/>
      <c r="V2665" s="53">
        <f t="shared" si="1344"/>
        <v>0</v>
      </c>
      <c r="W2665" s="59"/>
      <c r="X2665" s="6"/>
    </row>
    <row r="2666" spans="1:24" s="35" customFormat="1" ht="15.75" x14ac:dyDescent="0.25">
      <c r="A2666" s="33" t="s">
        <v>295</v>
      </c>
      <c r="B2666" s="33" t="s">
        <v>334</v>
      </c>
      <c r="C2666" s="42" t="s">
        <v>45</v>
      </c>
      <c r="D2666" s="43" t="s">
        <v>187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1342"/>
        <v>0</v>
      </c>
      <c r="R2666" s="53"/>
      <c r="S2666" s="53">
        <f t="shared" si="1347"/>
        <v>0</v>
      </c>
      <c r="T2666" s="58"/>
      <c r="U2666" s="58"/>
      <c r="V2666" s="53">
        <f t="shared" si="1344"/>
        <v>0</v>
      </c>
      <c r="W2666" s="59"/>
      <c r="X2666" s="6"/>
    </row>
    <row r="2667" spans="1:24" s="35" customFormat="1" ht="15.75" x14ac:dyDescent="0.25">
      <c r="A2667" s="33" t="s">
        <v>295</v>
      </c>
      <c r="B2667" s="33" t="s">
        <v>334</v>
      </c>
      <c r="C2667" s="42" t="s">
        <v>46</v>
      </c>
      <c r="D2667" s="43" t="s">
        <v>194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1342"/>
        <v>0</v>
      </c>
      <c r="R2667" s="53"/>
      <c r="S2667" s="53">
        <f t="shared" si="1347"/>
        <v>0</v>
      </c>
      <c r="T2667" s="58"/>
      <c r="U2667" s="58"/>
      <c r="V2667" s="53">
        <f t="shared" si="1344"/>
        <v>0</v>
      </c>
      <c r="W2667" s="59"/>
      <c r="X2667" s="6"/>
    </row>
    <row r="2668" spans="1:24" s="35" customFormat="1" ht="15.75" x14ac:dyDescent="0.25">
      <c r="A2668" s="33" t="s">
        <v>295</v>
      </c>
      <c r="B2668" s="33" t="s">
        <v>334</v>
      </c>
      <c r="C2668" s="42" t="s">
        <v>47</v>
      </c>
      <c r="D2668" s="43" t="s">
        <v>121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1342"/>
        <v>0</v>
      </c>
      <c r="R2668" s="53"/>
      <c r="S2668" s="53">
        <f t="shared" si="1347"/>
        <v>0</v>
      </c>
      <c r="T2668" s="58"/>
      <c r="U2668" s="58"/>
      <c r="V2668" s="53">
        <f t="shared" si="1344"/>
        <v>0</v>
      </c>
      <c r="W2668" s="59"/>
      <c r="X2668" s="6"/>
    </row>
    <row r="2669" spans="1:24" s="35" customFormat="1" ht="15.75" x14ac:dyDescent="0.25">
      <c r="A2669" s="33" t="s">
        <v>295</v>
      </c>
      <c r="B2669" s="33" t="s">
        <v>334</v>
      </c>
      <c r="C2669" s="42" t="s">
        <v>48</v>
      </c>
      <c r="D2669" s="43" t="s">
        <v>195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1342"/>
        <v>0</v>
      </c>
      <c r="R2669" s="53"/>
      <c r="S2669" s="53">
        <f t="shared" si="1347"/>
        <v>0</v>
      </c>
      <c r="T2669" s="58"/>
      <c r="U2669" s="58"/>
      <c r="V2669" s="53">
        <f t="shared" si="1344"/>
        <v>0</v>
      </c>
      <c r="W2669" s="59"/>
      <c r="X2669" s="6"/>
    </row>
    <row r="2670" spans="1:24" s="35" customFormat="1" ht="31.5" x14ac:dyDescent="0.25">
      <c r="A2670" s="33" t="s">
        <v>295</v>
      </c>
      <c r="B2670" s="33" t="s">
        <v>334</v>
      </c>
      <c r="C2670" s="42" t="s">
        <v>128</v>
      </c>
      <c r="D2670" s="43" t="s">
        <v>118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1342"/>
        <v>0</v>
      </c>
      <c r="R2670" s="53"/>
      <c r="S2670" s="53">
        <f t="shared" si="1347"/>
        <v>0</v>
      </c>
      <c r="T2670" s="58"/>
      <c r="U2670" s="58"/>
      <c r="V2670" s="53">
        <f t="shared" si="1344"/>
        <v>0</v>
      </c>
      <c r="W2670" s="59"/>
      <c r="X2670" s="6"/>
    </row>
    <row r="2671" spans="1:24" s="35" customFormat="1" ht="15.75" x14ac:dyDescent="0.25">
      <c r="A2671" s="33" t="s">
        <v>295</v>
      </c>
      <c r="B2671" s="33" t="s">
        <v>334</v>
      </c>
      <c r="C2671" s="42" t="s">
        <v>47</v>
      </c>
      <c r="D2671" s="43" t="s">
        <v>121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1342"/>
        <v>0</v>
      </c>
      <c r="R2671" s="53"/>
      <c r="S2671" s="53">
        <f t="shared" si="1347"/>
        <v>0</v>
      </c>
      <c r="T2671" s="58"/>
      <c r="U2671" s="58"/>
      <c r="V2671" s="53">
        <f t="shared" si="1344"/>
        <v>0</v>
      </c>
      <c r="W2671" s="59"/>
      <c r="X2671" s="6"/>
    </row>
    <row r="2672" spans="1:24" s="35" customFormat="1" ht="31.5" x14ac:dyDescent="0.25">
      <c r="A2672" s="33" t="s">
        <v>295</v>
      </c>
      <c r="B2672" s="33" t="s">
        <v>334</v>
      </c>
      <c r="C2672" s="42" t="s">
        <v>49</v>
      </c>
      <c r="D2672" s="43" t="s">
        <v>196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1342"/>
        <v>0</v>
      </c>
      <c r="R2672" s="53"/>
      <c r="S2672" s="53">
        <f t="shared" si="1347"/>
        <v>0</v>
      </c>
      <c r="T2672" s="58"/>
      <c r="U2672" s="58"/>
      <c r="V2672" s="53">
        <f t="shared" si="1344"/>
        <v>0</v>
      </c>
      <c r="W2672" s="59"/>
      <c r="X2672" s="6"/>
    </row>
    <row r="2673" spans="1:24" s="35" customFormat="1" ht="31.5" x14ac:dyDescent="0.25">
      <c r="A2673" s="33" t="s">
        <v>295</v>
      </c>
      <c r="B2673" s="33" t="s">
        <v>334</v>
      </c>
      <c r="C2673" s="42" t="s">
        <v>197</v>
      </c>
      <c r="D2673" s="43" t="s">
        <v>198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1342"/>
        <v>0</v>
      </c>
      <c r="R2673" s="53"/>
      <c r="S2673" s="53">
        <f t="shared" si="1347"/>
        <v>0</v>
      </c>
      <c r="T2673" s="58"/>
      <c r="U2673" s="58"/>
      <c r="V2673" s="53">
        <f t="shared" si="1344"/>
        <v>0</v>
      </c>
      <c r="W2673" s="59"/>
      <c r="X2673" s="6"/>
    </row>
    <row r="2674" spans="1:24" s="35" customFormat="1" ht="47.25" x14ac:dyDescent="0.25">
      <c r="A2674" s="33" t="s">
        <v>295</v>
      </c>
      <c r="B2674" s="33" t="s">
        <v>334</v>
      </c>
      <c r="C2674" s="42" t="s">
        <v>199</v>
      </c>
      <c r="D2674" s="43" t="s">
        <v>200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1342"/>
        <v>0</v>
      </c>
      <c r="R2674" s="53"/>
      <c r="S2674" s="53">
        <f t="shared" si="1347"/>
        <v>0</v>
      </c>
      <c r="T2674" s="58"/>
      <c r="U2674" s="58"/>
      <c r="V2674" s="53">
        <f t="shared" si="1344"/>
        <v>0</v>
      </c>
      <c r="W2674" s="59"/>
      <c r="X2674" s="6"/>
    </row>
    <row r="2675" spans="1:24" s="35" customFormat="1" ht="31.5" x14ac:dyDescent="0.25">
      <c r="A2675" s="33" t="s">
        <v>295</v>
      </c>
      <c r="B2675" s="33" t="s">
        <v>334</v>
      </c>
      <c r="C2675" s="42" t="s">
        <v>201</v>
      </c>
      <c r="D2675" s="43" t="s">
        <v>202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1342"/>
        <v>0</v>
      </c>
      <c r="R2675" s="53"/>
      <c r="S2675" s="53">
        <f t="shared" si="1347"/>
        <v>0</v>
      </c>
      <c r="T2675" s="58"/>
      <c r="U2675" s="58"/>
      <c r="V2675" s="53">
        <f t="shared" si="1344"/>
        <v>0</v>
      </c>
      <c r="W2675" s="59"/>
      <c r="X2675" s="6"/>
    </row>
    <row r="2676" spans="1:24" s="35" customFormat="1" ht="47.25" x14ac:dyDescent="0.25">
      <c r="A2676" s="33" t="s">
        <v>295</v>
      </c>
      <c r="B2676" s="33" t="s">
        <v>334</v>
      </c>
      <c r="C2676" s="42" t="s">
        <v>203</v>
      </c>
      <c r="D2676" s="43" t="s">
        <v>204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1342"/>
        <v>0</v>
      </c>
      <c r="R2676" s="53"/>
      <c r="S2676" s="53">
        <f t="shared" si="1347"/>
        <v>0</v>
      </c>
      <c r="T2676" s="58"/>
      <c r="U2676" s="58"/>
      <c r="V2676" s="53">
        <f t="shared" si="1344"/>
        <v>0</v>
      </c>
      <c r="W2676" s="59"/>
      <c r="X2676" s="6"/>
    </row>
    <row r="2677" spans="1:24" s="35" customFormat="1" ht="47.25" x14ac:dyDescent="0.25">
      <c r="A2677" s="33" t="s">
        <v>295</v>
      </c>
      <c r="B2677" s="33" t="s">
        <v>334</v>
      </c>
      <c r="C2677" s="42" t="s">
        <v>397</v>
      </c>
      <c r="D2677" s="43" t="s">
        <v>396</v>
      </c>
      <c r="E2677" s="53"/>
      <c r="F2677" s="53"/>
      <c r="G2677" s="53"/>
      <c r="H2677" s="53"/>
      <c r="I2677" s="119"/>
      <c r="J2677" s="55"/>
      <c r="K2677" s="54"/>
      <c r="L2677" s="55"/>
      <c r="M2677" s="59"/>
      <c r="N2677" s="59"/>
      <c r="O2677" s="53"/>
      <c r="P2677" s="53"/>
      <c r="Q2677" s="57">
        <f t="shared" si="1342"/>
        <v>0</v>
      </c>
      <c r="R2677" s="53"/>
      <c r="S2677" s="53">
        <f>ROUND(R2677/4*1,0)</f>
        <v>0</v>
      </c>
      <c r="T2677" s="58"/>
      <c r="U2677" s="58"/>
      <c r="V2677" s="53"/>
      <c r="W2677" s="59"/>
      <c r="X2677" s="6"/>
    </row>
    <row r="2678" spans="1:24" s="35" customFormat="1" ht="31.5" x14ac:dyDescent="0.25">
      <c r="A2678" s="33" t="s">
        <v>295</v>
      </c>
      <c r="B2678" s="22" t="s">
        <v>335</v>
      </c>
      <c r="C2678" s="23" t="s">
        <v>102</v>
      </c>
      <c r="D2678" s="32" t="s">
        <v>50</v>
      </c>
      <c r="E2678" s="64">
        <f>SUM(E2679:E2725)</f>
        <v>435218</v>
      </c>
      <c r="F2678" s="64">
        <f>SUM(F2679:F2725)</f>
        <v>85248</v>
      </c>
      <c r="G2678" s="64">
        <f>SUM(G2679:G2725)</f>
        <v>57441.94</v>
      </c>
      <c r="H2678" s="64">
        <f>SUM(H2679:H2725)</f>
        <v>37607</v>
      </c>
      <c r="I2678" s="64">
        <f>SUM(I2679:I2725)</f>
        <v>1843.5399999999995</v>
      </c>
      <c r="J2678" s="55">
        <f t="shared" ref="J2678" si="1348">ROUND(I2678/F2678*100,2)</f>
        <v>2.16</v>
      </c>
      <c r="K2678" s="64">
        <f>SUM(K2679:K2725)</f>
        <v>-29649.599999999999</v>
      </c>
      <c r="L2678" s="55">
        <f t="shared" ref="L2678" si="1349">ROUND(K2678*100/-F2678,2)</f>
        <v>34.78</v>
      </c>
      <c r="M2678" s="64"/>
      <c r="N2678" s="64"/>
      <c r="O2678" s="64">
        <f t="shared" ref="O2678:V2678" si="1350">SUM(O2679:O2722)</f>
        <v>0</v>
      </c>
      <c r="P2678" s="64">
        <f t="shared" si="1350"/>
        <v>0</v>
      </c>
      <c r="Q2678" s="126">
        <f t="shared" si="1350"/>
        <v>0</v>
      </c>
      <c r="R2678" s="64">
        <f t="shared" si="1350"/>
        <v>0</v>
      </c>
      <c r="S2678" s="64">
        <f t="shared" si="1350"/>
        <v>0</v>
      </c>
      <c r="T2678" s="136">
        <f t="shared" si="1350"/>
        <v>0</v>
      </c>
      <c r="U2678" s="136">
        <f t="shared" si="1350"/>
        <v>0</v>
      </c>
      <c r="V2678" s="64">
        <f t="shared" si="1350"/>
        <v>0</v>
      </c>
      <c r="W2678" s="64"/>
      <c r="X2678" s="6"/>
    </row>
    <row r="2679" spans="1:24" s="35" customFormat="1" ht="63" x14ac:dyDescent="0.25">
      <c r="A2679" s="33" t="s">
        <v>295</v>
      </c>
      <c r="B2679" s="44" t="s">
        <v>335</v>
      </c>
      <c r="C2679" s="23" t="s">
        <v>102</v>
      </c>
      <c r="D2679" s="43" t="s">
        <v>205</v>
      </c>
      <c r="E2679" s="53"/>
      <c r="F2679" s="53"/>
      <c r="G2679" s="53"/>
      <c r="H2679" s="53"/>
      <c r="I2679" s="54"/>
      <c r="J2679" s="50"/>
      <c r="K2679" s="54"/>
      <c r="L2679" s="55"/>
      <c r="M2679" s="59"/>
      <c r="N2679" s="59"/>
      <c r="O2679" s="53"/>
      <c r="P2679" s="53"/>
      <c r="Q2679" s="57">
        <f>O2679-P2679</f>
        <v>0</v>
      </c>
      <c r="R2679" s="53"/>
      <c r="S2679" s="53">
        <f>ROUND(R2679/12*3,0)</f>
        <v>0</v>
      </c>
      <c r="T2679" s="58"/>
      <c r="U2679" s="58"/>
      <c r="V2679" s="53">
        <f>T2679-U2679</f>
        <v>0</v>
      </c>
      <c r="W2679" s="59"/>
      <c r="X2679" s="6"/>
    </row>
    <row r="2680" spans="1:24" s="35" customFormat="1" ht="15.75" x14ac:dyDescent="0.25">
      <c r="A2680" s="33" t="s">
        <v>295</v>
      </c>
      <c r="B2680" s="44" t="s">
        <v>335</v>
      </c>
      <c r="C2680" s="23" t="s">
        <v>367</v>
      </c>
      <c r="D2680" s="43" t="s">
        <v>370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/>
      <c r="R2680" s="53"/>
      <c r="S2680" s="53"/>
      <c r="T2680" s="58"/>
      <c r="U2680" s="58"/>
      <c r="V2680" s="53"/>
      <c r="W2680" s="59"/>
      <c r="X2680" s="6"/>
    </row>
    <row r="2681" spans="1:24" s="35" customFormat="1" ht="15.75" x14ac:dyDescent="0.25">
      <c r="A2681" s="33" t="s">
        <v>295</v>
      </c>
      <c r="B2681" s="44" t="s">
        <v>335</v>
      </c>
      <c r="C2681" s="23" t="s">
        <v>368</v>
      </c>
      <c r="D2681" s="43" t="s">
        <v>371</v>
      </c>
      <c r="E2681" s="53"/>
      <c r="F2681" s="53"/>
      <c r="G2681" s="53"/>
      <c r="H2681" s="53"/>
      <c r="I2681" s="119"/>
      <c r="J2681" s="55"/>
      <c r="K2681" s="119"/>
      <c r="L2681" s="55"/>
      <c r="M2681" s="59"/>
      <c r="N2681" s="59"/>
      <c r="O2681" s="53"/>
      <c r="P2681" s="53"/>
      <c r="Q2681" s="59"/>
      <c r="R2681" s="53"/>
      <c r="S2681" s="53"/>
      <c r="T2681" s="53"/>
      <c r="U2681" s="53"/>
      <c r="V2681" s="53"/>
      <c r="W2681" s="59"/>
      <c r="X2681" s="6"/>
    </row>
    <row r="2682" spans="1:24" s="35" customFormat="1" ht="31.5" x14ac:dyDescent="0.25">
      <c r="A2682" s="33" t="s">
        <v>295</v>
      </c>
      <c r="B2682" s="44" t="s">
        <v>335</v>
      </c>
      <c r="C2682" s="23" t="s">
        <v>369</v>
      </c>
      <c r="D2682" s="43" t="s">
        <v>372</v>
      </c>
      <c r="E2682" s="53"/>
      <c r="F2682" s="53"/>
      <c r="G2682" s="53"/>
      <c r="H2682" s="53"/>
      <c r="I2682" s="54"/>
      <c r="J2682" s="50"/>
      <c r="K2682" s="54"/>
      <c r="L2682" s="55"/>
      <c r="M2682" s="59"/>
      <c r="N2682" s="59"/>
      <c r="O2682" s="53"/>
      <c r="P2682" s="53"/>
      <c r="Q2682" s="57"/>
      <c r="R2682" s="53"/>
      <c r="S2682" s="53"/>
      <c r="T2682" s="58"/>
      <c r="U2682" s="58"/>
      <c r="V2682" s="53"/>
      <c r="W2682" s="59"/>
      <c r="X2682" s="6"/>
    </row>
    <row r="2683" spans="1:24" s="35" customFormat="1" ht="31.5" x14ac:dyDescent="0.25">
      <c r="A2683" s="33" t="s">
        <v>295</v>
      </c>
      <c r="B2683" s="44" t="s">
        <v>335</v>
      </c>
      <c r="C2683" s="37" t="s">
        <v>206</v>
      </c>
      <c r="D2683" s="43" t="s">
        <v>207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>
        <f t="shared" ref="Q2683:Q2720" si="1351">O2683-P2683</f>
        <v>0</v>
      </c>
      <c r="R2683" s="53"/>
      <c r="S2683" s="53">
        <f>ROUND(R2683/12*3,0)</f>
        <v>0</v>
      </c>
      <c r="T2683" s="58"/>
      <c r="U2683" s="58"/>
      <c r="V2683" s="53">
        <f t="shared" ref="V2683:V2720" si="1352">T2683-U2683</f>
        <v>0</v>
      </c>
      <c r="W2683" s="59"/>
      <c r="X2683" s="6"/>
    </row>
    <row r="2684" spans="1:24" s="35" customFormat="1" ht="31.5" x14ac:dyDescent="0.25">
      <c r="A2684" s="33" t="s">
        <v>295</v>
      </c>
      <c r="B2684" s="44" t="s">
        <v>335</v>
      </c>
      <c r="C2684" s="37" t="s">
        <v>208</v>
      </c>
      <c r="D2684" s="43" t="s">
        <v>209</v>
      </c>
      <c r="E2684" s="53">
        <v>18761</v>
      </c>
      <c r="F2684" s="53">
        <f>ROUND(E2684/12*2,0)</f>
        <v>3127</v>
      </c>
      <c r="G2684" s="59">
        <v>4756.3999999999996</v>
      </c>
      <c r="H2684" s="53">
        <v>2497</v>
      </c>
      <c r="I2684" s="119">
        <f t="shared" ref="I2684" si="1353">G2684-F2684</f>
        <v>1629.3999999999996</v>
      </c>
      <c r="J2684" s="55">
        <f t="shared" ref="J2684" si="1354">ROUND(I2684/F2684*100,2)</f>
        <v>52.11</v>
      </c>
      <c r="K2684" s="54"/>
      <c r="L2684" s="55"/>
      <c r="M2684" s="59"/>
      <c r="N2684" s="59"/>
      <c r="O2684" s="53"/>
      <c r="P2684" s="53"/>
      <c r="Q2684" s="57">
        <f t="shared" si="1351"/>
        <v>0</v>
      </c>
      <c r="R2684" s="53"/>
      <c r="S2684" s="53">
        <f>ROUND(R2684/12*3,0)</f>
        <v>0</v>
      </c>
      <c r="T2684" s="58"/>
      <c r="U2684" s="58"/>
      <c r="V2684" s="53">
        <f t="shared" si="1352"/>
        <v>0</v>
      </c>
      <c r="W2684" s="59"/>
      <c r="X2684" s="6"/>
    </row>
    <row r="2685" spans="1:24" s="35" customFormat="1" ht="15.75" x14ac:dyDescent="0.25">
      <c r="A2685" s="33" t="s">
        <v>295</v>
      </c>
      <c r="B2685" s="44" t="s">
        <v>335</v>
      </c>
      <c r="C2685" s="37" t="s">
        <v>210</v>
      </c>
      <c r="D2685" s="43" t="s">
        <v>223</v>
      </c>
      <c r="E2685" s="53"/>
      <c r="F2685" s="53"/>
      <c r="G2685" s="53"/>
      <c r="H2685" s="53"/>
      <c r="I2685" s="54"/>
      <c r="J2685" s="50"/>
      <c r="K2685" s="54"/>
      <c r="L2685" s="55"/>
      <c r="M2685" s="59"/>
      <c r="N2685" s="59"/>
      <c r="O2685" s="53"/>
      <c r="P2685" s="53"/>
      <c r="Q2685" s="57">
        <f t="shared" si="1351"/>
        <v>0</v>
      </c>
      <c r="R2685" s="53"/>
      <c r="S2685" s="53">
        <f t="shared" ref="S2685" si="1355">ROUND(R2685/12*3,0)</f>
        <v>0</v>
      </c>
      <c r="T2685" s="58"/>
      <c r="U2685" s="58"/>
      <c r="V2685" s="53">
        <f t="shared" si="1352"/>
        <v>0</v>
      </c>
      <c r="W2685" s="59"/>
      <c r="X2685" s="6"/>
    </row>
    <row r="2686" spans="1:24" s="35" customFormat="1" ht="31.5" x14ac:dyDescent="0.25">
      <c r="A2686" s="33" t="s">
        <v>295</v>
      </c>
      <c r="B2686" s="44" t="s">
        <v>335</v>
      </c>
      <c r="C2686" s="37" t="s">
        <v>211</v>
      </c>
      <c r="D2686" s="43" t="s">
        <v>212</v>
      </c>
      <c r="E2686" s="53"/>
      <c r="F2686" s="53">
        <f>E2686/12*1</f>
        <v>0</v>
      </c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1351"/>
        <v>0</v>
      </c>
      <c r="R2686" s="53"/>
      <c r="S2686" s="53">
        <f t="shared" ref="S2686:S2720" si="1356">ROUND(R2686/12*3,0)</f>
        <v>0</v>
      </c>
      <c r="T2686" s="58"/>
      <c r="U2686" s="58"/>
      <c r="V2686" s="53">
        <f t="shared" si="1352"/>
        <v>0</v>
      </c>
      <c r="W2686" s="59"/>
      <c r="X2686" s="6"/>
    </row>
    <row r="2687" spans="1:24" s="35" customFormat="1" ht="15.75" x14ac:dyDescent="0.25">
      <c r="A2687" s="33" t="s">
        <v>295</v>
      </c>
      <c r="B2687" s="44" t="s">
        <v>335</v>
      </c>
      <c r="C2687" s="37" t="s">
        <v>213</v>
      </c>
      <c r="D2687" s="43" t="s">
        <v>214</v>
      </c>
      <c r="E2687" s="53"/>
      <c r="F2687" s="53"/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1351"/>
        <v>0</v>
      </c>
      <c r="R2687" s="53"/>
      <c r="S2687" s="53">
        <f t="shared" si="1356"/>
        <v>0</v>
      </c>
      <c r="T2687" s="58"/>
      <c r="U2687" s="58"/>
      <c r="V2687" s="53">
        <f t="shared" si="1352"/>
        <v>0</v>
      </c>
      <c r="W2687" s="59"/>
      <c r="X2687" s="6"/>
    </row>
    <row r="2688" spans="1:24" s="35" customFormat="1" ht="31.5" x14ac:dyDescent="0.25">
      <c r="A2688" s="33" t="s">
        <v>295</v>
      </c>
      <c r="B2688" s="44" t="s">
        <v>335</v>
      </c>
      <c r="C2688" s="37" t="s">
        <v>215</v>
      </c>
      <c r="D2688" s="43" t="s">
        <v>216</v>
      </c>
      <c r="E2688" s="53">
        <v>25613</v>
      </c>
      <c r="F2688" s="53">
        <f>ROUND(E2688/12*2,0)</f>
        <v>4269</v>
      </c>
      <c r="G2688" s="59">
        <v>3716.4</v>
      </c>
      <c r="H2688" s="53">
        <v>1359</v>
      </c>
      <c r="I2688" s="119"/>
      <c r="J2688" s="55"/>
      <c r="K2688" s="54">
        <f>G2688-F2688</f>
        <v>-552.59999999999991</v>
      </c>
      <c r="L2688" s="55">
        <f>ROUND(K2688*100/-F2688,2)</f>
        <v>12.94</v>
      </c>
      <c r="M2688" s="59"/>
      <c r="N2688" s="59"/>
      <c r="O2688" s="53"/>
      <c r="P2688" s="53"/>
      <c r="Q2688" s="57">
        <f t="shared" si="1351"/>
        <v>0</v>
      </c>
      <c r="R2688" s="53"/>
      <c r="S2688" s="53">
        <f t="shared" si="1356"/>
        <v>0</v>
      </c>
      <c r="T2688" s="58"/>
      <c r="U2688" s="58"/>
      <c r="V2688" s="53">
        <f t="shared" si="1352"/>
        <v>0</v>
      </c>
      <c r="W2688" s="59"/>
      <c r="X2688" s="6"/>
    </row>
    <row r="2689" spans="1:24" s="35" customFormat="1" ht="31.5" x14ac:dyDescent="0.25">
      <c r="A2689" s="33" t="s">
        <v>295</v>
      </c>
      <c r="B2689" s="44" t="s">
        <v>335</v>
      </c>
      <c r="C2689" s="37" t="s">
        <v>217</v>
      </c>
      <c r="D2689" s="43" t="s">
        <v>218</v>
      </c>
      <c r="E2689" s="53"/>
      <c r="F2689" s="53">
        <f t="shared" ref="F2689:F2719" si="1357">E2689/12*1</f>
        <v>0</v>
      </c>
      <c r="G2689" s="53"/>
      <c r="H2689" s="53"/>
      <c r="I2689" s="54"/>
      <c r="J2689" s="50"/>
      <c r="K2689" s="54"/>
      <c r="L2689" s="55"/>
      <c r="M2689" s="59"/>
      <c r="N2689" s="59"/>
      <c r="O2689" s="53"/>
      <c r="P2689" s="53"/>
      <c r="Q2689" s="57">
        <f t="shared" si="1351"/>
        <v>0</v>
      </c>
      <c r="R2689" s="53"/>
      <c r="S2689" s="53">
        <f t="shared" si="1356"/>
        <v>0</v>
      </c>
      <c r="T2689" s="58"/>
      <c r="U2689" s="58"/>
      <c r="V2689" s="53">
        <f t="shared" si="1352"/>
        <v>0</v>
      </c>
      <c r="W2689" s="59"/>
      <c r="X2689" s="6"/>
    </row>
    <row r="2690" spans="1:24" s="35" customFormat="1" ht="31.5" x14ac:dyDescent="0.25">
      <c r="A2690" s="33" t="s">
        <v>295</v>
      </c>
      <c r="B2690" s="44" t="s">
        <v>335</v>
      </c>
      <c r="C2690" s="37" t="s">
        <v>219</v>
      </c>
      <c r="D2690" s="43" t="s">
        <v>220</v>
      </c>
      <c r="E2690" s="53"/>
      <c r="F2690" s="53">
        <f t="shared" si="1357"/>
        <v>0</v>
      </c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1351"/>
        <v>0</v>
      </c>
      <c r="R2690" s="53"/>
      <c r="S2690" s="53">
        <f t="shared" si="1356"/>
        <v>0</v>
      </c>
      <c r="T2690" s="58"/>
      <c r="U2690" s="58"/>
      <c r="V2690" s="53">
        <f t="shared" si="1352"/>
        <v>0</v>
      </c>
      <c r="W2690" s="59"/>
      <c r="X2690" s="6"/>
    </row>
    <row r="2691" spans="1:24" s="35" customFormat="1" ht="31.5" x14ac:dyDescent="0.25">
      <c r="A2691" s="33" t="s">
        <v>295</v>
      </c>
      <c r="B2691" s="44" t="s">
        <v>335</v>
      </c>
      <c r="C2691" s="37" t="s">
        <v>221</v>
      </c>
      <c r="D2691" s="43" t="s">
        <v>224</v>
      </c>
      <c r="E2691" s="53"/>
      <c r="F2691" s="53">
        <f t="shared" si="1357"/>
        <v>0</v>
      </c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1351"/>
        <v>0</v>
      </c>
      <c r="R2691" s="53"/>
      <c r="S2691" s="53">
        <f t="shared" si="1356"/>
        <v>0</v>
      </c>
      <c r="T2691" s="58"/>
      <c r="U2691" s="58"/>
      <c r="V2691" s="53">
        <f t="shared" si="1352"/>
        <v>0</v>
      </c>
      <c r="W2691" s="59"/>
      <c r="X2691" s="6"/>
    </row>
    <row r="2692" spans="1:24" s="35" customFormat="1" ht="31.5" x14ac:dyDescent="0.25">
      <c r="A2692" s="33" t="s">
        <v>295</v>
      </c>
      <c r="B2692" s="44" t="s">
        <v>335</v>
      </c>
      <c r="C2692" s="37" t="s">
        <v>222</v>
      </c>
      <c r="D2692" s="43" t="s">
        <v>225</v>
      </c>
      <c r="E2692" s="53"/>
      <c r="F2692" s="53">
        <f t="shared" si="1357"/>
        <v>0</v>
      </c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1351"/>
        <v>0</v>
      </c>
      <c r="R2692" s="53"/>
      <c r="S2692" s="53">
        <f t="shared" si="1356"/>
        <v>0</v>
      </c>
      <c r="T2692" s="58"/>
      <c r="U2692" s="58"/>
      <c r="V2692" s="53">
        <f t="shared" si="1352"/>
        <v>0</v>
      </c>
      <c r="W2692" s="59"/>
      <c r="X2692" s="6"/>
    </row>
    <row r="2693" spans="1:24" s="35" customFormat="1" ht="31.5" x14ac:dyDescent="0.25">
      <c r="A2693" s="33" t="s">
        <v>295</v>
      </c>
      <c r="B2693" s="44" t="s">
        <v>335</v>
      </c>
      <c r="C2693" s="37" t="s">
        <v>277</v>
      </c>
      <c r="D2693" s="43" t="s">
        <v>278</v>
      </c>
      <c r="E2693" s="53"/>
      <c r="F2693" s="53">
        <f t="shared" si="1357"/>
        <v>0</v>
      </c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1351"/>
        <v>0</v>
      </c>
      <c r="R2693" s="53"/>
      <c r="S2693" s="53">
        <f t="shared" si="1356"/>
        <v>0</v>
      </c>
      <c r="T2693" s="58"/>
      <c r="U2693" s="58"/>
      <c r="V2693" s="53">
        <f t="shared" si="1352"/>
        <v>0</v>
      </c>
      <c r="W2693" s="59"/>
      <c r="X2693" s="6"/>
    </row>
    <row r="2694" spans="1:24" s="35" customFormat="1" ht="15.75" x14ac:dyDescent="0.25">
      <c r="A2694" s="33" t="s">
        <v>295</v>
      </c>
      <c r="B2694" s="44" t="s">
        <v>335</v>
      </c>
      <c r="C2694" s="37" t="s">
        <v>226</v>
      </c>
      <c r="D2694" s="38" t="s">
        <v>408</v>
      </c>
      <c r="E2694" s="53"/>
      <c r="F2694" s="53"/>
      <c r="G2694" s="59">
        <v>214.14</v>
      </c>
      <c r="H2694" s="53">
        <v>85</v>
      </c>
      <c r="I2694" s="119">
        <f>G2694-F2694</f>
        <v>214.14</v>
      </c>
      <c r="J2694" s="55"/>
      <c r="K2694" s="54"/>
      <c r="L2694" s="55"/>
      <c r="M2694" s="59"/>
      <c r="N2694" s="59"/>
      <c r="O2694" s="53"/>
      <c r="P2694" s="53"/>
      <c r="Q2694" s="57">
        <f t="shared" si="1351"/>
        <v>0</v>
      </c>
      <c r="R2694" s="53"/>
      <c r="S2694" s="53">
        <f t="shared" si="1356"/>
        <v>0</v>
      </c>
      <c r="T2694" s="58"/>
      <c r="U2694" s="58"/>
      <c r="V2694" s="53">
        <f t="shared" si="1352"/>
        <v>0</v>
      </c>
      <c r="W2694" s="59"/>
      <c r="X2694" s="6"/>
    </row>
    <row r="2695" spans="1:24" s="35" customFormat="1" ht="31.5" x14ac:dyDescent="0.25">
      <c r="A2695" s="33" t="s">
        <v>295</v>
      </c>
      <c r="B2695" s="44" t="s">
        <v>335</v>
      </c>
      <c r="C2695" s="37" t="s">
        <v>227</v>
      </c>
      <c r="D2695" s="43" t="s">
        <v>228</v>
      </c>
      <c r="E2695" s="53"/>
      <c r="F2695" s="53">
        <f t="shared" si="1357"/>
        <v>0</v>
      </c>
      <c r="G2695" s="53"/>
      <c r="H2695" s="53"/>
      <c r="I2695" s="54"/>
      <c r="J2695" s="50"/>
      <c r="K2695" s="54"/>
      <c r="L2695" s="55"/>
      <c r="M2695" s="59"/>
      <c r="N2695" s="59"/>
      <c r="O2695" s="53"/>
      <c r="P2695" s="53"/>
      <c r="Q2695" s="57">
        <f t="shared" si="1351"/>
        <v>0</v>
      </c>
      <c r="R2695" s="53"/>
      <c r="S2695" s="53">
        <f t="shared" si="1356"/>
        <v>0</v>
      </c>
      <c r="T2695" s="58"/>
      <c r="U2695" s="58"/>
      <c r="V2695" s="53">
        <f t="shared" si="1352"/>
        <v>0</v>
      </c>
      <c r="W2695" s="59"/>
      <c r="X2695" s="6"/>
    </row>
    <row r="2696" spans="1:24" s="35" customFormat="1" ht="15.75" x14ac:dyDescent="0.25">
      <c r="A2696" s="33" t="s">
        <v>295</v>
      </c>
      <c r="B2696" s="44" t="s">
        <v>335</v>
      </c>
      <c r="C2696" s="37" t="s">
        <v>229</v>
      </c>
      <c r="D2696" s="43" t="s">
        <v>230</v>
      </c>
      <c r="E2696" s="53"/>
      <c r="F2696" s="53">
        <f t="shared" si="1357"/>
        <v>0</v>
      </c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1351"/>
        <v>0</v>
      </c>
      <c r="R2696" s="53"/>
      <c r="S2696" s="53">
        <f t="shared" si="1356"/>
        <v>0</v>
      </c>
      <c r="T2696" s="58"/>
      <c r="U2696" s="58"/>
      <c r="V2696" s="53">
        <f t="shared" si="1352"/>
        <v>0</v>
      </c>
      <c r="W2696" s="59"/>
      <c r="X2696" s="6"/>
    </row>
    <row r="2697" spans="1:24" s="35" customFormat="1" ht="15.75" x14ac:dyDescent="0.25">
      <c r="A2697" s="33" t="s">
        <v>295</v>
      </c>
      <c r="B2697" s="44" t="s">
        <v>335</v>
      </c>
      <c r="C2697" s="37" t="s">
        <v>377</v>
      </c>
      <c r="D2697" s="43" t="s">
        <v>359</v>
      </c>
      <c r="E2697" s="53"/>
      <c r="F2697" s="53"/>
      <c r="G2697" s="53"/>
      <c r="H2697" s="53"/>
      <c r="I2697" s="119"/>
      <c r="J2697" s="55"/>
      <c r="K2697" s="54"/>
      <c r="L2697" s="55"/>
      <c r="M2697" s="59"/>
      <c r="N2697" s="59"/>
      <c r="O2697" s="53"/>
      <c r="P2697" s="53"/>
      <c r="Q2697" s="57">
        <f t="shared" si="1351"/>
        <v>0</v>
      </c>
      <c r="R2697" s="53"/>
      <c r="S2697" s="53">
        <f t="shared" si="1356"/>
        <v>0</v>
      </c>
      <c r="T2697" s="58"/>
      <c r="U2697" s="58"/>
      <c r="V2697" s="53">
        <f t="shared" si="1352"/>
        <v>0</v>
      </c>
      <c r="W2697" s="59"/>
      <c r="X2697" s="6"/>
    </row>
    <row r="2698" spans="1:24" s="35" customFormat="1" ht="15.75" x14ac:dyDescent="0.25">
      <c r="A2698" s="33" t="s">
        <v>295</v>
      </c>
      <c r="B2698" s="44" t="s">
        <v>335</v>
      </c>
      <c r="C2698" s="37" t="s">
        <v>231</v>
      </c>
      <c r="D2698" s="43" t="s">
        <v>232</v>
      </c>
      <c r="E2698" s="53"/>
      <c r="F2698" s="53">
        <f t="shared" si="1357"/>
        <v>0</v>
      </c>
      <c r="G2698" s="53"/>
      <c r="H2698" s="53"/>
      <c r="I2698" s="54"/>
      <c r="J2698" s="50"/>
      <c r="K2698" s="54"/>
      <c r="L2698" s="55"/>
      <c r="M2698" s="59"/>
      <c r="N2698" s="59"/>
      <c r="O2698" s="53"/>
      <c r="P2698" s="53"/>
      <c r="Q2698" s="57">
        <f t="shared" si="1351"/>
        <v>0</v>
      </c>
      <c r="R2698" s="53"/>
      <c r="S2698" s="53">
        <f t="shared" si="1356"/>
        <v>0</v>
      </c>
      <c r="T2698" s="58"/>
      <c r="U2698" s="58"/>
      <c r="V2698" s="53">
        <f t="shared" si="1352"/>
        <v>0</v>
      </c>
      <c r="W2698" s="59"/>
      <c r="X2698" s="6"/>
    </row>
    <row r="2699" spans="1:24" s="35" customFormat="1" ht="15.75" x14ac:dyDescent="0.25">
      <c r="A2699" s="33" t="s">
        <v>295</v>
      </c>
      <c r="B2699" s="44" t="s">
        <v>335</v>
      </c>
      <c r="C2699" s="37" t="s">
        <v>233</v>
      </c>
      <c r="D2699" s="43" t="s">
        <v>234</v>
      </c>
      <c r="E2699" s="53"/>
      <c r="F2699" s="53">
        <f t="shared" si="1357"/>
        <v>0</v>
      </c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1351"/>
        <v>0</v>
      </c>
      <c r="R2699" s="53"/>
      <c r="S2699" s="53">
        <f t="shared" si="1356"/>
        <v>0</v>
      </c>
      <c r="T2699" s="58"/>
      <c r="U2699" s="58"/>
      <c r="V2699" s="53">
        <f t="shared" si="1352"/>
        <v>0</v>
      </c>
      <c r="W2699" s="59"/>
      <c r="X2699" s="6"/>
    </row>
    <row r="2700" spans="1:24" s="35" customFormat="1" ht="31.5" x14ac:dyDescent="0.25">
      <c r="A2700" s="33" t="s">
        <v>295</v>
      </c>
      <c r="B2700" s="44" t="s">
        <v>335</v>
      </c>
      <c r="C2700" s="37" t="s">
        <v>235</v>
      </c>
      <c r="D2700" s="43" t="s">
        <v>236</v>
      </c>
      <c r="E2700" s="53"/>
      <c r="F2700" s="53">
        <f t="shared" si="1357"/>
        <v>0</v>
      </c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1351"/>
        <v>0</v>
      </c>
      <c r="R2700" s="53"/>
      <c r="S2700" s="53">
        <f t="shared" si="1356"/>
        <v>0</v>
      </c>
      <c r="T2700" s="58"/>
      <c r="U2700" s="58"/>
      <c r="V2700" s="53">
        <f t="shared" si="1352"/>
        <v>0</v>
      </c>
      <c r="W2700" s="59"/>
      <c r="X2700" s="6"/>
    </row>
    <row r="2701" spans="1:24" s="35" customFormat="1" ht="31.5" x14ac:dyDescent="0.25">
      <c r="A2701" s="33" t="s">
        <v>295</v>
      </c>
      <c r="B2701" s="44" t="s">
        <v>335</v>
      </c>
      <c r="C2701" s="37" t="s">
        <v>237</v>
      </c>
      <c r="D2701" s="43" t="s">
        <v>238</v>
      </c>
      <c r="E2701" s="53"/>
      <c r="F2701" s="53">
        <f t="shared" si="1357"/>
        <v>0</v>
      </c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1351"/>
        <v>0</v>
      </c>
      <c r="R2701" s="53"/>
      <c r="S2701" s="53">
        <f t="shared" si="1356"/>
        <v>0</v>
      </c>
      <c r="T2701" s="58"/>
      <c r="U2701" s="58"/>
      <c r="V2701" s="53">
        <f t="shared" si="1352"/>
        <v>0</v>
      </c>
      <c r="W2701" s="59"/>
      <c r="X2701" s="6"/>
    </row>
    <row r="2702" spans="1:24" s="35" customFormat="1" ht="15.75" x14ac:dyDescent="0.25">
      <c r="A2702" s="33" t="s">
        <v>295</v>
      </c>
      <c r="B2702" s="44" t="s">
        <v>335</v>
      </c>
      <c r="C2702" s="37" t="s">
        <v>239</v>
      </c>
      <c r="D2702" s="43" t="s">
        <v>243</v>
      </c>
      <c r="E2702" s="53"/>
      <c r="F2702" s="53">
        <f t="shared" si="1357"/>
        <v>0</v>
      </c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1351"/>
        <v>0</v>
      </c>
      <c r="R2702" s="53"/>
      <c r="S2702" s="53">
        <f t="shared" si="1356"/>
        <v>0</v>
      </c>
      <c r="T2702" s="58"/>
      <c r="U2702" s="58"/>
      <c r="V2702" s="53">
        <f t="shared" si="1352"/>
        <v>0</v>
      </c>
      <c r="W2702" s="59"/>
      <c r="X2702" s="6"/>
    </row>
    <row r="2703" spans="1:24" s="35" customFormat="1" ht="15.75" x14ac:dyDescent="0.25">
      <c r="A2703" s="33" t="s">
        <v>295</v>
      </c>
      <c r="B2703" s="44" t="s">
        <v>335</v>
      </c>
      <c r="C2703" s="37" t="s">
        <v>240</v>
      </c>
      <c r="D2703" s="43" t="s">
        <v>244</v>
      </c>
      <c r="E2703" s="53"/>
      <c r="F2703" s="53"/>
      <c r="G2703" s="53"/>
      <c r="H2703" s="53"/>
      <c r="I2703" s="119"/>
      <c r="J2703" s="55"/>
      <c r="K2703" s="54"/>
      <c r="L2703" s="55"/>
      <c r="M2703" s="59"/>
      <c r="N2703" s="59"/>
      <c r="O2703" s="53"/>
      <c r="P2703" s="53"/>
      <c r="Q2703" s="57">
        <f t="shared" si="1351"/>
        <v>0</v>
      </c>
      <c r="R2703" s="53"/>
      <c r="S2703" s="53">
        <f t="shared" si="1356"/>
        <v>0</v>
      </c>
      <c r="T2703" s="58"/>
      <c r="U2703" s="58"/>
      <c r="V2703" s="53">
        <f t="shared" si="1352"/>
        <v>0</v>
      </c>
      <c r="W2703" s="59"/>
      <c r="X2703" s="6"/>
    </row>
    <row r="2704" spans="1:24" s="35" customFormat="1" ht="15.75" x14ac:dyDescent="0.25">
      <c r="A2704" s="33" t="s">
        <v>295</v>
      </c>
      <c r="B2704" s="44" t="s">
        <v>335</v>
      </c>
      <c r="C2704" s="37" t="s">
        <v>241</v>
      </c>
      <c r="D2704" s="43" t="s">
        <v>242</v>
      </c>
      <c r="E2704" s="53"/>
      <c r="F2704" s="53">
        <f t="shared" si="1357"/>
        <v>0</v>
      </c>
      <c r="G2704" s="53"/>
      <c r="H2704" s="53"/>
      <c r="I2704" s="54"/>
      <c r="J2704" s="50"/>
      <c r="K2704" s="54"/>
      <c r="L2704" s="55"/>
      <c r="M2704" s="59"/>
      <c r="N2704" s="59"/>
      <c r="O2704" s="53"/>
      <c r="P2704" s="53"/>
      <c r="Q2704" s="57">
        <f t="shared" si="1351"/>
        <v>0</v>
      </c>
      <c r="R2704" s="53"/>
      <c r="S2704" s="53">
        <f t="shared" si="1356"/>
        <v>0</v>
      </c>
      <c r="T2704" s="58"/>
      <c r="U2704" s="58"/>
      <c r="V2704" s="53">
        <f t="shared" si="1352"/>
        <v>0</v>
      </c>
      <c r="W2704" s="59"/>
      <c r="X2704" s="6"/>
    </row>
    <row r="2705" spans="1:24" s="35" customFormat="1" ht="31.5" x14ac:dyDescent="0.25">
      <c r="A2705" s="33" t="s">
        <v>295</v>
      </c>
      <c r="B2705" s="44" t="s">
        <v>335</v>
      </c>
      <c r="C2705" s="37" t="s">
        <v>245</v>
      </c>
      <c r="D2705" s="43" t="s">
        <v>246</v>
      </c>
      <c r="E2705" s="53"/>
      <c r="F2705" s="53">
        <f t="shared" si="1357"/>
        <v>0</v>
      </c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1351"/>
        <v>0</v>
      </c>
      <c r="R2705" s="53"/>
      <c r="S2705" s="53">
        <f t="shared" si="1356"/>
        <v>0</v>
      </c>
      <c r="T2705" s="58"/>
      <c r="U2705" s="58"/>
      <c r="V2705" s="53">
        <f t="shared" si="1352"/>
        <v>0</v>
      </c>
      <c r="W2705" s="59"/>
      <c r="X2705" s="6"/>
    </row>
    <row r="2706" spans="1:24" s="35" customFormat="1" ht="15.75" x14ac:dyDescent="0.25">
      <c r="A2706" s="33" t="s">
        <v>295</v>
      </c>
      <c r="B2706" s="44" t="s">
        <v>335</v>
      </c>
      <c r="C2706" s="37" t="s">
        <v>247</v>
      </c>
      <c r="D2706" s="43" t="s">
        <v>248</v>
      </c>
      <c r="E2706" s="53"/>
      <c r="F2706" s="53">
        <f t="shared" si="1357"/>
        <v>0</v>
      </c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1351"/>
        <v>0</v>
      </c>
      <c r="R2706" s="53"/>
      <c r="S2706" s="53">
        <f t="shared" si="1356"/>
        <v>0</v>
      </c>
      <c r="T2706" s="58"/>
      <c r="U2706" s="58"/>
      <c r="V2706" s="53">
        <f t="shared" si="1352"/>
        <v>0</v>
      </c>
      <c r="W2706" s="59"/>
      <c r="X2706" s="6"/>
    </row>
    <row r="2707" spans="1:24" s="35" customFormat="1" ht="31.5" x14ac:dyDescent="0.25">
      <c r="A2707" s="33" t="s">
        <v>295</v>
      </c>
      <c r="B2707" s="44" t="s">
        <v>335</v>
      </c>
      <c r="C2707" s="37" t="s">
        <v>249</v>
      </c>
      <c r="D2707" s="43" t="s">
        <v>250</v>
      </c>
      <c r="E2707" s="53"/>
      <c r="F2707" s="53">
        <f t="shared" si="1357"/>
        <v>0</v>
      </c>
      <c r="G2707" s="53"/>
      <c r="H2707" s="53"/>
      <c r="I2707" s="54"/>
      <c r="J2707" s="50"/>
      <c r="K2707" s="54"/>
      <c r="L2707" s="55"/>
      <c r="M2707" s="59"/>
      <c r="N2707" s="59"/>
      <c r="O2707" s="53"/>
      <c r="P2707" s="53"/>
      <c r="Q2707" s="57">
        <f t="shared" si="1351"/>
        <v>0</v>
      </c>
      <c r="R2707" s="53"/>
      <c r="S2707" s="53">
        <f t="shared" si="1356"/>
        <v>0</v>
      </c>
      <c r="T2707" s="58"/>
      <c r="U2707" s="58"/>
      <c r="V2707" s="53">
        <f t="shared" si="1352"/>
        <v>0</v>
      </c>
      <c r="W2707" s="59"/>
      <c r="X2707" s="6"/>
    </row>
    <row r="2708" spans="1:24" s="35" customFormat="1" ht="15.75" x14ac:dyDescent="0.25">
      <c r="A2708" s="33" t="s">
        <v>295</v>
      </c>
      <c r="B2708" s="44" t="s">
        <v>335</v>
      </c>
      <c r="C2708" s="37" t="s">
        <v>251</v>
      </c>
      <c r="D2708" s="43" t="s">
        <v>260</v>
      </c>
      <c r="E2708" s="53"/>
      <c r="F2708" s="53">
        <f t="shared" si="1357"/>
        <v>0</v>
      </c>
      <c r="G2708" s="53"/>
      <c r="H2708" s="53"/>
      <c r="I2708" s="54"/>
      <c r="J2708" s="50"/>
      <c r="K2708" s="54"/>
      <c r="L2708" s="55"/>
      <c r="M2708" s="59"/>
      <c r="N2708" s="59"/>
      <c r="O2708" s="53"/>
      <c r="P2708" s="53"/>
      <c r="Q2708" s="57">
        <f t="shared" si="1351"/>
        <v>0</v>
      </c>
      <c r="R2708" s="53"/>
      <c r="S2708" s="53">
        <f t="shared" si="1356"/>
        <v>0</v>
      </c>
      <c r="T2708" s="58"/>
      <c r="U2708" s="58"/>
      <c r="V2708" s="53">
        <f t="shared" si="1352"/>
        <v>0</v>
      </c>
      <c r="W2708" s="59"/>
      <c r="X2708" s="6"/>
    </row>
    <row r="2709" spans="1:24" s="35" customFormat="1" ht="15.75" x14ac:dyDescent="0.25">
      <c r="A2709" s="33" t="s">
        <v>295</v>
      </c>
      <c r="B2709" s="44" t="s">
        <v>335</v>
      </c>
      <c r="C2709" s="37" t="s">
        <v>252</v>
      </c>
      <c r="D2709" s="43" t="s">
        <v>253</v>
      </c>
      <c r="E2709" s="53"/>
      <c r="F2709" s="53">
        <f t="shared" si="1357"/>
        <v>0</v>
      </c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 t="shared" si="1351"/>
        <v>0</v>
      </c>
      <c r="R2709" s="53"/>
      <c r="S2709" s="53">
        <f t="shared" si="1356"/>
        <v>0</v>
      </c>
      <c r="T2709" s="58"/>
      <c r="U2709" s="58"/>
      <c r="V2709" s="53">
        <f t="shared" si="1352"/>
        <v>0</v>
      </c>
      <c r="W2709" s="59"/>
      <c r="X2709" s="6"/>
    </row>
    <row r="2710" spans="1:24" s="35" customFormat="1" ht="15.75" x14ac:dyDescent="0.25">
      <c r="A2710" s="33" t="s">
        <v>295</v>
      </c>
      <c r="B2710" s="44" t="s">
        <v>335</v>
      </c>
      <c r="C2710" s="37" t="s">
        <v>254</v>
      </c>
      <c r="D2710" s="43" t="s">
        <v>255</v>
      </c>
      <c r="E2710" s="53"/>
      <c r="F2710" s="53">
        <f t="shared" si="1357"/>
        <v>0</v>
      </c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>
        <f t="shared" si="1351"/>
        <v>0</v>
      </c>
      <c r="R2710" s="53"/>
      <c r="S2710" s="53">
        <f t="shared" si="1356"/>
        <v>0</v>
      </c>
      <c r="T2710" s="58"/>
      <c r="U2710" s="58"/>
      <c r="V2710" s="53">
        <f t="shared" si="1352"/>
        <v>0</v>
      </c>
      <c r="W2710" s="59"/>
      <c r="X2710" s="6"/>
    </row>
    <row r="2711" spans="1:24" s="35" customFormat="1" ht="15.75" x14ac:dyDescent="0.25">
      <c r="A2711" s="33" t="s">
        <v>295</v>
      </c>
      <c r="B2711" s="44" t="s">
        <v>335</v>
      </c>
      <c r="C2711" s="37" t="s">
        <v>256</v>
      </c>
      <c r="D2711" s="43" t="s">
        <v>257</v>
      </c>
      <c r="E2711" s="53"/>
      <c r="F2711" s="53">
        <f t="shared" si="1357"/>
        <v>0</v>
      </c>
      <c r="G2711" s="53"/>
      <c r="H2711" s="53"/>
      <c r="I2711" s="54"/>
      <c r="J2711" s="50"/>
      <c r="K2711" s="54"/>
      <c r="L2711" s="55"/>
      <c r="M2711" s="59"/>
      <c r="N2711" s="59"/>
      <c r="O2711" s="53"/>
      <c r="P2711" s="53"/>
      <c r="Q2711" s="57">
        <f t="shared" si="1351"/>
        <v>0</v>
      </c>
      <c r="R2711" s="53"/>
      <c r="S2711" s="53">
        <f t="shared" si="1356"/>
        <v>0</v>
      </c>
      <c r="T2711" s="58"/>
      <c r="U2711" s="58"/>
      <c r="V2711" s="53">
        <f t="shared" si="1352"/>
        <v>0</v>
      </c>
      <c r="W2711" s="59"/>
      <c r="X2711" s="6"/>
    </row>
    <row r="2712" spans="1:24" s="35" customFormat="1" ht="31.5" x14ac:dyDescent="0.25">
      <c r="A2712" s="33" t="s">
        <v>295</v>
      </c>
      <c r="B2712" s="44" t="s">
        <v>335</v>
      </c>
      <c r="C2712" s="37" t="s">
        <v>258</v>
      </c>
      <c r="D2712" s="43" t="s">
        <v>259</v>
      </c>
      <c r="E2712" s="53"/>
      <c r="F2712" s="53">
        <f t="shared" si="1357"/>
        <v>0</v>
      </c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>
        <f t="shared" si="1351"/>
        <v>0</v>
      </c>
      <c r="R2712" s="53"/>
      <c r="S2712" s="53">
        <f t="shared" si="1356"/>
        <v>0</v>
      </c>
      <c r="T2712" s="58"/>
      <c r="U2712" s="58"/>
      <c r="V2712" s="53">
        <f t="shared" si="1352"/>
        <v>0</v>
      </c>
      <c r="W2712" s="59"/>
      <c r="X2712" s="6"/>
    </row>
    <row r="2713" spans="1:24" s="35" customFormat="1" ht="15.75" x14ac:dyDescent="0.25">
      <c r="A2713" s="33" t="s">
        <v>295</v>
      </c>
      <c r="B2713" s="44" t="s">
        <v>335</v>
      </c>
      <c r="C2713" s="37" t="s">
        <v>261</v>
      </c>
      <c r="D2713" s="43" t="s">
        <v>262</v>
      </c>
      <c r="E2713" s="53"/>
      <c r="F2713" s="53">
        <f t="shared" si="1357"/>
        <v>0</v>
      </c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si="1351"/>
        <v>0</v>
      </c>
      <c r="R2713" s="53"/>
      <c r="S2713" s="53">
        <f t="shared" si="1356"/>
        <v>0</v>
      </c>
      <c r="T2713" s="58"/>
      <c r="U2713" s="58"/>
      <c r="V2713" s="53">
        <f t="shared" si="1352"/>
        <v>0</v>
      </c>
      <c r="W2713" s="59"/>
      <c r="X2713" s="6"/>
    </row>
    <row r="2714" spans="1:24" s="35" customFormat="1" ht="47.25" x14ac:dyDescent="0.25">
      <c r="A2714" s="33" t="s">
        <v>295</v>
      </c>
      <c r="B2714" s="44" t="s">
        <v>335</v>
      </c>
      <c r="C2714" s="37" t="s">
        <v>263</v>
      </c>
      <c r="D2714" s="43" t="s">
        <v>264</v>
      </c>
      <c r="E2714" s="53"/>
      <c r="F2714" s="53">
        <f t="shared" si="1357"/>
        <v>0</v>
      </c>
      <c r="G2714" s="53"/>
      <c r="H2714" s="53"/>
      <c r="I2714" s="54"/>
      <c r="J2714" s="50"/>
      <c r="K2714" s="54"/>
      <c r="L2714" s="55"/>
      <c r="M2714" s="59"/>
      <c r="N2714" s="59"/>
      <c r="O2714" s="53"/>
      <c r="P2714" s="53"/>
      <c r="Q2714" s="57">
        <f t="shared" si="1351"/>
        <v>0</v>
      </c>
      <c r="R2714" s="53"/>
      <c r="S2714" s="53">
        <f t="shared" si="1356"/>
        <v>0</v>
      </c>
      <c r="T2714" s="58"/>
      <c r="U2714" s="58"/>
      <c r="V2714" s="53">
        <f t="shared" si="1352"/>
        <v>0</v>
      </c>
      <c r="W2714" s="59"/>
      <c r="X2714" s="6"/>
    </row>
    <row r="2715" spans="1:24" s="35" customFormat="1" ht="15.75" x14ac:dyDescent="0.25">
      <c r="A2715" s="33" t="s">
        <v>295</v>
      </c>
      <c r="B2715" s="44" t="s">
        <v>335</v>
      </c>
      <c r="C2715" s="37" t="s">
        <v>265</v>
      </c>
      <c r="D2715" s="43" t="s">
        <v>266</v>
      </c>
      <c r="E2715" s="53"/>
      <c r="F2715" s="53">
        <f t="shared" si="1357"/>
        <v>0</v>
      </c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1351"/>
        <v>0</v>
      </c>
      <c r="R2715" s="53"/>
      <c r="S2715" s="53">
        <f t="shared" si="1356"/>
        <v>0</v>
      </c>
      <c r="T2715" s="58"/>
      <c r="U2715" s="58"/>
      <c r="V2715" s="53">
        <f t="shared" si="1352"/>
        <v>0</v>
      </c>
      <c r="W2715" s="59"/>
      <c r="X2715" s="6"/>
    </row>
    <row r="2716" spans="1:24" s="35" customFormat="1" ht="31.5" x14ac:dyDescent="0.25">
      <c r="A2716" s="33" t="s">
        <v>295</v>
      </c>
      <c r="B2716" s="44" t="s">
        <v>335</v>
      </c>
      <c r="C2716" s="37" t="s">
        <v>267</v>
      </c>
      <c r="D2716" s="43" t="s">
        <v>268</v>
      </c>
      <c r="E2716" s="53"/>
      <c r="F2716" s="53">
        <f t="shared" si="1357"/>
        <v>0</v>
      </c>
      <c r="G2716" s="53"/>
      <c r="H2716" s="53"/>
      <c r="I2716" s="54"/>
      <c r="J2716" s="50"/>
      <c r="K2716" s="54"/>
      <c r="L2716" s="55"/>
      <c r="M2716" s="59"/>
      <c r="N2716" s="59"/>
      <c r="O2716" s="53"/>
      <c r="P2716" s="53"/>
      <c r="Q2716" s="57">
        <f t="shared" si="1351"/>
        <v>0</v>
      </c>
      <c r="R2716" s="53"/>
      <c r="S2716" s="53">
        <f t="shared" si="1356"/>
        <v>0</v>
      </c>
      <c r="T2716" s="58"/>
      <c r="U2716" s="58"/>
      <c r="V2716" s="53">
        <f t="shared" si="1352"/>
        <v>0</v>
      </c>
      <c r="W2716" s="59"/>
      <c r="X2716" s="6"/>
    </row>
    <row r="2717" spans="1:24" s="35" customFormat="1" ht="15.75" x14ac:dyDescent="0.25">
      <c r="A2717" s="33" t="s">
        <v>295</v>
      </c>
      <c r="B2717" s="44" t="s">
        <v>335</v>
      </c>
      <c r="C2717" s="37" t="s">
        <v>269</v>
      </c>
      <c r="D2717" s="43" t="s">
        <v>270</v>
      </c>
      <c r="E2717" s="53"/>
      <c r="F2717" s="53">
        <f t="shared" si="1357"/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1351"/>
        <v>0</v>
      </c>
      <c r="R2717" s="53"/>
      <c r="S2717" s="53">
        <f t="shared" si="1356"/>
        <v>0</v>
      </c>
      <c r="T2717" s="58"/>
      <c r="U2717" s="58"/>
      <c r="V2717" s="53">
        <f t="shared" si="1352"/>
        <v>0</v>
      </c>
      <c r="W2717" s="59"/>
      <c r="X2717" s="6"/>
    </row>
    <row r="2718" spans="1:24" s="35" customFormat="1" ht="31.5" x14ac:dyDescent="0.25">
      <c r="A2718" s="33" t="s">
        <v>295</v>
      </c>
      <c r="B2718" s="44" t="s">
        <v>335</v>
      </c>
      <c r="C2718" s="37" t="s">
        <v>271</v>
      </c>
      <c r="D2718" s="43" t="s">
        <v>272</v>
      </c>
      <c r="E2718" s="53"/>
      <c r="F2718" s="53">
        <f t="shared" si="1357"/>
        <v>0</v>
      </c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1351"/>
        <v>0</v>
      </c>
      <c r="R2718" s="53"/>
      <c r="S2718" s="53">
        <f t="shared" si="1356"/>
        <v>0</v>
      </c>
      <c r="T2718" s="58"/>
      <c r="U2718" s="58"/>
      <c r="V2718" s="53">
        <f t="shared" si="1352"/>
        <v>0</v>
      </c>
      <c r="W2718" s="59"/>
      <c r="X2718" s="6"/>
    </row>
    <row r="2719" spans="1:24" s="35" customFormat="1" ht="15.75" x14ac:dyDescent="0.25">
      <c r="A2719" s="33" t="s">
        <v>295</v>
      </c>
      <c r="B2719" s="44" t="s">
        <v>335</v>
      </c>
      <c r="C2719" s="37" t="s">
        <v>273</v>
      </c>
      <c r="D2719" s="43" t="s">
        <v>274</v>
      </c>
      <c r="E2719" s="53"/>
      <c r="F2719" s="53">
        <f t="shared" si="1357"/>
        <v>0</v>
      </c>
      <c r="G2719" s="53"/>
      <c r="H2719" s="53"/>
      <c r="I2719" s="54"/>
      <c r="J2719" s="50"/>
      <c r="K2719" s="54"/>
      <c r="L2719" s="55"/>
      <c r="M2719" s="59"/>
      <c r="N2719" s="59"/>
      <c r="O2719" s="53"/>
      <c r="P2719" s="53"/>
      <c r="Q2719" s="57">
        <f t="shared" si="1351"/>
        <v>0</v>
      </c>
      <c r="R2719" s="53"/>
      <c r="S2719" s="53">
        <f t="shared" si="1356"/>
        <v>0</v>
      </c>
      <c r="T2719" s="58"/>
      <c r="U2719" s="58"/>
      <c r="V2719" s="53">
        <f t="shared" si="1352"/>
        <v>0</v>
      </c>
      <c r="W2719" s="59"/>
      <c r="X2719" s="6"/>
    </row>
    <row r="2720" spans="1:24" s="35" customFormat="1" ht="31.5" x14ac:dyDescent="0.25">
      <c r="A2720" s="33" t="s">
        <v>295</v>
      </c>
      <c r="B2720" s="44" t="s">
        <v>335</v>
      </c>
      <c r="C2720" s="37" t="s">
        <v>275</v>
      </c>
      <c r="D2720" s="43" t="s">
        <v>276</v>
      </c>
      <c r="E2720" s="53"/>
      <c r="F2720" s="53"/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1351"/>
        <v>0</v>
      </c>
      <c r="R2720" s="53"/>
      <c r="S2720" s="53">
        <f t="shared" si="1356"/>
        <v>0</v>
      </c>
      <c r="T2720" s="58"/>
      <c r="U2720" s="58"/>
      <c r="V2720" s="53">
        <f t="shared" si="1352"/>
        <v>0</v>
      </c>
      <c r="W2720" s="59"/>
      <c r="X2720" s="6"/>
    </row>
    <row r="2721" spans="1:24" s="35" customFormat="1" ht="15.75" x14ac:dyDescent="0.25">
      <c r="A2721" s="33" t="s">
        <v>295</v>
      </c>
      <c r="B2721" s="44" t="s">
        <v>335</v>
      </c>
      <c r="C2721" s="37" t="s">
        <v>353</v>
      </c>
      <c r="D2721" s="43" t="s">
        <v>351</v>
      </c>
      <c r="E2721" s="53"/>
      <c r="F2721" s="53">
        <f>E2721/12*1</f>
        <v>0</v>
      </c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/>
      <c r="R2721" s="53"/>
      <c r="S2721" s="53"/>
      <c r="T2721" s="58"/>
      <c r="U2721" s="58"/>
      <c r="V2721" s="53"/>
      <c r="W2721" s="59"/>
      <c r="X2721" s="6"/>
    </row>
    <row r="2722" spans="1:24" s="35" customFormat="1" ht="15.75" x14ac:dyDescent="0.25">
      <c r="A2722" s="33" t="s">
        <v>295</v>
      </c>
      <c r="B2722" s="44" t="s">
        <v>335</v>
      </c>
      <c r="C2722" s="37" t="s">
        <v>354</v>
      </c>
      <c r="D2722" s="38" t="s">
        <v>355</v>
      </c>
      <c r="E2722" s="53"/>
      <c r="F2722" s="99">
        <f>E2722/12*1</f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>
        <f>O2722-P2722</f>
        <v>0</v>
      </c>
      <c r="R2722" s="53"/>
      <c r="S2722" s="53">
        <f>ROUND(R2722/12*3,0)</f>
        <v>0</v>
      </c>
      <c r="T2722" s="58"/>
      <c r="U2722" s="58"/>
      <c r="V2722" s="53">
        <f>T2722-U2722</f>
        <v>0</v>
      </c>
      <c r="W2722" s="59"/>
      <c r="X2722" s="6"/>
    </row>
    <row r="2723" spans="1:24" s="35" customFormat="1" ht="15.75" x14ac:dyDescent="0.25">
      <c r="A2723" s="33" t="s">
        <v>295</v>
      </c>
      <c r="B2723" s="44" t="s">
        <v>335</v>
      </c>
      <c r="C2723" s="37" t="s">
        <v>360</v>
      </c>
      <c r="D2723" s="43" t="s">
        <v>319</v>
      </c>
      <c r="E2723" s="53">
        <v>375590</v>
      </c>
      <c r="F2723" s="53">
        <f>ROUND(E2723/12*2,0)</f>
        <v>62598</v>
      </c>
      <c r="G2723" s="99">
        <v>33501</v>
      </c>
      <c r="H2723" s="53">
        <v>18412</v>
      </c>
      <c r="I2723" s="119"/>
      <c r="J2723" s="55"/>
      <c r="K2723" s="54">
        <f>G2723-F2723</f>
        <v>-29097</v>
      </c>
      <c r="L2723" s="55">
        <f>ROUND(K2723*100/-F2723,2)</f>
        <v>46.48</v>
      </c>
      <c r="M2723" s="59"/>
      <c r="N2723" s="59"/>
      <c r="O2723" s="53"/>
      <c r="P2723" s="53"/>
      <c r="Q2723" s="57"/>
      <c r="R2723" s="53"/>
      <c r="S2723" s="53"/>
      <c r="T2723" s="58"/>
      <c r="U2723" s="58"/>
      <c r="V2723" s="53"/>
      <c r="W2723" s="59"/>
      <c r="X2723" s="6"/>
    </row>
    <row r="2724" spans="1:24" s="35" customFormat="1" ht="15.75" x14ac:dyDescent="0.25">
      <c r="A2724" s="33" t="s">
        <v>295</v>
      </c>
      <c r="B2724" s="44" t="s">
        <v>335</v>
      </c>
      <c r="C2724" s="37" t="s">
        <v>380</v>
      </c>
      <c r="D2724" s="39" t="s">
        <v>361</v>
      </c>
      <c r="E2724" s="53"/>
      <c r="F2724" s="99">
        <f>E2724/12*1</f>
        <v>0</v>
      </c>
      <c r="G2724" s="53"/>
      <c r="H2724" s="53"/>
      <c r="I2724" s="54"/>
      <c r="J2724" s="50"/>
      <c r="K2724" s="54"/>
      <c r="L2724" s="55"/>
      <c r="M2724" s="59"/>
      <c r="N2724" s="59"/>
      <c r="O2724" s="53"/>
      <c r="P2724" s="53"/>
      <c r="Q2724" s="57"/>
      <c r="R2724" s="53"/>
      <c r="S2724" s="53"/>
      <c r="T2724" s="58"/>
      <c r="U2724" s="58"/>
      <c r="V2724" s="53"/>
      <c r="W2724" s="59"/>
      <c r="X2724" s="6"/>
    </row>
    <row r="2725" spans="1:24" s="35" customFormat="1" ht="15.75" x14ac:dyDescent="0.25">
      <c r="A2725" s="33" t="s">
        <v>295</v>
      </c>
      <c r="B2725" s="44" t="s">
        <v>335</v>
      </c>
      <c r="C2725" s="98" t="s">
        <v>387</v>
      </c>
      <c r="D2725" s="117" t="s">
        <v>388</v>
      </c>
      <c r="E2725" s="53">
        <v>15254</v>
      </c>
      <c r="F2725" s="53">
        <f>E2725</f>
        <v>15254</v>
      </c>
      <c r="G2725" s="53">
        <f t="shared" ref="G2725" si="1358">F2725</f>
        <v>15254</v>
      </c>
      <c r="H2725" s="53">
        <f>G2725</f>
        <v>15254</v>
      </c>
      <c r="I2725" s="119"/>
      <c r="J2725" s="55"/>
      <c r="K2725" s="54"/>
      <c r="L2725" s="55"/>
      <c r="M2725" s="59"/>
      <c r="N2725" s="59"/>
      <c r="O2725" s="53"/>
      <c r="P2725" s="53"/>
      <c r="Q2725" s="57"/>
      <c r="R2725" s="53"/>
      <c r="S2725" s="53"/>
      <c r="T2725" s="58"/>
      <c r="U2725" s="58"/>
      <c r="V2725" s="53"/>
      <c r="W2725" s="60"/>
      <c r="X2725" s="6"/>
    </row>
    <row r="2726" spans="1:24" s="35" customFormat="1" ht="23.25" customHeight="1" x14ac:dyDescent="0.25">
      <c r="A2726" s="100" t="s">
        <v>296</v>
      </c>
      <c r="B2726" s="100" t="s">
        <v>336</v>
      </c>
      <c r="C2726" s="101" t="s">
        <v>102</v>
      </c>
      <c r="D2726" s="102" t="s">
        <v>21</v>
      </c>
      <c r="E2726" s="103">
        <f t="shared" ref="E2726:V2726" si="1359">E2727+E2766</f>
        <v>4518053</v>
      </c>
      <c r="F2726" s="103">
        <f t="shared" si="1359"/>
        <v>763857.33</v>
      </c>
      <c r="G2726" s="103">
        <f t="shared" si="1359"/>
        <v>750539.76</v>
      </c>
      <c r="H2726" s="103">
        <f t="shared" si="1359"/>
        <v>729936</v>
      </c>
      <c r="I2726" s="103">
        <f t="shared" si="1359"/>
        <v>11733.65</v>
      </c>
      <c r="J2726" s="104">
        <f>ROUND(I2726/F2726*100,2)</f>
        <v>1.54</v>
      </c>
      <c r="K2726" s="103">
        <f t="shared" si="1359"/>
        <v>-25051.22</v>
      </c>
      <c r="L2726" s="106">
        <f>ROUND(K2726*100/-F2726,2)</f>
        <v>3.28</v>
      </c>
      <c r="M2726" s="103">
        <f t="shared" si="1359"/>
        <v>75808</v>
      </c>
      <c r="N2726" s="103">
        <f t="shared" si="1359"/>
        <v>12634.67</v>
      </c>
      <c r="O2726" s="103">
        <f t="shared" si="1359"/>
        <v>12541</v>
      </c>
      <c r="P2726" s="103">
        <f t="shared" si="1359"/>
        <v>12541</v>
      </c>
      <c r="Q2726" s="103">
        <f t="shared" si="1359"/>
        <v>0</v>
      </c>
      <c r="R2726" s="103">
        <f t="shared" si="1359"/>
        <v>2470</v>
      </c>
      <c r="S2726" s="103">
        <f t="shared" si="1359"/>
        <v>412</v>
      </c>
      <c r="T2726" s="103">
        <f t="shared" si="1359"/>
        <v>421</v>
      </c>
      <c r="U2726" s="103">
        <f t="shared" si="1359"/>
        <v>419</v>
      </c>
      <c r="V2726" s="103">
        <f t="shared" si="1359"/>
        <v>2</v>
      </c>
      <c r="W2726" s="105">
        <v>15503</v>
      </c>
      <c r="X2726" s="47"/>
    </row>
    <row r="2727" spans="1:24" s="35" customFormat="1" ht="21.75" customHeight="1" x14ac:dyDescent="0.25">
      <c r="A2727" s="33" t="s">
        <v>296</v>
      </c>
      <c r="B2727" s="21">
        <v>1</v>
      </c>
      <c r="C2727" s="23" t="s">
        <v>102</v>
      </c>
      <c r="D2727" s="27" t="s">
        <v>22</v>
      </c>
      <c r="E2727" s="52">
        <f t="shared" ref="E2727:K2727" si="1360">E2728+E2734+E2748</f>
        <v>4463470</v>
      </c>
      <c r="F2727" s="52">
        <f t="shared" si="1360"/>
        <v>744053</v>
      </c>
      <c r="G2727" s="52">
        <f t="shared" si="1360"/>
        <v>734785.5</v>
      </c>
      <c r="H2727" s="52">
        <f t="shared" si="1360"/>
        <v>714083</v>
      </c>
      <c r="I2727" s="52">
        <f t="shared" si="1360"/>
        <v>11519.5</v>
      </c>
      <c r="J2727" s="55">
        <f>ROUND(I2727/F2727*100,2)</f>
        <v>1.55</v>
      </c>
      <c r="K2727" s="52">
        <f t="shared" si="1360"/>
        <v>-20787</v>
      </c>
      <c r="L2727" s="55">
        <f>ROUND(K2727*100/-F2727,2)</f>
        <v>2.79</v>
      </c>
      <c r="M2727" s="49">
        <v>73599</v>
      </c>
      <c r="N2727" s="49">
        <f>ROUND(M2727/12*2,2)</f>
        <v>12266.5</v>
      </c>
      <c r="O2727" s="52">
        <f t="shared" ref="O2727:V2727" si="1361">O2728+O2734+O2748</f>
        <v>12457</v>
      </c>
      <c r="P2727" s="52">
        <f t="shared" si="1361"/>
        <v>12457</v>
      </c>
      <c r="Q2727" s="52">
        <f t="shared" si="1361"/>
        <v>0</v>
      </c>
      <c r="R2727" s="52">
        <f t="shared" si="1361"/>
        <v>2427</v>
      </c>
      <c r="S2727" s="52">
        <f t="shared" si="1361"/>
        <v>405</v>
      </c>
      <c r="T2727" s="59">
        <f t="shared" si="1361"/>
        <v>418</v>
      </c>
      <c r="U2727" s="59">
        <f t="shared" si="1361"/>
        <v>416</v>
      </c>
      <c r="V2727" s="59">
        <f t="shared" si="1361"/>
        <v>2</v>
      </c>
      <c r="W2727" s="60"/>
      <c r="X2727" s="25"/>
    </row>
    <row r="2728" spans="1:24" s="35" customFormat="1" ht="21.75" customHeight="1" x14ac:dyDescent="0.25">
      <c r="A2728" s="33" t="s">
        <v>296</v>
      </c>
      <c r="B2728" s="33" t="s">
        <v>330</v>
      </c>
      <c r="C2728" s="23" t="s">
        <v>102</v>
      </c>
      <c r="D2728" s="32" t="s">
        <v>23</v>
      </c>
      <c r="E2728" s="49">
        <f t="shared" ref="E2728:K2728" si="1362">SUM(E2729:E2733)</f>
        <v>4242837</v>
      </c>
      <c r="F2728" s="49">
        <f t="shared" si="1362"/>
        <v>707280</v>
      </c>
      <c r="G2728" s="49">
        <f t="shared" si="1362"/>
        <v>718484</v>
      </c>
      <c r="H2728" s="49">
        <f t="shared" si="1362"/>
        <v>707280</v>
      </c>
      <c r="I2728" s="49">
        <f t="shared" si="1362"/>
        <v>11204</v>
      </c>
      <c r="J2728" s="55">
        <f>ROUND(I2728/F2728*100,2)</f>
        <v>1.58</v>
      </c>
      <c r="K2728" s="49">
        <f t="shared" si="1362"/>
        <v>0</v>
      </c>
      <c r="L2728" s="55">
        <f>ROUND(K2728*100/-F2728,2)</f>
        <v>0</v>
      </c>
      <c r="M2728" s="49"/>
      <c r="N2728" s="49"/>
      <c r="O2728" s="52">
        <f t="shared" ref="O2728:V2728" si="1363">SUM(O2729:O2733)</f>
        <v>12457</v>
      </c>
      <c r="P2728" s="52">
        <f t="shared" si="1363"/>
        <v>12457</v>
      </c>
      <c r="Q2728" s="52">
        <f t="shared" si="1363"/>
        <v>0</v>
      </c>
      <c r="R2728" s="52">
        <f t="shared" si="1363"/>
        <v>2427</v>
      </c>
      <c r="S2728" s="52">
        <f t="shared" si="1363"/>
        <v>405</v>
      </c>
      <c r="T2728" s="52">
        <f t="shared" si="1363"/>
        <v>418</v>
      </c>
      <c r="U2728" s="49">
        <f t="shared" si="1363"/>
        <v>416</v>
      </c>
      <c r="V2728" s="49">
        <f t="shared" si="1363"/>
        <v>2</v>
      </c>
      <c r="W2728" s="51"/>
      <c r="X2728" s="25"/>
    </row>
    <row r="2729" spans="1:24" s="35" customFormat="1" ht="15.75" customHeight="1" x14ac:dyDescent="0.25">
      <c r="A2729" s="33" t="s">
        <v>296</v>
      </c>
      <c r="B2729" s="33" t="s">
        <v>330</v>
      </c>
      <c r="C2729" s="23" t="s">
        <v>73</v>
      </c>
      <c r="D2729" s="34" t="s">
        <v>106</v>
      </c>
      <c r="E2729" s="53">
        <v>2039528</v>
      </c>
      <c r="F2729" s="99">
        <f>170031*2</f>
        <v>340062</v>
      </c>
      <c r="G2729" s="99">
        <v>351266</v>
      </c>
      <c r="H2729" s="99">
        <v>340062</v>
      </c>
      <c r="I2729" s="54">
        <f>G2729-F2729</f>
        <v>11204</v>
      </c>
      <c r="J2729" s="50">
        <f>ROUND(I2729/F2729*100,2)</f>
        <v>3.29</v>
      </c>
      <c r="K2729" s="54"/>
      <c r="L2729" s="55"/>
      <c r="M2729" s="53"/>
      <c r="N2729" s="53"/>
      <c r="O2729" s="53">
        <v>12457</v>
      </c>
      <c r="P2729" s="53">
        <v>12457</v>
      </c>
      <c r="Q2729" s="59">
        <f>O2729-P2729</f>
        <v>0</v>
      </c>
      <c r="R2729" s="74">
        <v>2427</v>
      </c>
      <c r="S2729" s="53">
        <f>ROUND(R2729/12*2,0)</f>
        <v>405</v>
      </c>
      <c r="T2729" s="58">
        <v>418</v>
      </c>
      <c r="U2729" s="58">
        <v>416</v>
      </c>
      <c r="V2729" s="53">
        <f>T2729-U2729</f>
        <v>2</v>
      </c>
      <c r="W2729" s="56"/>
      <c r="X2729" s="6"/>
    </row>
    <row r="2730" spans="1:24" s="26" customFormat="1" ht="15.75" customHeight="1" x14ac:dyDescent="0.25">
      <c r="A2730" s="33" t="s">
        <v>296</v>
      </c>
      <c r="B2730" s="33" t="s">
        <v>330</v>
      </c>
      <c r="C2730" s="23" t="s">
        <v>74</v>
      </c>
      <c r="D2730" s="116" t="s">
        <v>104</v>
      </c>
      <c r="E2730" s="53">
        <v>2029093</v>
      </c>
      <c r="F2730" s="53">
        <f>169091*2</f>
        <v>338182</v>
      </c>
      <c r="G2730" s="53">
        <v>338182</v>
      </c>
      <c r="H2730" s="53">
        <v>338182</v>
      </c>
      <c r="I2730" s="119"/>
      <c r="J2730" s="50"/>
      <c r="K2730" s="119"/>
      <c r="L2730" s="55"/>
      <c r="M2730" s="59"/>
      <c r="N2730" s="59"/>
      <c r="O2730" s="53"/>
      <c r="P2730" s="53"/>
      <c r="Q2730" s="59">
        <f>O2730-P2730</f>
        <v>0</v>
      </c>
      <c r="R2730" s="53"/>
      <c r="S2730" s="53">
        <f>ROUND(R2730/12*3,0)</f>
        <v>0</v>
      </c>
      <c r="T2730" s="53"/>
      <c r="U2730" s="53"/>
      <c r="V2730" s="53">
        <f>T2730-U2730</f>
        <v>0</v>
      </c>
      <c r="W2730" s="60"/>
      <c r="X2730" s="6"/>
    </row>
    <row r="2731" spans="1:24" s="26" customFormat="1" ht="15.75" customHeight="1" x14ac:dyDescent="0.25">
      <c r="A2731" s="33" t="s">
        <v>296</v>
      </c>
      <c r="B2731" s="33" t="s">
        <v>330</v>
      </c>
      <c r="C2731" s="23" t="s">
        <v>74</v>
      </c>
      <c r="D2731" s="116" t="s">
        <v>105</v>
      </c>
      <c r="E2731" s="53">
        <v>174216</v>
      </c>
      <c r="F2731" s="53">
        <f>14518*2</f>
        <v>29036</v>
      </c>
      <c r="G2731" s="53">
        <v>29036</v>
      </c>
      <c r="H2731" s="53">
        <v>29036</v>
      </c>
      <c r="I2731" s="119"/>
      <c r="J2731" s="50"/>
      <c r="K2731" s="119"/>
      <c r="L2731" s="55"/>
      <c r="M2731" s="59"/>
      <c r="N2731" s="59"/>
      <c r="O2731" s="53"/>
      <c r="P2731" s="53"/>
      <c r="Q2731" s="59">
        <f>O2731-P2731</f>
        <v>0</v>
      </c>
      <c r="R2731" s="53"/>
      <c r="S2731" s="53">
        <f>ROUND(R2731/12*3,0)</f>
        <v>0</v>
      </c>
      <c r="T2731" s="53"/>
      <c r="U2731" s="53"/>
      <c r="V2731" s="53">
        <f>T2731-U2731</f>
        <v>0</v>
      </c>
      <c r="W2731" s="60"/>
      <c r="X2731" s="6"/>
    </row>
    <row r="2732" spans="1:24" s="26" customFormat="1" ht="15.75" customHeight="1" x14ac:dyDescent="0.25">
      <c r="A2732" s="33" t="s">
        <v>296</v>
      </c>
      <c r="B2732" s="33" t="s">
        <v>330</v>
      </c>
      <c r="C2732" s="23" t="s">
        <v>75</v>
      </c>
      <c r="D2732" s="34" t="s">
        <v>107</v>
      </c>
      <c r="E2732" s="53"/>
      <c r="F2732" s="53"/>
      <c r="G2732" s="53"/>
      <c r="H2732" s="53"/>
      <c r="I2732" s="119"/>
      <c r="J2732" s="55"/>
      <c r="K2732" s="119"/>
      <c r="L2732" s="55"/>
      <c r="M2732" s="59"/>
      <c r="N2732" s="59"/>
      <c r="O2732" s="53"/>
      <c r="P2732" s="53"/>
      <c r="Q2732" s="59">
        <f>O2732-P2732</f>
        <v>0</v>
      </c>
      <c r="R2732" s="53"/>
      <c r="S2732" s="53">
        <f>ROUND(R2732/12*3,0)</f>
        <v>0</v>
      </c>
      <c r="T2732" s="53"/>
      <c r="U2732" s="53"/>
      <c r="V2732" s="53">
        <f>T2732-U2732</f>
        <v>0</v>
      </c>
      <c r="W2732" s="60"/>
      <c r="X2732" s="6"/>
    </row>
    <row r="2733" spans="1:24" s="35" customFormat="1" ht="15.75" customHeight="1" x14ac:dyDescent="0.25">
      <c r="A2733" s="33" t="s">
        <v>296</v>
      </c>
      <c r="B2733" s="33" t="s">
        <v>330</v>
      </c>
      <c r="C2733" s="23" t="s">
        <v>76</v>
      </c>
      <c r="D2733" s="34" t="s">
        <v>108</v>
      </c>
      <c r="E2733" s="53"/>
      <c r="F2733" s="53"/>
      <c r="G2733" s="53"/>
      <c r="H2733" s="53"/>
      <c r="I2733" s="54"/>
      <c r="J2733" s="50"/>
      <c r="K2733" s="54"/>
      <c r="L2733" s="55"/>
      <c r="M2733" s="60"/>
      <c r="N2733" s="59"/>
      <c r="O2733" s="53"/>
      <c r="P2733" s="53"/>
      <c r="Q2733" s="57">
        <f>O2733-P2733</f>
        <v>0</v>
      </c>
      <c r="R2733" s="53"/>
      <c r="S2733" s="53">
        <f>ROUND(R2733/12*3,0)</f>
        <v>0</v>
      </c>
      <c r="T2733" s="58"/>
      <c r="U2733" s="58"/>
      <c r="V2733" s="53">
        <f>T2733-U2733</f>
        <v>0</v>
      </c>
      <c r="W2733" s="60"/>
      <c r="X2733" s="6"/>
    </row>
    <row r="2734" spans="1:24" s="35" customFormat="1" ht="23.25" customHeight="1" x14ac:dyDescent="0.25">
      <c r="A2734" s="33" t="s">
        <v>296</v>
      </c>
      <c r="B2734" s="22" t="s">
        <v>331</v>
      </c>
      <c r="C2734" s="36"/>
      <c r="D2734" s="32" t="s">
        <v>24</v>
      </c>
      <c r="E2734" s="61">
        <f t="shared" ref="E2734:K2734" si="1364">SUM(E2735:E2747)</f>
        <v>0</v>
      </c>
      <c r="F2734" s="61">
        <f t="shared" si="1364"/>
        <v>0</v>
      </c>
      <c r="G2734" s="61">
        <f t="shared" si="1364"/>
        <v>0</v>
      </c>
      <c r="H2734" s="61">
        <f t="shared" si="1364"/>
        <v>0</v>
      </c>
      <c r="I2734" s="120">
        <f t="shared" si="1364"/>
        <v>0</v>
      </c>
      <c r="J2734" s="120"/>
      <c r="K2734" s="120">
        <f t="shared" si="1364"/>
        <v>0</v>
      </c>
      <c r="L2734" s="61"/>
      <c r="M2734" s="61"/>
      <c r="N2734" s="61"/>
      <c r="O2734" s="61">
        <f t="shared" ref="O2734:V2734" si="1365">SUM(O2735:O2747)</f>
        <v>0</v>
      </c>
      <c r="P2734" s="61">
        <f t="shared" si="1365"/>
        <v>0</v>
      </c>
      <c r="Q2734" s="120">
        <f t="shared" si="1365"/>
        <v>0</v>
      </c>
      <c r="R2734" s="61">
        <f t="shared" si="1365"/>
        <v>0</v>
      </c>
      <c r="S2734" s="61">
        <f t="shared" si="1365"/>
        <v>0</v>
      </c>
      <c r="T2734" s="137">
        <f t="shared" si="1365"/>
        <v>0</v>
      </c>
      <c r="U2734" s="137">
        <f t="shared" si="1365"/>
        <v>0</v>
      </c>
      <c r="V2734" s="61">
        <f t="shared" si="1365"/>
        <v>0</v>
      </c>
      <c r="W2734" s="62"/>
      <c r="X2734" s="6"/>
    </row>
    <row r="2735" spans="1:24" s="35" customFormat="1" ht="15.75" customHeight="1" x14ac:dyDescent="0.25">
      <c r="A2735" s="33" t="s">
        <v>296</v>
      </c>
      <c r="B2735" s="33" t="s">
        <v>331</v>
      </c>
      <c r="C2735" s="37" t="s">
        <v>25</v>
      </c>
      <c r="D2735" s="34" t="s">
        <v>54</v>
      </c>
      <c r="E2735" s="53"/>
      <c r="F2735" s="53"/>
      <c r="G2735" s="53"/>
      <c r="H2735" s="53"/>
      <c r="I2735" s="54"/>
      <c r="J2735" s="50"/>
      <c r="K2735" s="54"/>
      <c r="L2735" s="55"/>
      <c r="M2735" s="59"/>
      <c r="N2735" s="59"/>
      <c r="O2735" s="53"/>
      <c r="P2735" s="53"/>
      <c r="Q2735" s="57">
        <f t="shared" ref="Q2735:Q2747" si="1366">O2735-P2735</f>
        <v>0</v>
      </c>
      <c r="R2735" s="53"/>
      <c r="S2735" s="53">
        <f t="shared" ref="S2735:S2747" si="1367">ROUND(R2735/12*3,0)</f>
        <v>0</v>
      </c>
      <c r="T2735" s="58"/>
      <c r="U2735" s="58"/>
      <c r="V2735" s="53">
        <f t="shared" ref="V2735:V2747" si="1368">T2735-U2735</f>
        <v>0</v>
      </c>
      <c r="W2735" s="60"/>
      <c r="X2735" s="6"/>
    </row>
    <row r="2736" spans="1:24" s="35" customFormat="1" ht="15.75" customHeight="1" x14ac:dyDescent="0.25">
      <c r="A2736" s="33" t="s">
        <v>296</v>
      </c>
      <c r="B2736" s="33" t="s">
        <v>331</v>
      </c>
      <c r="C2736" s="37" t="s">
        <v>26</v>
      </c>
      <c r="D2736" s="34" t="s">
        <v>27</v>
      </c>
      <c r="E2736" s="53"/>
      <c r="F2736" s="53"/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si="1366"/>
        <v>0</v>
      </c>
      <c r="R2736" s="53"/>
      <c r="S2736" s="53">
        <f t="shared" si="1367"/>
        <v>0</v>
      </c>
      <c r="T2736" s="58"/>
      <c r="U2736" s="58"/>
      <c r="V2736" s="53">
        <f t="shared" si="1368"/>
        <v>0</v>
      </c>
      <c r="W2736" s="60"/>
      <c r="X2736" s="6"/>
    </row>
    <row r="2737" spans="1:24" s="35" customFormat="1" ht="15.75" customHeight="1" x14ac:dyDescent="0.25">
      <c r="A2737" s="33" t="s">
        <v>296</v>
      </c>
      <c r="B2737" s="33" t="s">
        <v>331</v>
      </c>
      <c r="C2737" s="37" t="s">
        <v>28</v>
      </c>
      <c r="D2737" s="34" t="s">
        <v>29</v>
      </c>
      <c r="E2737" s="53"/>
      <c r="F2737" s="53"/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1366"/>
        <v>0</v>
      </c>
      <c r="R2737" s="53"/>
      <c r="S2737" s="53">
        <f t="shared" si="1367"/>
        <v>0</v>
      </c>
      <c r="T2737" s="58"/>
      <c r="U2737" s="58"/>
      <c r="V2737" s="53">
        <f t="shared" si="1368"/>
        <v>0</v>
      </c>
      <c r="W2737" s="60"/>
      <c r="X2737" s="6"/>
    </row>
    <row r="2738" spans="1:24" s="35" customFormat="1" ht="15.75" customHeight="1" x14ac:dyDescent="0.25">
      <c r="A2738" s="33" t="s">
        <v>296</v>
      </c>
      <c r="B2738" s="33" t="s">
        <v>331</v>
      </c>
      <c r="C2738" s="37" t="s">
        <v>56</v>
      </c>
      <c r="D2738" s="34" t="s">
        <v>53</v>
      </c>
      <c r="E2738" s="53"/>
      <c r="F2738" s="53"/>
      <c r="G2738" s="53"/>
      <c r="H2738" s="53"/>
      <c r="I2738" s="119"/>
      <c r="J2738" s="50"/>
      <c r="K2738" s="119"/>
      <c r="L2738" s="55"/>
      <c r="M2738" s="59"/>
      <c r="N2738" s="59"/>
      <c r="O2738" s="53"/>
      <c r="P2738" s="53"/>
      <c r="Q2738" s="59">
        <f t="shared" si="1366"/>
        <v>0</v>
      </c>
      <c r="R2738" s="53"/>
      <c r="S2738" s="53">
        <f t="shared" si="1367"/>
        <v>0</v>
      </c>
      <c r="T2738" s="53"/>
      <c r="U2738" s="53"/>
      <c r="V2738" s="53">
        <f t="shared" si="1368"/>
        <v>0</v>
      </c>
      <c r="W2738" s="60"/>
      <c r="X2738" s="6"/>
    </row>
    <row r="2739" spans="1:24" s="35" customFormat="1" ht="15.75" customHeight="1" x14ac:dyDescent="0.25">
      <c r="A2739" s="33" t="s">
        <v>296</v>
      </c>
      <c r="B2739" s="33" t="s">
        <v>331</v>
      </c>
      <c r="C2739" s="37" t="s">
        <v>57</v>
      </c>
      <c r="D2739" s="34" t="s">
        <v>68</v>
      </c>
      <c r="E2739" s="53"/>
      <c r="F2739" s="53"/>
      <c r="G2739" s="53"/>
      <c r="H2739" s="53"/>
      <c r="I2739" s="54"/>
      <c r="J2739" s="50"/>
      <c r="K2739" s="54"/>
      <c r="L2739" s="55"/>
      <c r="M2739" s="59"/>
      <c r="N2739" s="59"/>
      <c r="O2739" s="53"/>
      <c r="P2739" s="53"/>
      <c r="Q2739" s="57">
        <f t="shared" si="1366"/>
        <v>0</v>
      </c>
      <c r="R2739" s="53"/>
      <c r="S2739" s="53">
        <f t="shared" si="1367"/>
        <v>0</v>
      </c>
      <c r="T2739" s="58"/>
      <c r="U2739" s="58"/>
      <c r="V2739" s="53">
        <f t="shared" si="1368"/>
        <v>0</v>
      </c>
      <c r="W2739" s="60"/>
      <c r="X2739" s="6"/>
    </row>
    <row r="2740" spans="1:24" s="35" customFormat="1" ht="15.75" customHeight="1" x14ac:dyDescent="0.25">
      <c r="A2740" s="33" t="s">
        <v>296</v>
      </c>
      <c r="B2740" s="33" t="s">
        <v>331</v>
      </c>
      <c r="C2740" s="37" t="s">
        <v>58</v>
      </c>
      <c r="D2740" s="34" t="s">
        <v>70</v>
      </c>
      <c r="E2740" s="53"/>
      <c r="F2740" s="53"/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1366"/>
        <v>0</v>
      </c>
      <c r="R2740" s="53"/>
      <c r="S2740" s="53">
        <f t="shared" si="1367"/>
        <v>0</v>
      </c>
      <c r="T2740" s="58"/>
      <c r="U2740" s="58"/>
      <c r="V2740" s="53">
        <f t="shared" si="1368"/>
        <v>0</v>
      </c>
      <c r="W2740" s="60"/>
      <c r="X2740" s="6"/>
    </row>
    <row r="2741" spans="1:24" s="35" customFormat="1" ht="15.75" customHeight="1" x14ac:dyDescent="0.25">
      <c r="A2741" s="33" t="s">
        <v>296</v>
      </c>
      <c r="B2741" s="33" t="s">
        <v>331</v>
      </c>
      <c r="C2741" s="37" t="s">
        <v>59</v>
      </c>
      <c r="D2741" s="34" t="s">
        <v>69</v>
      </c>
      <c r="E2741" s="53"/>
      <c r="F2741" s="53"/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>
        <f t="shared" si="1366"/>
        <v>0</v>
      </c>
      <c r="R2741" s="53"/>
      <c r="S2741" s="53">
        <f t="shared" si="1367"/>
        <v>0</v>
      </c>
      <c r="T2741" s="58"/>
      <c r="U2741" s="58"/>
      <c r="V2741" s="53">
        <f t="shared" si="1368"/>
        <v>0</v>
      </c>
      <c r="W2741" s="60"/>
      <c r="X2741" s="6"/>
    </row>
    <row r="2742" spans="1:24" s="35" customFormat="1" ht="15.75" customHeight="1" x14ac:dyDescent="0.25">
      <c r="A2742" s="33" t="s">
        <v>296</v>
      </c>
      <c r="B2742" s="33" t="s">
        <v>331</v>
      </c>
      <c r="C2742" s="37" t="s">
        <v>60</v>
      </c>
      <c r="D2742" s="34" t="s">
        <v>72</v>
      </c>
      <c r="E2742" s="53"/>
      <c r="F2742" s="53"/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 t="shared" si="1366"/>
        <v>0</v>
      </c>
      <c r="R2742" s="53"/>
      <c r="S2742" s="53">
        <f t="shared" si="1367"/>
        <v>0</v>
      </c>
      <c r="T2742" s="58"/>
      <c r="U2742" s="58"/>
      <c r="V2742" s="53">
        <f t="shared" si="1368"/>
        <v>0</v>
      </c>
      <c r="W2742" s="60"/>
      <c r="X2742" s="6"/>
    </row>
    <row r="2743" spans="1:24" s="35" customFormat="1" ht="15.75" customHeight="1" x14ac:dyDescent="0.25">
      <c r="A2743" s="33" t="s">
        <v>296</v>
      </c>
      <c r="B2743" s="33" t="s">
        <v>331</v>
      </c>
      <c r="C2743" s="37" t="s">
        <v>61</v>
      </c>
      <c r="D2743" s="34" t="s">
        <v>67</v>
      </c>
      <c r="E2743" s="53"/>
      <c r="F2743" s="53"/>
      <c r="G2743" s="53"/>
      <c r="H2743" s="53"/>
      <c r="I2743" s="54"/>
      <c r="J2743" s="50"/>
      <c r="K2743" s="54"/>
      <c r="L2743" s="55"/>
      <c r="M2743" s="59"/>
      <c r="N2743" s="59"/>
      <c r="O2743" s="53"/>
      <c r="P2743" s="53"/>
      <c r="Q2743" s="57">
        <f t="shared" si="1366"/>
        <v>0</v>
      </c>
      <c r="R2743" s="53"/>
      <c r="S2743" s="53">
        <f t="shared" si="1367"/>
        <v>0</v>
      </c>
      <c r="T2743" s="58"/>
      <c r="U2743" s="58"/>
      <c r="V2743" s="53">
        <f t="shared" si="1368"/>
        <v>0</v>
      </c>
      <c r="W2743" s="60"/>
      <c r="X2743" s="6"/>
    </row>
    <row r="2744" spans="1:24" s="35" customFormat="1" ht="15.75" customHeight="1" x14ac:dyDescent="0.25">
      <c r="A2744" s="33" t="s">
        <v>296</v>
      </c>
      <c r="B2744" s="33" t="s">
        <v>331</v>
      </c>
      <c r="C2744" s="37" t="s">
        <v>62</v>
      </c>
      <c r="D2744" s="34" t="s">
        <v>66</v>
      </c>
      <c r="E2744" s="53"/>
      <c r="F2744" s="53"/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>
        <f t="shared" si="1366"/>
        <v>0</v>
      </c>
      <c r="R2744" s="53"/>
      <c r="S2744" s="53">
        <f t="shared" si="1367"/>
        <v>0</v>
      </c>
      <c r="T2744" s="58"/>
      <c r="U2744" s="58"/>
      <c r="V2744" s="53">
        <f t="shared" si="1368"/>
        <v>0</v>
      </c>
      <c r="W2744" s="60"/>
      <c r="X2744" s="6"/>
    </row>
    <row r="2745" spans="1:24" s="35" customFormat="1" ht="15.75" customHeight="1" x14ac:dyDescent="0.25">
      <c r="A2745" s="33" t="s">
        <v>296</v>
      </c>
      <c r="B2745" s="33" t="s">
        <v>331</v>
      </c>
      <c r="C2745" s="37" t="s">
        <v>63</v>
      </c>
      <c r="D2745" s="34" t="s">
        <v>52</v>
      </c>
      <c r="E2745" s="53"/>
      <c r="F2745" s="53"/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si="1366"/>
        <v>0</v>
      </c>
      <c r="R2745" s="53"/>
      <c r="S2745" s="53">
        <f t="shared" si="1367"/>
        <v>0</v>
      </c>
      <c r="T2745" s="58"/>
      <c r="U2745" s="58"/>
      <c r="V2745" s="53">
        <f t="shared" si="1368"/>
        <v>0</v>
      </c>
      <c r="W2745" s="60"/>
      <c r="X2745" s="6"/>
    </row>
    <row r="2746" spans="1:24" s="35" customFormat="1" ht="15.75" customHeight="1" x14ac:dyDescent="0.25">
      <c r="A2746" s="33" t="s">
        <v>296</v>
      </c>
      <c r="B2746" s="33" t="s">
        <v>331</v>
      </c>
      <c r="C2746" s="37" t="s">
        <v>64</v>
      </c>
      <c r="D2746" s="34" t="s">
        <v>55</v>
      </c>
      <c r="E2746" s="53"/>
      <c r="F2746" s="53"/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1366"/>
        <v>0</v>
      </c>
      <c r="R2746" s="53"/>
      <c r="S2746" s="53">
        <f t="shared" si="1367"/>
        <v>0</v>
      </c>
      <c r="T2746" s="58"/>
      <c r="U2746" s="58"/>
      <c r="V2746" s="53">
        <f t="shared" si="1368"/>
        <v>0</v>
      </c>
      <c r="W2746" s="60"/>
      <c r="X2746" s="6"/>
    </row>
    <row r="2747" spans="1:24" s="35" customFormat="1" ht="15.75" customHeight="1" x14ac:dyDescent="0.25">
      <c r="A2747" s="33" t="s">
        <v>296</v>
      </c>
      <c r="B2747" s="33" t="s">
        <v>331</v>
      </c>
      <c r="C2747" s="37" t="s">
        <v>65</v>
      </c>
      <c r="D2747" s="34" t="s">
        <v>71</v>
      </c>
      <c r="E2747" s="53"/>
      <c r="F2747" s="53"/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1366"/>
        <v>0</v>
      </c>
      <c r="R2747" s="53"/>
      <c r="S2747" s="53">
        <f t="shared" si="1367"/>
        <v>0</v>
      </c>
      <c r="T2747" s="58"/>
      <c r="U2747" s="58"/>
      <c r="V2747" s="53">
        <f t="shared" si="1368"/>
        <v>0</v>
      </c>
      <c r="W2747" s="60"/>
      <c r="X2747" s="6"/>
    </row>
    <row r="2748" spans="1:24" s="35" customFormat="1" ht="29.25" customHeight="1" x14ac:dyDescent="0.25">
      <c r="A2748" s="33" t="s">
        <v>296</v>
      </c>
      <c r="B2748" s="22" t="s">
        <v>332</v>
      </c>
      <c r="C2748" s="23" t="s">
        <v>102</v>
      </c>
      <c r="D2748" s="32" t="s">
        <v>30</v>
      </c>
      <c r="E2748" s="61">
        <f t="shared" ref="E2748:K2748" si="1369">SUM(E2749:E2765)</f>
        <v>220633</v>
      </c>
      <c r="F2748" s="61">
        <f t="shared" si="1369"/>
        <v>36773</v>
      </c>
      <c r="G2748" s="61">
        <f t="shared" si="1369"/>
        <v>16301.5</v>
      </c>
      <c r="H2748" s="61">
        <f t="shared" si="1369"/>
        <v>6803</v>
      </c>
      <c r="I2748" s="120">
        <f t="shared" si="1369"/>
        <v>315.5</v>
      </c>
      <c r="J2748" s="55">
        <f>ROUND(I2748/F2748*100,2)</f>
        <v>0.86</v>
      </c>
      <c r="K2748" s="120">
        <f t="shared" si="1369"/>
        <v>-20787</v>
      </c>
      <c r="L2748" s="55">
        <f>ROUND(K2748*100/-F2748,2)</f>
        <v>56.53</v>
      </c>
      <c r="M2748" s="61"/>
      <c r="N2748" s="61"/>
      <c r="O2748" s="61">
        <f t="shared" ref="O2748:V2748" si="1370">SUM(O2749:O2763)</f>
        <v>0</v>
      </c>
      <c r="P2748" s="61">
        <f t="shared" si="1370"/>
        <v>0</v>
      </c>
      <c r="Q2748" s="120">
        <f t="shared" si="1370"/>
        <v>0</v>
      </c>
      <c r="R2748" s="61">
        <f t="shared" si="1370"/>
        <v>0</v>
      </c>
      <c r="S2748" s="61">
        <f t="shared" si="1370"/>
        <v>0</v>
      </c>
      <c r="T2748" s="137">
        <f t="shared" si="1370"/>
        <v>0</v>
      </c>
      <c r="U2748" s="137">
        <f t="shared" si="1370"/>
        <v>0</v>
      </c>
      <c r="V2748" s="61">
        <f t="shared" si="1370"/>
        <v>0</v>
      </c>
      <c r="W2748" s="63"/>
      <c r="X2748" s="6"/>
    </row>
    <row r="2749" spans="1:24" s="35" customFormat="1" ht="15.75" customHeight="1" x14ac:dyDescent="0.25">
      <c r="A2749" s="33" t="s">
        <v>296</v>
      </c>
      <c r="B2749" s="33" t="s">
        <v>332</v>
      </c>
      <c r="C2749" s="23" t="s">
        <v>79</v>
      </c>
      <c r="D2749" s="43" t="s">
        <v>77</v>
      </c>
      <c r="E2749" s="53">
        <v>1089</v>
      </c>
      <c r="F2749" s="53">
        <f t="shared" ref="F2749:F2750" si="1371">ROUND(E2749/12*2,0)</f>
        <v>182</v>
      </c>
      <c r="G2749" s="53">
        <v>0</v>
      </c>
      <c r="H2749" s="53">
        <v>0</v>
      </c>
      <c r="I2749" s="119"/>
      <c r="J2749" s="55"/>
      <c r="K2749" s="54">
        <f t="shared" ref="K2749:K2750" si="1372">G2749-F2749</f>
        <v>-182</v>
      </c>
      <c r="L2749" s="55">
        <f t="shared" ref="L2749:L2750" si="1373">ROUND(K2749*100/-F2749,2)</f>
        <v>100</v>
      </c>
      <c r="M2749" s="59"/>
      <c r="N2749" s="59"/>
      <c r="O2749" s="53"/>
      <c r="P2749" s="53"/>
      <c r="Q2749" s="57">
        <f t="shared" ref="Q2749:Q2763" si="1374">O2749-P2749</f>
        <v>0</v>
      </c>
      <c r="R2749" s="53"/>
      <c r="S2749" s="53">
        <f>ROUND(R2749/12*3,0)</f>
        <v>0</v>
      </c>
      <c r="T2749" s="58"/>
      <c r="U2749" s="58"/>
      <c r="V2749" s="53">
        <f t="shared" ref="V2749:V2763" si="1375">T2749-U2749</f>
        <v>0</v>
      </c>
      <c r="W2749" s="60"/>
      <c r="X2749" s="6"/>
    </row>
    <row r="2750" spans="1:24" s="35" customFormat="1" ht="15.75" customHeight="1" x14ac:dyDescent="0.25">
      <c r="A2750" s="33" t="s">
        <v>296</v>
      </c>
      <c r="B2750" s="33" t="s">
        <v>332</v>
      </c>
      <c r="C2750" s="23" t="s">
        <v>80</v>
      </c>
      <c r="D2750" s="43" t="s">
        <v>78</v>
      </c>
      <c r="E2750" s="53">
        <v>11059</v>
      </c>
      <c r="F2750" s="53">
        <f t="shared" si="1371"/>
        <v>1843</v>
      </c>
      <c r="G2750" s="99">
        <v>819</v>
      </c>
      <c r="H2750" s="53">
        <v>819</v>
      </c>
      <c r="I2750" s="55"/>
      <c r="J2750" s="55"/>
      <c r="K2750" s="54">
        <f t="shared" si="1372"/>
        <v>-1024</v>
      </c>
      <c r="L2750" s="55">
        <f t="shared" si="1373"/>
        <v>55.56</v>
      </c>
      <c r="M2750" s="59"/>
      <c r="N2750" s="59"/>
      <c r="O2750" s="53"/>
      <c r="P2750" s="53"/>
      <c r="Q2750" s="57">
        <f t="shared" si="1374"/>
        <v>0</v>
      </c>
      <c r="R2750" s="53"/>
      <c r="S2750" s="53">
        <f>ROUND(R2750/12*3,0)</f>
        <v>0</v>
      </c>
      <c r="T2750" s="58"/>
      <c r="U2750" s="58"/>
      <c r="V2750" s="53">
        <f t="shared" si="1375"/>
        <v>0</v>
      </c>
      <c r="W2750" s="60"/>
      <c r="X2750" s="6"/>
    </row>
    <row r="2751" spans="1:24" s="35" customFormat="1" ht="15.75" customHeight="1" x14ac:dyDescent="0.25">
      <c r="A2751" s="33" t="s">
        <v>296</v>
      </c>
      <c r="B2751" s="33" t="s">
        <v>332</v>
      </c>
      <c r="C2751" s="23" t="s">
        <v>82</v>
      </c>
      <c r="D2751" s="34" t="s">
        <v>81</v>
      </c>
      <c r="E2751" s="53"/>
      <c r="F2751" s="53"/>
      <c r="G2751" s="53"/>
      <c r="H2751" s="53"/>
      <c r="I2751" s="54"/>
      <c r="J2751" s="50"/>
      <c r="K2751" s="54"/>
      <c r="L2751" s="55"/>
      <c r="M2751" s="59"/>
      <c r="N2751" s="59"/>
      <c r="O2751" s="53"/>
      <c r="P2751" s="53"/>
      <c r="Q2751" s="57">
        <f t="shared" si="1374"/>
        <v>0</v>
      </c>
      <c r="R2751" s="53"/>
      <c r="S2751" s="53">
        <f>ROUND(R2751/12*4,0)</f>
        <v>0</v>
      </c>
      <c r="T2751" s="58"/>
      <c r="U2751" s="58"/>
      <c r="V2751" s="53">
        <f t="shared" si="1375"/>
        <v>0</v>
      </c>
      <c r="W2751" s="60"/>
      <c r="X2751" s="6"/>
    </row>
    <row r="2752" spans="1:24" s="35" customFormat="1" ht="15.75" customHeight="1" x14ac:dyDescent="0.25">
      <c r="A2752" s="33" t="s">
        <v>296</v>
      </c>
      <c r="B2752" s="33" t="s">
        <v>332</v>
      </c>
      <c r="C2752" s="23" t="s">
        <v>84</v>
      </c>
      <c r="D2752" s="43" t="s">
        <v>83</v>
      </c>
      <c r="E2752" s="53"/>
      <c r="F2752" s="53"/>
      <c r="G2752" s="53"/>
      <c r="H2752" s="53"/>
      <c r="I2752" s="119"/>
      <c r="J2752" s="55"/>
      <c r="K2752" s="119"/>
      <c r="L2752" s="55"/>
      <c r="M2752" s="59"/>
      <c r="N2752" s="59"/>
      <c r="O2752" s="53"/>
      <c r="P2752" s="53"/>
      <c r="Q2752" s="59">
        <f t="shared" si="1374"/>
        <v>0</v>
      </c>
      <c r="R2752" s="53"/>
      <c r="S2752" s="53">
        <f>ROUND(R2752/12*3,0)</f>
        <v>0</v>
      </c>
      <c r="T2752" s="53"/>
      <c r="U2752" s="53"/>
      <c r="V2752" s="53">
        <f t="shared" si="1375"/>
        <v>0</v>
      </c>
      <c r="W2752" s="60"/>
      <c r="X2752" s="6"/>
    </row>
    <row r="2753" spans="1:24" s="35" customFormat="1" ht="15.75" customHeight="1" x14ac:dyDescent="0.25">
      <c r="A2753" s="33" t="s">
        <v>296</v>
      </c>
      <c r="B2753" s="33" t="s">
        <v>332</v>
      </c>
      <c r="C2753" s="23" t="s">
        <v>95</v>
      </c>
      <c r="D2753" s="43" t="s">
        <v>96</v>
      </c>
      <c r="E2753" s="53"/>
      <c r="F2753" s="53"/>
      <c r="G2753" s="53"/>
      <c r="H2753" s="53"/>
      <c r="I2753" s="54"/>
      <c r="J2753" s="50"/>
      <c r="K2753" s="54"/>
      <c r="L2753" s="55"/>
      <c r="M2753" s="59"/>
      <c r="N2753" s="59"/>
      <c r="O2753" s="53"/>
      <c r="P2753" s="53"/>
      <c r="Q2753" s="57">
        <f t="shared" si="1374"/>
        <v>0</v>
      </c>
      <c r="R2753" s="53"/>
      <c r="S2753" s="53">
        <f>ROUND(R2753/12*3,0)</f>
        <v>0</v>
      </c>
      <c r="T2753" s="58"/>
      <c r="U2753" s="58"/>
      <c r="V2753" s="53">
        <f t="shared" si="1375"/>
        <v>0</v>
      </c>
      <c r="W2753" s="60"/>
      <c r="X2753" s="6"/>
    </row>
    <row r="2754" spans="1:24" s="35" customFormat="1" ht="15.75" customHeight="1" x14ac:dyDescent="0.25">
      <c r="A2754" s="33" t="s">
        <v>296</v>
      </c>
      <c r="B2754" s="33" t="s">
        <v>332</v>
      </c>
      <c r="C2754" s="23" t="s">
        <v>86</v>
      </c>
      <c r="D2754" s="43" t="s">
        <v>85</v>
      </c>
      <c r="E2754" s="53"/>
      <c r="F2754" s="53"/>
      <c r="G2754" s="53"/>
      <c r="H2754" s="53"/>
      <c r="I2754" s="55"/>
      <c r="J2754" s="55"/>
      <c r="K2754" s="54"/>
      <c r="L2754" s="55"/>
      <c r="M2754" s="59"/>
      <c r="N2754" s="59"/>
      <c r="O2754" s="53"/>
      <c r="P2754" s="53"/>
      <c r="Q2754" s="57">
        <f t="shared" si="1374"/>
        <v>0</v>
      </c>
      <c r="R2754" s="74"/>
      <c r="S2754" s="53">
        <f>ROUND(R2754/12*2,0)</f>
        <v>0</v>
      </c>
      <c r="T2754" s="58"/>
      <c r="U2754" s="58"/>
      <c r="V2754" s="53">
        <f t="shared" si="1375"/>
        <v>0</v>
      </c>
      <c r="W2754" s="60"/>
      <c r="X2754" s="6"/>
    </row>
    <row r="2755" spans="1:24" s="35" customFormat="1" ht="15.75" customHeight="1" x14ac:dyDescent="0.25">
      <c r="A2755" s="33" t="s">
        <v>296</v>
      </c>
      <c r="B2755" s="33" t="s">
        <v>332</v>
      </c>
      <c r="C2755" s="23" t="s">
        <v>102</v>
      </c>
      <c r="D2755" s="39" t="s">
        <v>352</v>
      </c>
      <c r="E2755" s="53"/>
      <c r="F2755" s="53"/>
      <c r="G2755" s="53"/>
      <c r="H2755" s="53"/>
      <c r="I2755" s="54"/>
      <c r="J2755" s="50"/>
      <c r="K2755" s="54"/>
      <c r="L2755" s="55"/>
      <c r="M2755" s="59"/>
      <c r="N2755" s="59"/>
      <c r="O2755" s="53"/>
      <c r="P2755" s="53"/>
      <c r="Q2755" s="57">
        <f t="shared" si="1374"/>
        <v>0</v>
      </c>
      <c r="R2755" s="53"/>
      <c r="S2755" s="53">
        <f t="shared" ref="S2755" si="1376">R2755</f>
        <v>0</v>
      </c>
      <c r="T2755" s="58"/>
      <c r="U2755" s="58"/>
      <c r="V2755" s="53">
        <f t="shared" si="1375"/>
        <v>0</v>
      </c>
      <c r="W2755" s="60"/>
      <c r="X2755" s="6"/>
    </row>
    <row r="2756" spans="1:24" s="35" customFormat="1" ht="15.75" customHeight="1" x14ac:dyDescent="0.25">
      <c r="A2756" s="33" t="s">
        <v>296</v>
      </c>
      <c r="B2756" s="33" t="s">
        <v>332</v>
      </c>
      <c r="C2756" s="23" t="s">
        <v>89</v>
      </c>
      <c r="D2756" s="43" t="s">
        <v>88</v>
      </c>
      <c r="E2756" s="53"/>
      <c r="F2756" s="53"/>
      <c r="G2756" s="53"/>
      <c r="H2756" s="53"/>
      <c r="I2756" s="119"/>
      <c r="J2756" s="55"/>
      <c r="K2756" s="54"/>
      <c r="L2756" s="55"/>
      <c r="M2756" s="59"/>
      <c r="N2756" s="59"/>
      <c r="O2756" s="53"/>
      <c r="P2756" s="53"/>
      <c r="Q2756" s="57">
        <f t="shared" si="1374"/>
        <v>0</v>
      </c>
      <c r="R2756" s="53"/>
      <c r="S2756" s="53">
        <f t="shared" ref="S2756:S2763" si="1377">ROUND(R2756/12*3,0)</f>
        <v>0</v>
      </c>
      <c r="T2756" s="58"/>
      <c r="U2756" s="58"/>
      <c r="V2756" s="53">
        <f t="shared" si="1375"/>
        <v>0</v>
      </c>
      <c r="W2756" s="60"/>
      <c r="X2756" s="6"/>
    </row>
    <row r="2757" spans="1:24" s="35" customFormat="1" ht="15.75" customHeight="1" x14ac:dyDescent="0.25">
      <c r="A2757" s="33" t="s">
        <v>296</v>
      </c>
      <c r="B2757" s="33" t="s">
        <v>332</v>
      </c>
      <c r="C2757" s="23" t="s">
        <v>91</v>
      </c>
      <c r="D2757" s="43" t="s">
        <v>90</v>
      </c>
      <c r="E2757" s="53">
        <v>208199</v>
      </c>
      <c r="F2757" s="53">
        <f>ROUND(E2757/12*2,0)</f>
        <v>34700</v>
      </c>
      <c r="G2757" s="99">
        <v>15119</v>
      </c>
      <c r="H2757" s="53">
        <v>5780</v>
      </c>
      <c r="I2757" s="119"/>
      <c r="J2757" s="119"/>
      <c r="K2757" s="54">
        <f>G2757-F2757</f>
        <v>-19581</v>
      </c>
      <c r="L2757" s="55">
        <f>ROUND(K2757*100/-F2757,2)</f>
        <v>56.43</v>
      </c>
      <c r="M2757" s="59"/>
      <c r="N2757" s="59"/>
      <c r="O2757" s="53"/>
      <c r="P2757" s="53"/>
      <c r="Q2757" s="57">
        <f t="shared" si="1374"/>
        <v>0</v>
      </c>
      <c r="R2757" s="53"/>
      <c r="S2757" s="53">
        <f t="shared" si="1377"/>
        <v>0</v>
      </c>
      <c r="T2757" s="58"/>
      <c r="U2757" s="58"/>
      <c r="V2757" s="53">
        <f t="shared" si="1375"/>
        <v>0</v>
      </c>
      <c r="W2757" s="60"/>
      <c r="X2757" s="6"/>
    </row>
    <row r="2758" spans="1:24" s="35" customFormat="1" ht="15.75" customHeight="1" x14ac:dyDescent="0.25">
      <c r="A2758" s="33" t="s">
        <v>296</v>
      </c>
      <c r="B2758" s="33" t="s">
        <v>332</v>
      </c>
      <c r="C2758" s="23" t="s">
        <v>94</v>
      </c>
      <c r="D2758" s="43" t="s">
        <v>97</v>
      </c>
      <c r="E2758" s="53"/>
      <c r="F2758" s="53"/>
      <c r="G2758" s="53"/>
      <c r="H2758" s="53"/>
      <c r="I2758" s="54"/>
      <c r="J2758" s="50"/>
      <c r="K2758" s="54"/>
      <c r="L2758" s="55"/>
      <c r="M2758" s="59"/>
      <c r="N2758" s="59"/>
      <c r="O2758" s="53"/>
      <c r="P2758" s="53"/>
      <c r="Q2758" s="57">
        <f t="shared" si="1374"/>
        <v>0</v>
      </c>
      <c r="R2758" s="53"/>
      <c r="S2758" s="53">
        <f t="shared" si="1377"/>
        <v>0</v>
      </c>
      <c r="T2758" s="58"/>
      <c r="U2758" s="58"/>
      <c r="V2758" s="53">
        <f t="shared" si="1375"/>
        <v>0</v>
      </c>
      <c r="W2758" s="60"/>
      <c r="X2758" s="6"/>
    </row>
    <row r="2759" spans="1:24" s="35" customFormat="1" ht="15.75" customHeight="1" x14ac:dyDescent="0.25">
      <c r="A2759" s="33" t="s">
        <v>296</v>
      </c>
      <c r="B2759" s="33" t="s">
        <v>332</v>
      </c>
      <c r="C2759" s="23" t="s">
        <v>93</v>
      </c>
      <c r="D2759" s="43" t="s">
        <v>92</v>
      </c>
      <c r="E2759" s="53"/>
      <c r="F2759" s="53"/>
      <c r="G2759" s="53"/>
      <c r="H2759" s="53"/>
      <c r="I2759" s="54"/>
      <c r="J2759" s="50"/>
      <c r="K2759" s="54"/>
      <c r="L2759" s="55"/>
      <c r="M2759" s="59"/>
      <c r="N2759" s="59"/>
      <c r="O2759" s="53"/>
      <c r="P2759" s="53"/>
      <c r="Q2759" s="57">
        <f t="shared" si="1374"/>
        <v>0</v>
      </c>
      <c r="R2759" s="53"/>
      <c r="S2759" s="53">
        <f t="shared" si="1377"/>
        <v>0</v>
      </c>
      <c r="T2759" s="58"/>
      <c r="U2759" s="58"/>
      <c r="V2759" s="53">
        <f t="shared" si="1375"/>
        <v>0</v>
      </c>
      <c r="W2759" s="60"/>
      <c r="X2759" s="6"/>
    </row>
    <row r="2760" spans="1:24" s="35" customFormat="1" ht="15.75" customHeight="1" x14ac:dyDescent="0.25">
      <c r="A2760" s="33" t="s">
        <v>296</v>
      </c>
      <c r="B2760" s="33" t="s">
        <v>332</v>
      </c>
      <c r="C2760" s="23" t="s">
        <v>98</v>
      </c>
      <c r="D2760" s="34" t="s">
        <v>99</v>
      </c>
      <c r="E2760" s="53"/>
      <c r="F2760" s="53"/>
      <c r="G2760" s="53"/>
      <c r="H2760" s="53"/>
      <c r="I2760" s="54"/>
      <c r="J2760" s="50"/>
      <c r="K2760" s="54"/>
      <c r="L2760" s="55"/>
      <c r="M2760" s="59"/>
      <c r="N2760" s="59"/>
      <c r="O2760" s="53"/>
      <c r="P2760" s="53"/>
      <c r="Q2760" s="57">
        <f t="shared" si="1374"/>
        <v>0</v>
      </c>
      <c r="R2760" s="53"/>
      <c r="S2760" s="53">
        <f t="shared" si="1377"/>
        <v>0</v>
      </c>
      <c r="T2760" s="58"/>
      <c r="U2760" s="58"/>
      <c r="V2760" s="53">
        <f t="shared" si="1375"/>
        <v>0</v>
      </c>
      <c r="W2760" s="60"/>
      <c r="X2760" s="6"/>
    </row>
    <row r="2761" spans="1:24" s="35" customFormat="1" ht="15.75" customHeight="1" x14ac:dyDescent="0.25">
      <c r="A2761" s="33" t="s">
        <v>296</v>
      </c>
      <c r="B2761" s="33" t="s">
        <v>332</v>
      </c>
      <c r="C2761" s="23" t="s">
        <v>100</v>
      </c>
      <c r="D2761" s="34" t="s">
        <v>101</v>
      </c>
      <c r="E2761" s="53"/>
      <c r="F2761" s="53"/>
      <c r="G2761" s="53"/>
      <c r="H2761" s="53"/>
      <c r="I2761" s="54"/>
      <c r="J2761" s="50"/>
      <c r="K2761" s="54"/>
      <c r="L2761" s="55"/>
      <c r="M2761" s="59"/>
      <c r="N2761" s="59"/>
      <c r="O2761" s="53"/>
      <c r="P2761" s="53"/>
      <c r="Q2761" s="57">
        <f t="shared" si="1374"/>
        <v>0</v>
      </c>
      <c r="R2761" s="53"/>
      <c r="S2761" s="53">
        <f t="shared" si="1377"/>
        <v>0</v>
      </c>
      <c r="T2761" s="58"/>
      <c r="U2761" s="58"/>
      <c r="V2761" s="53">
        <f t="shared" si="1375"/>
        <v>0</v>
      </c>
      <c r="W2761" s="60"/>
      <c r="X2761" s="6"/>
    </row>
    <row r="2762" spans="1:24" s="35" customFormat="1" ht="15.75" customHeight="1" x14ac:dyDescent="0.25">
      <c r="A2762" s="72" t="s">
        <v>296</v>
      </c>
      <c r="B2762" s="33" t="s">
        <v>332</v>
      </c>
      <c r="C2762" s="73" t="s">
        <v>102</v>
      </c>
      <c r="D2762" s="39" t="s">
        <v>87</v>
      </c>
      <c r="E2762" s="74"/>
      <c r="F2762" s="74"/>
      <c r="G2762" s="74"/>
      <c r="H2762" s="74"/>
      <c r="I2762" s="54"/>
      <c r="J2762" s="50"/>
      <c r="K2762" s="54"/>
      <c r="L2762" s="55"/>
      <c r="M2762" s="59"/>
      <c r="N2762" s="75"/>
      <c r="O2762" s="74"/>
      <c r="P2762" s="74"/>
      <c r="Q2762" s="57">
        <f t="shared" si="1374"/>
        <v>0</v>
      </c>
      <c r="R2762" s="74"/>
      <c r="S2762" s="53">
        <f t="shared" si="1377"/>
        <v>0</v>
      </c>
      <c r="T2762" s="58"/>
      <c r="U2762" s="58"/>
      <c r="V2762" s="53">
        <f t="shared" si="1375"/>
        <v>0</v>
      </c>
      <c r="W2762" s="148"/>
      <c r="X2762" s="76"/>
    </row>
    <row r="2763" spans="1:24" s="35" customFormat="1" ht="15.75" customHeight="1" x14ac:dyDescent="0.25">
      <c r="A2763" s="72" t="s">
        <v>296</v>
      </c>
      <c r="B2763" s="33" t="s">
        <v>332</v>
      </c>
      <c r="C2763" s="73" t="s">
        <v>102</v>
      </c>
      <c r="D2763" s="39" t="s">
        <v>103</v>
      </c>
      <c r="E2763" s="74"/>
      <c r="F2763" s="74"/>
      <c r="G2763" s="74"/>
      <c r="H2763" s="74"/>
      <c r="I2763" s="54"/>
      <c r="J2763" s="50"/>
      <c r="K2763" s="54"/>
      <c r="L2763" s="55"/>
      <c r="M2763" s="75"/>
      <c r="N2763" s="75"/>
      <c r="O2763" s="74"/>
      <c r="P2763" s="74"/>
      <c r="Q2763" s="57">
        <f t="shared" si="1374"/>
        <v>0</v>
      </c>
      <c r="R2763" s="74"/>
      <c r="S2763" s="53">
        <f t="shared" si="1377"/>
        <v>0</v>
      </c>
      <c r="T2763" s="58"/>
      <c r="U2763" s="58"/>
      <c r="V2763" s="53">
        <f t="shared" si="1375"/>
        <v>0</v>
      </c>
      <c r="W2763" s="148"/>
      <c r="X2763" s="76"/>
    </row>
    <row r="2764" spans="1:24" s="35" customFormat="1" ht="15.75" customHeight="1" x14ac:dyDescent="0.25">
      <c r="A2764" s="72" t="s">
        <v>296</v>
      </c>
      <c r="B2764" s="33" t="s">
        <v>332</v>
      </c>
      <c r="C2764" s="23" t="s">
        <v>362</v>
      </c>
      <c r="D2764" s="39" t="s">
        <v>363</v>
      </c>
      <c r="E2764" s="53">
        <v>286</v>
      </c>
      <c r="F2764" s="53">
        <f>ROUND(E2764/12*2,0)</f>
        <v>48</v>
      </c>
      <c r="G2764" s="99">
        <v>363.5</v>
      </c>
      <c r="H2764" s="53">
        <v>204</v>
      </c>
      <c r="I2764" s="55">
        <f>G2764-F2764</f>
        <v>315.5</v>
      </c>
      <c r="J2764" s="55">
        <f>ROUND(I2764/F2764*100,2)</f>
        <v>657.29</v>
      </c>
      <c r="K2764" s="54"/>
      <c r="L2764" s="55"/>
      <c r="M2764" s="75"/>
      <c r="N2764" s="75"/>
      <c r="O2764" s="74"/>
      <c r="P2764" s="74"/>
      <c r="Q2764" s="57"/>
      <c r="R2764" s="74"/>
      <c r="S2764" s="53"/>
      <c r="T2764" s="58"/>
      <c r="U2764" s="58"/>
      <c r="V2764" s="53"/>
      <c r="W2764" s="148"/>
      <c r="X2764" s="76"/>
    </row>
    <row r="2765" spans="1:24" s="35" customFormat="1" ht="15.75" customHeight="1" x14ac:dyDescent="0.25">
      <c r="A2765" s="72" t="s">
        <v>296</v>
      </c>
      <c r="B2765" s="33" t="s">
        <v>332</v>
      </c>
      <c r="C2765" s="23" t="s">
        <v>365</v>
      </c>
      <c r="D2765" s="39" t="s">
        <v>364</v>
      </c>
      <c r="E2765" s="74"/>
      <c r="F2765" s="74"/>
      <c r="G2765" s="74"/>
      <c r="H2765" s="74"/>
      <c r="I2765" s="54"/>
      <c r="J2765" s="50"/>
      <c r="K2765" s="54"/>
      <c r="L2765" s="55"/>
      <c r="M2765" s="75"/>
      <c r="N2765" s="75"/>
      <c r="O2765" s="74"/>
      <c r="P2765" s="74"/>
      <c r="Q2765" s="57"/>
      <c r="R2765" s="74"/>
      <c r="S2765" s="53"/>
      <c r="T2765" s="58"/>
      <c r="U2765" s="58"/>
      <c r="V2765" s="53"/>
      <c r="W2765" s="148"/>
      <c r="X2765" s="76"/>
    </row>
    <row r="2766" spans="1:24" s="35" customFormat="1" ht="23.25" customHeight="1" x14ac:dyDescent="0.25">
      <c r="A2766" s="72" t="s">
        <v>296</v>
      </c>
      <c r="B2766" s="21">
        <v>2</v>
      </c>
      <c r="C2766" s="73" t="s">
        <v>102</v>
      </c>
      <c r="D2766" s="40" t="s">
        <v>31</v>
      </c>
      <c r="E2766" s="68">
        <f>E2767+E2773+E2827</f>
        <v>54583</v>
      </c>
      <c r="F2766" s="68">
        <f>F2767+F2773+F2827</f>
        <v>19804.330000000002</v>
      </c>
      <c r="G2766" s="68">
        <f>G2767+G2773+G2827</f>
        <v>15754.26</v>
      </c>
      <c r="H2766" s="68">
        <f>H2767+H2773+H2827</f>
        <v>15853</v>
      </c>
      <c r="I2766" s="130">
        <f>I2767+I2773+I2827</f>
        <v>214.14999999999998</v>
      </c>
      <c r="J2766" s="55">
        <f t="shared" ref="J2766:J2767" si="1378">ROUND(I2766/F2766*100,2)</f>
        <v>1.08</v>
      </c>
      <c r="K2766" s="130">
        <f>K2767+K2773+K2827</f>
        <v>-4264.22</v>
      </c>
      <c r="L2766" s="55">
        <f>ROUND(K2766*100/-F2766,2)</f>
        <v>21.53</v>
      </c>
      <c r="M2766" s="64">
        <v>2209</v>
      </c>
      <c r="N2766" s="49">
        <f>ROUND(M2766/12*2,2)</f>
        <v>368.17</v>
      </c>
      <c r="O2766" s="68">
        <f t="shared" ref="O2766:V2766" si="1379">O2767+O2773+O2827</f>
        <v>84</v>
      </c>
      <c r="P2766" s="68">
        <f t="shared" si="1379"/>
        <v>84</v>
      </c>
      <c r="Q2766" s="126">
        <f t="shared" si="1379"/>
        <v>0</v>
      </c>
      <c r="R2766" s="68">
        <f t="shared" si="1379"/>
        <v>43</v>
      </c>
      <c r="S2766" s="64">
        <f t="shared" si="1379"/>
        <v>7</v>
      </c>
      <c r="T2766" s="136">
        <f t="shared" si="1379"/>
        <v>3</v>
      </c>
      <c r="U2766" s="136">
        <f t="shared" si="1379"/>
        <v>3</v>
      </c>
      <c r="V2766" s="53">
        <f t="shared" si="1379"/>
        <v>0</v>
      </c>
      <c r="W2766" s="149"/>
      <c r="X2766" s="76"/>
    </row>
    <row r="2767" spans="1:24" s="35" customFormat="1" ht="23.25" customHeight="1" x14ac:dyDescent="0.25">
      <c r="A2767" s="72" t="s">
        <v>296</v>
      </c>
      <c r="B2767" s="22" t="s">
        <v>333</v>
      </c>
      <c r="C2767" s="73" t="s">
        <v>102</v>
      </c>
      <c r="D2767" s="32" t="s">
        <v>32</v>
      </c>
      <c r="E2767" s="64">
        <f t="shared" ref="E2767:K2767" si="1380">SUM(E2768:E2772)</f>
        <v>6723</v>
      </c>
      <c r="F2767" s="64">
        <f t="shared" si="1380"/>
        <v>1121</v>
      </c>
      <c r="G2767" s="64">
        <f t="shared" si="1380"/>
        <v>0</v>
      </c>
      <c r="H2767" s="64">
        <f t="shared" si="1380"/>
        <v>1121</v>
      </c>
      <c r="I2767" s="126">
        <f t="shared" si="1380"/>
        <v>0</v>
      </c>
      <c r="J2767" s="55">
        <f t="shared" si="1378"/>
        <v>0</v>
      </c>
      <c r="K2767" s="126">
        <f t="shared" si="1380"/>
        <v>-1121</v>
      </c>
      <c r="L2767" s="55">
        <f>ROUND(K2767*100/-F2767,2)</f>
        <v>100</v>
      </c>
      <c r="M2767" s="64"/>
      <c r="N2767" s="64"/>
      <c r="O2767" s="64">
        <f t="shared" ref="O2767:V2767" si="1381">SUM(O2768:O2772)</f>
        <v>0</v>
      </c>
      <c r="P2767" s="64">
        <f t="shared" si="1381"/>
        <v>0</v>
      </c>
      <c r="Q2767" s="126">
        <f t="shared" si="1381"/>
        <v>0</v>
      </c>
      <c r="R2767" s="64">
        <f t="shared" si="1381"/>
        <v>8</v>
      </c>
      <c r="S2767" s="64">
        <f t="shared" si="1381"/>
        <v>1</v>
      </c>
      <c r="T2767" s="136">
        <f t="shared" si="1381"/>
        <v>0</v>
      </c>
      <c r="U2767" s="136">
        <f t="shared" si="1381"/>
        <v>0</v>
      </c>
      <c r="V2767" s="64">
        <f t="shared" si="1381"/>
        <v>0</v>
      </c>
      <c r="W2767" s="65"/>
      <c r="X2767" s="76"/>
    </row>
    <row r="2768" spans="1:24" s="35" customFormat="1" ht="15.75" customHeight="1" x14ac:dyDescent="0.25">
      <c r="A2768" s="72" t="s">
        <v>296</v>
      </c>
      <c r="B2768" s="33" t="s">
        <v>333</v>
      </c>
      <c r="C2768" s="73" t="s">
        <v>109</v>
      </c>
      <c r="D2768" s="34" t="s">
        <v>106</v>
      </c>
      <c r="E2768" s="53">
        <v>6723</v>
      </c>
      <c r="F2768" s="99">
        <f>561+560</f>
        <v>1121</v>
      </c>
      <c r="G2768" s="99">
        <v>0</v>
      </c>
      <c r="H2768" s="99">
        <f>561+560</f>
        <v>1121</v>
      </c>
      <c r="I2768" s="119"/>
      <c r="J2768" s="55"/>
      <c r="K2768" s="54">
        <f>G2768-F2768</f>
        <v>-1121</v>
      </c>
      <c r="L2768" s="55">
        <f>ROUND(K2768*100/-F2768,2)</f>
        <v>100</v>
      </c>
      <c r="M2768" s="75"/>
      <c r="N2768" s="75"/>
      <c r="O2768" s="74">
        <v>0</v>
      </c>
      <c r="P2768" s="74">
        <v>0</v>
      </c>
      <c r="Q2768" s="57">
        <f>O2768-P2768</f>
        <v>0</v>
      </c>
      <c r="R2768" s="74">
        <v>8</v>
      </c>
      <c r="S2768" s="53">
        <f>ROUND(R2768/12*2,0)</f>
        <v>1</v>
      </c>
      <c r="T2768" s="58">
        <v>0</v>
      </c>
      <c r="U2768" s="58">
        <v>0</v>
      </c>
      <c r="V2768" s="53">
        <f>T2768-U2768</f>
        <v>0</v>
      </c>
      <c r="W2768" s="148"/>
      <c r="X2768" s="76"/>
    </row>
    <row r="2769" spans="1:24" s="35" customFormat="1" ht="15.75" customHeight="1" x14ac:dyDescent="0.25">
      <c r="A2769" s="72" t="s">
        <v>296</v>
      </c>
      <c r="B2769" s="33" t="s">
        <v>333</v>
      </c>
      <c r="C2769" s="73" t="s">
        <v>110</v>
      </c>
      <c r="D2769" s="34" t="s">
        <v>114</v>
      </c>
      <c r="E2769" s="74"/>
      <c r="F2769" s="74"/>
      <c r="G2769" s="74"/>
      <c r="H2769" s="74"/>
      <c r="I2769" s="54"/>
      <c r="J2769" s="50"/>
      <c r="K2769" s="54"/>
      <c r="L2769" s="55"/>
      <c r="M2769" s="75"/>
      <c r="N2769" s="75"/>
      <c r="O2769" s="74"/>
      <c r="P2769" s="74"/>
      <c r="Q2769" s="57">
        <f>O2769-P2769</f>
        <v>0</v>
      </c>
      <c r="R2769" s="74"/>
      <c r="S2769" s="53">
        <f>ROUND(R2769/12*3,0)</f>
        <v>0</v>
      </c>
      <c r="T2769" s="58"/>
      <c r="U2769" s="58"/>
      <c r="V2769" s="53">
        <f>T2769-U2769</f>
        <v>0</v>
      </c>
      <c r="W2769" s="148"/>
      <c r="X2769" s="76"/>
    </row>
    <row r="2770" spans="1:24" s="35" customFormat="1" ht="15.75" customHeight="1" x14ac:dyDescent="0.25">
      <c r="A2770" s="72" t="s">
        <v>296</v>
      </c>
      <c r="B2770" s="33" t="s">
        <v>333</v>
      </c>
      <c r="C2770" s="73" t="s">
        <v>111</v>
      </c>
      <c r="D2770" s="34" t="s">
        <v>115</v>
      </c>
      <c r="E2770" s="74"/>
      <c r="F2770" s="74"/>
      <c r="G2770" s="74"/>
      <c r="H2770" s="74"/>
      <c r="I2770" s="119"/>
      <c r="J2770" s="50"/>
      <c r="K2770" s="119"/>
      <c r="L2770" s="55"/>
      <c r="M2770" s="75"/>
      <c r="N2770" s="75"/>
      <c r="O2770" s="74"/>
      <c r="P2770" s="74"/>
      <c r="Q2770" s="59">
        <f>O2770-P2770</f>
        <v>0</v>
      </c>
      <c r="R2770" s="74"/>
      <c r="S2770" s="53">
        <f>ROUND(R2770/12*3,0)</f>
        <v>0</v>
      </c>
      <c r="T2770" s="53"/>
      <c r="U2770" s="53"/>
      <c r="V2770" s="53">
        <f>T2770-U2770</f>
        <v>0</v>
      </c>
      <c r="W2770" s="148"/>
      <c r="X2770" s="76"/>
    </row>
    <row r="2771" spans="1:24" s="35" customFormat="1" ht="15.75" customHeight="1" x14ac:dyDescent="0.25">
      <c r="A2771" s="72" t="s">
        <v>296</v>
      </c>
      <c r="B2771" s="33" t="s">
        <v>333</v>
      </c>
      <c r="C2771" s="73" t="s">
        <v>113</v>
      </c>
      <c r="D2771" s="34" t="s">
        <v>116</v>
      </c>
      <c r="E2771" s="74"/>
      <c r="F2771" s="74"/>
      <c r="G2771" s="74"/>
      <c r="H2771" s="74"/>
      <c r="I2771" s="119"/>
      <c r="J2771" s="55"/>
      <c r="K2771" s="119"/>
      <c r="L2771" s="55"/>
      <c r="M2771" s="75"/>
      <c r="N2771" s="75"/>
      <c r="O2771" s="74"/>
      <c r="P2771" s="74"/>
      <c r="Q2771" s="59">
        <f>O2771-P2771</f>
        <v>0</v>
      </c>
      <c r="R2771" s="74"/>
      <c r="S2771" s="53">
        <f>ROUND(R2771/12*3,0)</f>
        <v>0</v>
      </c>
      <c r="T2771" s="53"/>
      <c r="U2771" s="53"/>
      <c r="V2771" s="53">
        <f>T2771-U2771</f>
        <v>0</v>
      </c>
      <c r="W2771" s="148"/>
      <c r="X2771" s="76"/>
    </row>
    <row r="2772" spans="1:24" s="35" customFormat="1" ht="15.75" customHeight="1" x14ac:dyDescent="0.25">
      <c r="A2772" s="72" t="s">
        <v>296</v>
      </c>
      <c r="B2772" s="33" t="s">
        <v>333</v>
      </c>
      <c r="C2772" s="73" t="s">
        <v>112</v>
      </c>
      <c r="D2772" s="34" t="s">
        <v>117</v>
      </c>
      <c r="E2772" s="74"/>
      <c r="F2772" s="158"/>
      <c r="G2772" s="74"/>
      <c r="H2772" s="74"/>
      <c r="I2772" s="54"/>
      <c r="J2772" s="50"/>
      <c r="K2772" s="54"/>
      <c r="L2772" s="55"/>
      <c r="M2772" s="75"/>
      <c r="N2772" s="75"/>
      <c r="O2772" s="74"/>
      <c r="P2772" s="74"/>
      <c r="Q2772" s="57">
        <f>O2772-P2772</f>
        <v>0</v>
      </c>
      <c r="R2772" s="74"/>
      <c r="S2772" s="53">
        <f>ROUND(R2772/12*3,0)</f>
        <v>0</v>
      </c>
      <c r="T2772" s="58"/>
      <c r="U2772" s="58"/>
      <c r="V2772" s="53">
        <f>T2772-U2772</f>
        <v>0</v>
      </c>
      <c r="W2772" s="148"/>
      <c r="X2772" s="76"/>
    </row>
    <row r="2773" spans="1:24" s="35" customFormat="1" ht="24" customHeight="1" x14ac:dyDescent="0.25">
      <c r="A2773" s="72" t="s">
        <v>296</v>
      </c>
      <c r="B2773" s="22" t="s">
        <v>334</v>
      </c>
      <c r="C2773" s="73" t="s">
        <v>102</v>
      </c>
      <c r="D2773" s="41" t="s">
        <v>33</v>
      </c>
      <c r="E2773" s="64">
        <f t="shared" ref="E2773:K2773" si="1382">SUM(E2774:E2826)</f>
        <v>24811</v>
      </c>
      <c r="F2773" s="64">
        <f t="shared" si="1382"/>
        <v>4759.33</v>
      </c>
      <c r="G2773" s="64">
        <f t="shared" si="1382"/>
        <v>1743</v>
      </c>
      <c r="H2773" s="64">
        <f t="shared" si="1382"/>
        <v>1743</v>
      </c>
      <c r="I2773" s="126">
        <f t="shared" si="1382"/>
        <v>0</v>
      </c>
      <c r="J2773" s="55">
        <f t="shared" ref="J2773" si="1383">ROUND(I2773/F2773*100,2)</f>
        <v>0</v>
      </c>
      <c r="K2773" s="126">
        <f t="shared" si="1382"/>
        <v>-3016.33</v>
      </c>
      <c r="L2773" s="55">
        <f>ROUND(K2773*100/-F2773,2)</f>
        <v>63.38</v>
      </c>
      <c r="M2773" s="64"/>
      <c r="N2773" s="64"/>
      <c r="O2773" s="64">
        <f t="shared" ref="O2773:V2773" si="1384">SUM(O2774:O2826)</f>
        <v>84</v>
      </c>
      <c r="P2773" s="64">
        <f t="shared" si="1384"/>
        <v>84</v>
      </c>
      <c r="Q2773" s="126">
        <f t="shared" si="1384"/>
        <v>0</v>
      </c>
      <c r="R2773" s="64">
        <f t="shared" si="1384"/>
        <v>35</v>
      </c>
      <c r="S2773" s="64">
        <f t="shared" si="1384"/>
        <v>6</v>
      </c>
      <c r="T2773" s="136">
        <f t="shared" si="1384"/>
        <v>3</v>
      </c>
      <c r="U2773" s="136">
        <f t="shared" si="1384"/>
        <v>3</v>
      </c>
      <c r="V2773" s="64">
        <f t="shared" si="1384"/>
        <v>0</v>
      </c>
      <c r="W2773" s="65"/>
      <c r="X2773" s="76"/>
    </row>
    <row r="2774" spans="1:24" s="35" customFormat="1" ht="15.75" customHeight="1" x14ac:dyDescent="0.25">
      <c r="A2774" s="72" t="s">
        <v>296</v>
      </c>
      <c r="B2774" s="33" t="s">
        <v>334</v>
      </c>
      <c r="C2774" s="78" t="s">
        <v>139</v>
      </c>
      <c r="D2774" s="43" t="s">
        <v>119</v>
      </c>
      <c r="E2774" s="53">
        <v>749</v>
      </c>
      <c r="F2774" s="53">
        <f t="shared" ref="F2774" si="1385">E2774</f>
        <v>749</v>
      </c>
      <c r="G2774" s="53">
        <v>0</v>
      </c>
      <c r="H2774" s="53">
        <v>0</v>
      </c>
      <c r="I2774" s="119"/>
      <c r="J2774" s="55"/>
      <c r="K2774" s="54">
        <f t="shared" ref="K2774" si="1386">G2774-F2774</f>
        <v>-749</v>
      </c>
      <c r="L2774" s="55">
        <f t="shared" ref="L2774" si="1387">ROUND(K2774*100/-F2774,2)</f>
        <v>100</v>
      </c>
      <c r="M2774" s="75"/>
      <c r="N2774" s="75"/>
      <c r="O2774" s="74"/>
      <c r="P2774" s="74"/>
      <c r="Q2774" s="57">
        <f t="shared" ref="Q2774:Q2826" si="1388">O2774-P2774</f>
        <v>0</v>
      </c>
      <c r="R2774" s="74">
        <v>1</v>
      </c>
      <c r="S2774" s="53">
        <f t="shared" ref="S2774:S2775" si="1389">ROUND(R2774/12*2,0)</f>
        <v>0</v>
      </c>
      <c r="T2774" s="58"/>
      <c r="U2774" s="58"/>
      <c r="V2774" s="53">
        <f t="shared" ref="V2774:V2826" si="1390">T2774-U2774</f>
        <v>0</v>
      </c>
      <c r="W2774" s="148"/>
      <c r="X2774" s="76"/>
    </row>
    <row r="2775" spans="1:24" s="35" customFormat="1" ht="15.75" customHeight="1" x14ac:dyDescent="0.25">
      <c r="A2775" s="72" t="s">
        <v>296</v>
      </c>
      <c r="B2775" s="33" t="s">
        <v>334</v>
      </c>
      <c r="C2775" s="78" t="s">
        <v>140</v>
      </c>
      <c r="D2775" s="43" t="s">
        <v>120</v>
      </c>
      <c r="E2775" s="53">
        <v>24062</v>
      </c>
      <c r="F2775" s="53">
        <f>ROUND(E2775/12*2,2)</f>
        <v>4010.33</v>
      </c>
      <c r="G2775" s="53">
        <v>1743</v>
      </c>
      <c r="H2775" s="53">
        <v>1743</v>
      </c>
      <c r="I2775" s="119"/>
      <c r="J2775" s="55"/>
      <c r="K2775" s="54">
        <f t="shared" ref="K2775" si="1391">G2775-F2775</f>
        <v>-2267.33</v>
      </c>
      <c r="L2775" s="55">
        <f t="shared" ref="L2775" si="1392">ROUND(K2775*100/-F2775,2)</f>
        <v>56.54</v>
      </c>
      <c r="M2775" s="75"/>
      <c r="N2775" s="75"/>
      <c r="O2775" s="74">
        <v>84</v>
      </c>
      <c r="P2775" s="74">
        <v>84</v>
      </c>
      <c r="Q2775" s="57">
        <f t="shared" si="1388"/>
        <v>0</v>
      </c>
      <c r="R2775" s="74">
        <v>34</v>
      </c>
      <c r="S2775" s="53">
        <f t="shared" si="1389"/>
        <v>6</v>
      </c>
      <c r="T2775" s="58">
        <v>3</v>
      </c>
      <c r="U2775" s="58">
        <v>3</v>
      </c>
      <c r="V2775" s="53">
        <f t="shared" si="1390"/>
        <v>0</v>
      </c>
      <c r="W2775" s="148"/>
      <c r="X2775" s="76"/>
    </row>
    <row r="2776" spans="1:24" s="35" customFormat="1" ht="15.75" customHeight="1" x14ac:dyDescent="0.25">
      <c r="A2776" s="72" t="s">
        <v>296</v>
      </c>
      <c r="B2776" s="33" t="s">
        <v>334</v>
      </c>
      <c r="C2776" s="78" t="s">
        <v>141</v>
      </c>
      <c r="D2776" s="43" t="s">
        <v>142</v>
      </c>
      <c r="E2776" s="74"/>
      <c r="F2776" s="74"/>
      <c r="G2776" s="74"/>
      <c r="H2776" s="74"/>
      <c r="I2776" s="54"/>
      <c r="J2776" s="50"/>
      <c r="K2776" s="54"/>
      <c r="L2776" s="55"/>
      <c r="M2776" s="75"/>
      <c r="N2776" s="75"/>
      <c r="O2776" s="74"/>
      <c r="P2776" s="74"/>
      <c r="Q2776" s="57">
        <f t="shared" si="1388"/>
        <v>0</v>
      </c>
      <c r="R2776" s="74"/>
      <c r="S2776" s="53">
        <f t="shared" ref="S2776:S2826" si="1393">ROUND(R2776/12*3,0)</f>
        <v>0</v>
      </c>
      <c r="T2776" s="58"/>
      <c r="U2776" s="58"/>
      <c r="V2776" s="53">
        <f t="shared" si="1390"/>
        <v>0</v>
      </c>
      <c r="W2776" s="148"/>
      <c r="X2776" s="76"/>
    </row>
    <row r="2777" spans="1:24" s="35" customFormat="1" ht="15.75" customHeight="1" x14ac:dyDescent="0.25">
      <c r="A2777" s="72" t="s">
        <v>296</v>
      </c>
      <c r="B2777" s="33" t="s">
        <v>334</v>
      </c>
      <c r="C2777" s="78" t="s">
        <v>143</v>
      </c>
      <c r="D2777" s="43" t="s">
        <v>144</v>
      </c>
      <c r="E2777" s="74"/>
      <c r="F2777" s="74"/>
      <c r="G2777" s="74"/>
      <c r="H2777" s="74"/>
      <c r="I2777" s="119"/>
      <c r="J2777" s="50"/>
      <c r="K2777" s="119"/>
      <c r="L2777" s="55"/>
      <c r="M2777" s="75"/>
      <c r="N2777" s="75"/>
      <c r="O2777" s="74"/>
      <c r="P2777" s="74"/>
      <c r="Q2777" s="59">
        <f t="shared" si="1388"/>
        <v>0</v>
      </c>
      <c r="R2777" s="74"/>
      <c r="S2777" s="53">
        <f t="shared" si="1393"/>
        <v>0</v>
      </c>
      <c r="T2777" s="53"/>
      <c r="U2777" s="53"/>
      <c r="V2777" s="53">
        <f t="shared" si="1390"/>
        <v>0</v>
      </c>
      <c r="W2777" s="148"/>
      <c r="X2777" s="76"/>
    </row>
    <row r="2778" spans="1:24" s="35" customFormat="1" ht="15.75" customHeight="1" x14ac:dyDescent="0.25">
      <c r="A2778" s="72" t="s">
        <v>296</v>
      </c>
      <c r="B2778" s="33" t="s">
        <v>334</v>
      </c>
      <c r="C2778" s="78" t="s">
        <v>145</v>
      </c>
      <c r="D2778" s="43" t="s">
        <v>146</v>
      </c>
      <c r="E2778" s="74"/>
      <c r="F2778" s="74"/>
      <c r="G2778" s="74"/>
      <c r="H2778" s="74"/>
      <c r="I2778" s="145"/>
      <c r="J2778" s="146"/>
      <c r="K2778" s="145"/>
      <c r="L2778" s="146"/>
      <c r="M2778" s="75"/>
      <c r="N2778" s="75"/>
      <c r="O2778" s="74"/>
      <c r="P2778" s="74"/>
      <c r="Q2778" s="57">
        <f t="shared" si="1388"/>
        <v>0</v>
      </c>
      <c r="R2778" s="74"/>
      <c r="S2778" s="53">
        <f t="shared" si="1393"/>
        <v>0</v>
      </c>
      <c r="T2778" s="58"/>
      <c r="U2778" s="58"/>
      <c r="V2778" s="53">
        <f t="shared" si="1390"/>
        <v>0</v>
      </c>
      <c r="W2778" s="148"/>
      <c r="X2778" s="76"/>
    </row>
    <row r="2779" spans="1:24" s="35" customFormat="1" ht="15.75" customHeight="1" x14ac:dyDescent="0.25">
      <c r="A2779" s="72" t="s">
        <v>296</v>
      </c>
      <c r="B2779" s="33" t="s">
        <v>334</v>
      </c>
      <c r="C2779" s="78" t="s">
        <v>147</v>
      </c>
      <c r="D2779" s="43" t="s">
        <v>148</v>
      </c>
      <c r="E2779" s="74"/>
      <c r="F2779" s="74"/>
      <c r="G2779" s="74"/>
      <c r="H2779" s="74"/>
      <c r="I2779" s="54"/>
      <c r="J2779" s="50"/>
      <c r="K2779" s="54"/>
      <c r="L2779" s="55"/>
      <c r="M2779" s="75"/>
      <c r="N2779" s="75"/>
      <c r="O2779" s="74"/>
      <c r="P2779" s="74"/>
      <c r="Q2779" s="57">
        <f t="shared" si="1388"/>
        <v>0</v>
      </c>
      <c r="R2779" s="74"/>
      <c r="S2779" s="53">
        <f t="shared" si="1393"/>
        <v>0</v>
      </c>
      <c r="T2779" s="58"/>
      <c r="U2779" s="58"/>
      <c r="V2779" s="53">
        <f t="shared" si="1390"/>
        <v>0</v>
      </c>
      <c r="W2779" s="148"/>
      <c r="X2779" s="76"/>
    </row>
    <row r="2780" spans="1:24" s="35" customFormat="1" ht="15.75" customHeight="1" x14ac:dyDescent="0.25">
      <c r="A2780" s="72" t="s">
        <v>296</v>
      </c>
      <c r="B2780" s="33" t="s">
        <v>334</v>
      </c>
      <c r="C2780" s="78" t="s">
        <v>149</v>
      </c>
      <c r="D2780" s="43" t="s">
        <v>150</v>
      </c>
      <c r="E2780" s="74"/>
      <c r="F2780" s="74"/>
      <c r="G2780" s="74"/>
      <c r="H2780" s="74"/>
      <c r="I2780" s="54"/>
      <c r="J2780" s="50"/>
      <c r="K2780" s="54"/>
      <c r="L2780" s="55"/>
      <c r="M2780" s="75"/>
      <c r="N2780" s="75"/>
      <c r="O2780" s="74"/>
      <c r="P2780" s="74"/>
      <c r="Q2780" s="57">
        <f t="shared" si="1388"/>
        <v>0</v>
      </c>
      <c r="R2780" s="74"/>
      <c r="S2780" s="53">
        <f t="shared" si="1393"/>
        <v>0</v>
      </c>
      <c r="T2780" s="58"/>
      <c r="U2780" s="58"/>
      <c r="V2780" s="53">
        <f t="shared" si="1390"/>
        <v>0</v>
      </c>
      <c r="W2780" s="148"/>
      <c r="X2780" s="76"/>
    </row>
    <row r="2781" spans="1:24" s="35" customFormat="1" ht="15.75" customHeight="1" x14ac:dyDescent="0.25">
      <c r="A2781" s="72" t="s">
        <v>296</v>
      </c>
      <c r="B2781" s="33" t="s">
        <v>334</v>
      </c>
      <c r="C2781" s="78" t="s">
        <v>130</v>
      </c>
      <c r="D2781" s="43" t="s">
        <v>151</v>
      </c>
      <c r="E2781" s="74"/>
      <c r="F2781" s="74"/>
      <c r="G2781" s="74"/>
      <c r="H2781" s="74"/>
      <c r="I2781" s="54"/>
      <c r="J2781" s="50"/>
      <c r="K2781" s="54"/>
      <c r="L2781" s="55"/>
      <c r="M2781" s="75"/>
      <c r="N2781" s="75"/>
      <c r="O2781" s="74"/>
      <c r="P2781" s="74"/>
      <c r="Q2781" s="57">
        <f t="shared" si="1388"/>
        <v>0</v>
      </c>
      <c r="R2781" s="74"/>
      <c r="S2781" s="53">
        <f t="shared" si="1393"/>
        <v>0</v>
      </c>
      <c r="T2781" s="58"/>
      <c r="U2781" s="58"/>
      <c r="V2781" s="53">
        <f t="shared" si="1390"/>
        <v>0</v>
      </c>
      <c r="W2781" s="148"/>
      <c r="X2781" s="76"/>
    </row>
    <row r="2782" spans="1:24" s="35" customFormat="1" ht="15.75" customHeight="1" x14ac:dyDescent="0.25">
      <c r="A2782" s="72" t="s">
        <v>296</v>
      </c>
      <c r="B2782" s="33" t="s">
        <v>334</v>
      </c>
      <c r="C2782" s="78" t="s">
        <v>174</v>
      </c>
      <c r="D2782" s="43" t="s">
        <v>175</v>
      </c>
      <c r="E2782" s="74"/>
      <c r="F2782" s="74"/>
      <c r="G2782" s="74"/>
      <c r="H2782" s="74"/>
      <c r="I2782" s="54"/>
      <c r="J2782" s="50"/>
      <c r="K2782" s="54"/>
      <c r="L2782" s="55"/>
      <c r="M2782" s="75"/>
      <c r="N2782" s="75"/>
      <c r="O2782" s="74"/>
      <c r="P2782" s="74"/>
      <c r="Q2782" s="57">
        <f t="shared" si="1388"/>
        <v>0</v>
      </c>
      <c r="R2782" s="74"/>
      <c r="S2782" s="53">
        <f t="shared" si="1393"/>
        <v>0</v>
      </c>
      <c r="T2782" s="58"/>
      <c r="U2782" s="58"/>
      <c r="V2782" s="53">
        <f t="shared" si="1390"/>
        <v>0</v>
      </c>
      <c r="W2782" s="148"/>
      <c r="X2782" s="76"/>
    </row>
    <row r="2783" spans="1:24" s="35" customFormat="1" ht="15.75" customHeight="1" x14ac:dyDescent="0.25">
      <c r="A2783" s="72" t="s">
        <v>296</v>
      </c>
      <c r="B2783" s="33" t="s">
        <v>334</v>
      </c>
      <c r="C2783" s="78" t="s">
        <v>129</v>
      </c>
      <c r="D2783" s="43" t="s">
        <v>152</v>
      </c>
      <c r="E2783" s="74"/>
      <c r="F2783" s="74"/>
      <c r="G2783" s="74"/>
      <c r="H2783" s="74"/>
      <c r="I2783" s="54"/>
      <c r="J2783" s="50"/>
      <c r="K2783" s="54"/>
      <c r="L2783" s="55"/>
      <c r="M2783" s="75"/>
      <c r="N2783" s="75"/>
      <c r="O2783" s="74"/>
      <c r="P2783" s="74"/>
      <c r="Q2783" s="57">
        <f t="shared" si="1388"/>
        <v>0</v>
      </c>
      <c r="R2783" s="74"/>
      <c r="S2783" s="53">
        <f t="shared" si="1393"/>
        <v>0</v>
      </c>
      <c r="T2783" s="58"/>
      <c r="U2783" s="58"/>
      <c r="V2783" s="53">
        <f t="shared" si="1390"/>
        <v>0</v>
      </c>
      <c r="W2783" s="148"/>
      <c r="X2783" s="76"/>
    </row>
    <row r="2784" spans="1:24" s="35" customFormat="1" ht="15.75" customHeight="1" x14ac:dyDescent="0.25">
      <c r="A2784" s="72" t="s">
        <v>296</v>
      </c>
      <c r="B2784" s="33" t="s">
        <v>334</v>
      </c>
      <c r="C2784" s="78" t="s">
        <v>176</v>
      </c>
      <c r="D2784" s="43" t="s">
        <v>177</v>
      </c>
      <c r="E2784" s="74"/>
      <c r="F2784" s="74"/>
      <c r="G2784" s="74"/>
      <c r="H2784" s="74"/>
      <c r="I2784" s="54"/>
      <c r="J2784" s="50"/>
      <c r="K2784" s="54"/>
      <c r="L2784" s="55"/>
      <c r="M2784" s="75"/>
      <c r="N2784" s="75"/>
      <c r="O2784" s="74"/>
      <c r="P2784" s="74"/>
      <c r="Q2784" s="57">
        <f t="shared" si="1388"/>
        <v>0</v>
      </c>
      <c r="R2784" s="74"/>
      <c r="S2784" s="53">
        <f t="shared" si="1393"/>
        <v>0</v>
      </c>
      <c r="T2784" s="58"/>
      <c r="U2784" s="58"/>
      <c r="V2784" s="53">
        <f t="shared" si="1390"/>
        <v>0</v>
      </c>
      <c r="W2784" s="148"/>
      <c r="X2784" s="76"/>
    </row>
    <row r="2785" spans="1:24" s="35" customFormat="1" ht="15.75" customHeight="1" x14ac:dyDescent="0.25">
      <c r="A2785" s="72" t="s">
        <v>296</v>
      </c>
      <c r="B2785" s="33" t="s">
        <v>334</v>
      </c>
      <c r="C2785" s="78" t="s">
        <v>131</v>
      </c>
      <c r="D2785" s="43" t="s">
        <v>153</v>
      </c>
      <c r="E2785" s="74"/>
      <c r="F2785" s="74"/>
      <c r="G2785" s="74"/>
      <c r="H2785" s="74"/>
      <c r="I2785" s="54"/>
      <c r="J2785" s="50"/>
      <c r="K2785" s="54"/>
      <c r="L2785" s="55"/>
      <c r="M2785" s="75"/>
      <c r="N2785" s="75"/>
      <c r="O2785" s="74"/>
      <c r="P2785" s="74"/>
      <c r="Q2785" s="57">
        <f t="shared" si="1388"/>
        <v>0</v>
      </c>
      <c r="R2785" s="74"/>
      <c r="S2785" s="53">
        <f t="shared" si="1393"/>
        <v>0</v>
      </c>
      <c r="T2785" s="58"/>
      <c r="U2785" s="58"/>
      <c r="V2785" s="53">
        <f t="shared" si="1390"/>
        <v>0</v>
      </c>
      <c r="W2785" s="148"/>
      <c r="X2785" s="76"/>
    </row>
    <row r="2786" spans="1:24" s="35" customFormat="1" ht="15.75" customHeight="1" x14ac:dyDescent="0.25">
      <c r="A2786" s="72" t="s">
        <v>296</v>
      </c>
      <c r="B2786" s="33" t="s">
        <v>334</v>
      </c>
      <c r="C2786" s="78" t="s">
        <v>178</v>
      </c>
      <c r="D2786" s="43" t="s">
        <v>179</v>
      </c>
      <c r="E2786" s="74"/>
      <c r="F2786" s="74"/>
      <c r="G2786" s="74"/>
      <c r="H2786" s="74"/>
      <c r="I2786" s="54"/>
      <c r="J2786" s="50"/>
      <c r="K2786" s="54"/>
      <c r="L2786" s="55"/>
      <c r="M2786" s="75"/>
      <c r="N2786" s="75"/>
      <c r="O2786" s="74"/>
      <c r="P2786" s="74"/>
      <c r="Q2786" s="57">
        <f t="shared" si="1388"/>
        <v>0</v>
      </c>
      <c r="R2786" s="74"/>
      <c r="S2786" s="53">
        <f t="shared" si="1393"/>
        <v>0</v>
      </c>
      <c r="T2786" s="58"/>
      <c r="U2786" s="58"/>
      <c r="V2786" s="53">
        <f t="shared" si="1390"/>
        <v>0</v>
      </c>
      <c r="W2786" s="148"/>
      <c r="X2786" s="76"/>
    </row>
    <row r="2787" spans="1:24" s="35" customFormat="1" ht="15.75" customHeight="1" x14ac:dyDescent="0.25">
      <c r="A2787" s="72" t="s">
        <v>296</v>
      </c>
      <c r="B2787" s="33" t="s">
        <v>334</v>
      </c>
      <c r="C2787" s="78" t="s">
        <v>132</v>
      </c>
      <c r="D2787" s="43" t="s">
        <v>154</v>
      </c>
      <c r="E2787" s="74"/>
      <c r="F2787" s="74"/>
      <c r="G2787" s="74"/>
      <c r="H2787" s="74"/>
      <c r="I2787" s="54"/>
      <c r="J2787" s="50"/>
      <c r="K2787" s="54"/>
      <c r="L2787" s="55"/>
      <c r="M2787" s="75"/>
      <c r="N2787" s="75"/>
      <c r="O2787" s="74"/>
      <c r="P2787" s="74"/>
      <c r="Q2787" s="57">
        <f t="shared" si="1388"/>
        <v>0</v>
      </c>
      <c r="R2787" s="74"/>
      <c r="S2787" s="53">
        <f t="shared" si="1393"/>
        <v>0</v>
      </c>
      <c r="T2787" s="58"/>
      <c r="U2787" s="58"/>
      <c r="V2787" s="53">
        <f t="shared" si="1390"/>
        <v>0</v>
      </c>
      <c r="W2787" s="148"/>
      <c r="X2787" s="76"/>
    </row>
    <row r="2788" spans="1:24" s="35" customFormat="1" ht="15.75" customHeight="1" x14ac:dyDescent="0.25">
      <c r="A2788" s="72" t="s">
        <v>296</v>
      </c>
      <c r="B2788" s="33" t="s">
        <v>334</v>
      </c>
      <c r="C2788" s="78" t="s">
        <v>133</v>
      </c>
      <c r="D2788" s="43" t="s">
        <v>155</v>
      </c>
      <c r="E2788" s="74"/>
      <c r="F2788" s="74"/>
      <c r="G2788" s="74"/>
      <c r="H2788" s="74"/>
      <c r="I2788" s="54"/>
      <c r="J2788" s="50"/>
      <c r="K2788" s="54"/>
      <c r="L2788" s="55"/>
      <c r="M2788" s="75"/>
      <c r="N2788" s="75"/>
      <c r="O2788" s="74"/>
      <c r="P2788" s="74"/>
      <c r="Q2788" s="57">
        <f t="shared" si="1388"/>
        <v>0</v>
      </c>
      <c r="R2788" s="74"/>
      <c r="S2788" s="53">
        <f t="shared" si="1393"/>
        <v>0</v>
      </c>
      <c r="T2788" s="58"/>
      <c r="U2788" s="58"/>
      <c r="V2788" s="53">
        <f t="shared" si="1390"/>
        <v>0</v>
      </c>
      <c r="W2788" s="148"/>
      <c r="X2788" s="76"/>
    </row>
    <row r="2789" spans="1:24" s="35" customFormat="1" ht="15.75" customHeight="1" x14ac:dyDescent="0.25">
      <c r="A2789" s="72" t="s">
        <v>296</v>
      </c>
      <c r="B2789" s="33" t="s">
        <v>334</v>
      </c>
      <c r="C2789" s="78" t="s">
        <v>135</v>
      </c>
      <c r="D2789" s="43" t="s">
        <v>156</v>
      </c>
      <c r="E2789" s="74"/>
      <c r="F2789" s="74"/>
      <c r="G2789" s="74"/>
      <c r="H2789" s="74"/>
      <c r="I2789" s="54"/>
      <c r="J2789" s="50"/>
      <c r="K2789" s="54"/>
      <c r="L2789" s="55"/>
      <c r="M2789" s="75"/>
      <c r="N2789" s="75"/>
      <c r="O2789" s="74"/>
      <c r="P2789" s="74"/>
      <c r="Q2789" s="57">
        <f t="shared" si="1388"/>
        <v>0</v>
      </c>
      <c r="R2789" s="74"/>
      <c r="S2789" s="53">
        <f t="shared" si="1393"/>
        <v>0</v>
      </c>
      <c r="T2789" s="58"/>
      <c r="U2789" s="58"/>
      <c r="V2789" s="53">
        <f t="shared" si="1390"/>
        <v>0</v>
      </c>
      <c r="W2789" s="148"/>
      <c r="X2789" s="76"/>
    </row>
    <row r="2790" spans="1:24" s="35" customFormat="1" ht="15.75" customHeight="1" x14ac:dyDescent="0.25">
      <c r="A2790" s="72" t="s">
        <v>296</v>
      </c>
      <c r="B2790" s="33" t="s">
        <v>334</v>
      </c>
      <c r="C2790" s="78" t="s">
        <v>136</v>
      </c>
      <c r="D2790" s="43" t="s">
        <v>157</v>
      </c>
      <c r="E2790" s="74"/>
      <c r="F2790" s="74"/>
      <c r="G2790" s="74"/>
      <c r="H2790" s="74"/>
      <c r="I2790" s="54"/>
      <c r="J2790" s="50"/>
      <c r="K2790" s="54"/>
      <c r="L2790" s="55"/>
      <c r="M2790" s="75"/>
      <c r="N2790" s="75"/>
      <c r="O2790" s="74"/>
      <c r="P2790" s="74"/>
      <c r="Q2790" s="57">
        <f t="shared" si="1388"/>
        <v>0</v>
      </c>
      <c r="R2790" s="74"/>
      <c r="S2790" s="53">
        <f t="shared" si="1393"/>
        <v>0</v>
      </c>
      <c r="T2790" s="58"/>
      <c r="U2790" s="58"/>
      <c r="V2790" s="53">
        <f t="shared" si="1390"/>
        <v>0</v>
      </c>
      <c r="W2790" s="148"/>
      <c r="X2790" s="76"/>
    </row>
    <row r="2791" spans="1:24" s="35" customFormat="1" ht="15.75" customHeight="1" x14ac:dyDescent="0.25">
      <c r="A2791" s="72" t="s">
        <v>296</v>
      </c>
      <c r="B2791" s="33" t="s">
        <v>334</v>
      </c>
      <c r="C2791" s="78" t="s">
        <v>134</v>
      </c>
      <c r="D2791" s="43" t="s">
        <v>158</v>
      </c>
      <c r="E2791" s="74"/>
      <c r="F2791" s="74"/>
      <c r="G2791" s="74"/>
      <c r="H2791" s="74"/>
      <c r="I2791" s="54"/>
      <c r="J2791" s="50"/>
      <c r="K2791" s="54"/>
      <c r="L2791" s="55"/>
      <c r="M2791" s="75"/>
      <c r="N2791" s="75"/>
      <c r="O2791" s="74"/>
      <c r="P2791" s="74"/>
      <c r="Q2791" s="57">
        <f t="shared" si="1388"/>
        <v>0</v>
      </c>
      <c r="R2791" s="74"/>
      <c r="S2791" s="53">
        <f t="shared" si="1393"/>
        <v>0</v>
      </c>
      <c r="T2791" s="58"/>
      <c r="U2791" s="58"/>
      <c r="V2791" s="53">
        <f t="shared" si="1390"/>
        <v>0</v>
      </c>
      <c r="W2791" s="148"/>
      <c r="X2791" s="76"/>
    </row>
    <row r="2792" spans="1:24" s="35" customFormat="1" ht="15.75" customHeight="1" x14ac:dyDescent="0.25">
      <c r="A2792" s="72" t="s">
        <v>296</v>
      </c>
      <c r="B2792" s="33" t="s">
        <v>334</v>
      </c>
      <c r="C2792" s="78" t="s">
        <v>138</v>
      </c>
      <c r="D2792" s="43" t="s">
        <v>159</v>
      </c>
      <c r="E2792" s="74"/>
      <c r="F2792" s="74"/>
      <c r="G2792" s="74"/>
      <c r="H2792" s="74"/>
      <c r="I2792" s="54"/>
      <c r="J2792" s="50"/>
      <c r="K2792" s="54"/>
      <c r="L2792" s="55"/>
      <c r="M2792" s="75"/>
      <c r="N2792" s="75"/>
      <c r="O2792" s="74"/>
      <c r="P2792" s="74"/>
      <c r="Q2792" s="57">
        <f t="shared" si="1388"/>
        <v>0</v>
      </c>
      <c r="R2792" s="74"/>
      <c r="S2792" s="53">
        <f t="shared" si="1393"/>
        <v>0</v>
      </c>
      <c r="T2792" s="58"/>
      <c r="U2792" s="58"/>
      <c r="V2792" s="53">
        <f t="shared" si="1390"/>
        <v>0</v>
      </c>
      <c r="W2792" s="148"/>
      <c r="X2792" s="76"/>
    </row>
    <row r="2793" spans="1:24" s="35" customFormat="1" ht="15.75" customHeight="1" x14ac:dyDescent="0.25">
      <c r="A2793" s="72" t="s">
        <v>296</v>
      </c>
      <c r="B2793" s="33" t="s">
        <v>334</v>
      </c>
      <c r="C2793" s="78" t="s">
        <v>180</v>
      </c>
      <c r="D2793" s="43" t="s">
        <v>181</v>
      </c>
      <c r="E2793" s="74"/>
      <c r="F2793" s="74"/>
      <c r="G2793" s="74"/>
      <c r="H2793" s="74"/>
      <c r="I2793" s="54"/>
      <c r="J2793" s="50"/>
      <c r="K2793" s="54"/>
      <c r="L2793" s="55"/>
      <c r="M2793" s="75"/>
      <c r="N2793" s="75"/>
      <c r="O2793" s="74"/>
      <c r="P2793" s="74"/>
      <c r="Q2793" s="57">
        <f t="shared" si="1388"/>
        <v>0</v>
      </c>
      <c r="R2793" s="74"/>
      <c r="S2793" s="53">
        <f t="shared" si="1393"/>
        <v>0</v>
      </c>
      <c r="T2793" s="58"/>
      <c r="U2793" s="58"/>
      <c r="V2793" s="53">
        <f t="shared" si="1390"/>
        <v>0</v>
      </c>
      <c r="W2793" s="148"/>
      <c r="X2793" s="76"/>
    </row>
    <row r="2794" spans="1:24" s="35" customFormat="1" ht="15.75" customHeight="1" x14ac:dyDescent="0.25">
      <c r="A2794" s="72" t="s">
        <v>296</v>
      </c>
      <c r="B2794" s="33" t="s">
        <v>334</v>
      </c>
      <c r="C2794" s="78" t="s">
        <v>137</v>
      </c>
      <c r="D2794" s="43" t="s">
        <v>160</v>
      </c>
      <c r="E2794" s="74"/>
      <c r="F2794" s="74"/>
      <c r="G2794" s="74"/>
      <c r="H2794" s="74"/>
      <c r="I2794" s="54"/>
      <c r="J2794" s="50"/>
      <c r="K2794" s="54"/>
      <c r="L2794" s="55"/>
      <c r="M2794" s="75"/>
      <c r="N2794" s="75"/>
      <c r="O2794" s="74"/>
      <c r="P2794" s="74"/>
      <c r="Q2794" s="57">
        <f t="shared" si="1388"/>
        <v>0</v>
      </c>
      <c r="R2794" s="74"/>
      <c r="S2794" s="53">
        <f t="shared" si="1393"/>
        <v>0</v>
      </c>
      <c r="T2794" s="58"/>
      <c r="U2794" s="58"/>
      <c r="V2794" s="53">
        <f t="shared" si="1390"/>
        <v>0</v>
      </c>
      <c r="W2794" s="148"/>
      <c r="X2794" s="76"/>
    </row>
    <row r="2795" spans="1:24" s="35" customFormat="1" ht="15.75" customHeight="1" x14ac:dyDescent="0.25">
      <c r="A2795" s="72" t="s">
        <v>296</v>
      </c>
      <c r="B2795" s="33" t="s">
        <v>334</v>
      </c>
      <c r="C2795" s="78" t="s">
        <v>127</v>
      </c>
      <c r="D2795" s="43" t="s">
        <v>161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1388"/>
        <v>0</v>
      </c>
      <c r="R2795" s="74"/>
      <c r="S2795" s="53">
        <f t="shared" si="1393"/>
        <v>0</v>
      </c>
      <c r="T2795" s="58"/>
      <c r="U2795" s="58"/>
      <c r="V2795" s="53">
        <f t="shared" si="1390"/>
        <v>0</v>
      </c>
      <c r="W2795" s="148"/>
      <c r="X2795" s="76"/>
    </row>
    <row r="2796" spans="1:24" s="35" customFormat="1" ht="15.75" customHeight="1" x14ac:dyDescent="0.25">
      <c r="A2796" s="72" t="s">
        <v>296</v>
      </c>
      <c r="B2796" s="33" t="s">
        <v>334</v>
      </c>
      <c r="C2796" s="78" t="s">
        <v>126</v>
      </c>
      <c r="D2796" s="43" t="s">
        <v>162</v>
      </c>
      <c r="E2796" s="74"/>
      <c r="F2796" s="74"/>
      <c r="G2796" s="74"/>
      <c r="H2796" s="74"/>
      <c r="I2796" s="54"/>
      <c r="J2796" s="50"/>
      <c r="K2796" s="54"/>
      <c r="L2796" s="55"/>
      <c r="M2796" s="75"/>
      <c r="N2796" s="75"/>
      <c r="O2796" s="74"/>
      <c r="P2796" s="74"/>
      <c r="Q2796" s="57">
        <f t="shared" si="1388"/>
        <v>0</v>
      </c>
      <c r="R2796" s="74"/>
      <c r="S2796" s="53">
        <f t="shared" si="1393"/>
        <v>0</v>
      </c>
      <c r="T2796" s="58"/>
      <c r="U2796" s="58"/>
      <c r="V2796" s="53">
        <f t="shared" si="1390"/>
        <v>0</v>
      </c>
      <c r="W2796" s="148"/>
      <c r="X2796" s="76"/>
    </row>
    <row r="2797" spans="1:24" s="35" customFormat="1" ht="15.75" customHeight="1" x14ac:dyDescent="0.25">
      <c r="A2797" s="72" t="s">
        <v>296</v>
      </c>
      <c r="B2797" s="33" t="s">
        <v>334</v>
      </c>
      <c r="C2797" s="78" t="s">
        <v>122</v>
      </c>
      <c r="D2797" s="43" t="s">
        <v>163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>
        <f t="shared" si="1388"/>
        <v>0</v>
      </c>
      <c r="R2797" s="74"/>
      <c r="S2797" s="53">
        <f t="shared" si="1393"/>
        <v>0</v>
      </c>
      <c r="T2797" s="58"/>
      <c r="U2797" s="58"/>
      <c r="V2797" s="53">
        <f t="shared" si="1390"/>
        <v>0</v>
      </c>
      <c r="W2797" s="148"/>
      <c r="X2797" s="76"/>
    </row>
    <row r="2798" spans="1:24" s="35" customFormat="1" ht="15.75" customHeight="1" x14ac:dyDescent="0.25">
      <c r="A2798" s="72" t="s">
        <v>296</v>
      </c>
      <c r="B2798" s="33" t="s">
        <v>334</v>
      </c>
      <c r="C2798" s="78" t="s">
        <v>123</v>
      </c>
      <c r="D2798" s="43" t="s">
        <v>164</v>
      </c>
      <c r="E2798" s="74"/>
      <c r="F2798" s="74"/>
      <c r="G2798" s="74"/>
      <c r="H2798" s="74"/>
      <c r="I2798" s="54"/>
      <c r="J2798" s="50"/>
      <c r="K2798" s="54"/>
      <c r="L2798" s="55"/>
      <c r="M2798" s="75"/>
      <c r="N2798" s="75"/>
      <c r="O2798" s="74"/>
      <c r="P2798" s="74"/>
      <c r="Q2798" s="57">
        <f t="shared" si="1388"/>
        <v>0</v>
      </c>
      <c r="R2798" s="74"/>
      <c r="S2798" s="53">
        <f t="shared" si="1393"/>
        <v>0</v>
      </c>
      <c r="T2798" s="58"/>
      <c r="U2798" s="58"/>
      <c r="V2798" s="53">
        <f t="shared" si="1390"/>
        <v>0</v>
      </c>
      <c r="W2798" s="148"/>
      <c r="X2798" s="76"/>
    </row>
    <row r="2799" spans="1:24" s="35" customFormat="1" ht="15.75" customHeight="1" x14ac:dyDescent="0.25">
      <c r="A2799" s="72" t="s">
        <v>296</v>
      </c>
      <c r="B2799" s="33" t="s">
        <v>334</v>
      </c>
      <c r="C2799" s="78" t="s">
        <v>182</v>
      </c>
      <c r="D2799" s="43" t="s">
        <v>183</v>
      </c>
      <c r="E2799" s="74"/>
      <c r="F2799" s="74"/>
      <c r="G2799" s="74"/>
      <c r="H2799" s="74"/>
      <c r="I2799" s="54"/>
      <c r="J2799" s="50"/>
      <c r="K2799" s="54"/>
      <c r="L2799" s="55"/>
      <c r="M2799" s="75"/>
      <c r="N2799" s="75"/>
      <c r="O2799" s="74"/>
      <c r="P2799" s="74"/>
      <c r="Q2799" s="57">
        <f t="shared" si="1388"/>
        <v>0</v>
      </c>
      <c r="R2799" s="74"/>
      <c r="S2799" s="53">
        <f t="shared" si="1393"/>
        <v>0</v>
      </c>
      <c r="T2799" s="58"/>
      <c r="U2799" s="58"/>
      <c r="V2799" s="53">
        <f t="shared" si="1390"/>
        <v>0</v>
      </c>
      <c r="W2799" s="148"/>
      <c r="X2799" s="76"/>
    </row>
    <row r="2800" spans="1:24" s="35" customFormat="1" ht="15.75" customHeight="1" x14ac:dyDescent="0.25">
      <c r="A2800" s="72" t="s">
        <v>296</v>
      </c>
      <c r="B2800" s="33" t="s">
        <v>334</v>
      </c>
      <c r="C2800" s="78" t="s">
        <v>184</v>
      </c>
      <c r="D2800" s="43" t="s">
        <v>185</v>
      </c>
      <c r="E2800" s="74"/>
      <c r="F2800" s="74"/>
      <c r="G2800" s="74"/>
      <c r="H2800" s="74"/>
      <c r="I2800" s="54"/>
      <c r="J2800" s="50"/>
      <c r="K2800" s="54"/>
      <c r="L2800" s="55"/>
      <c r="M2800" s="75"/>
      <c r="N2800" s="75"/>
      <c r="O2800" s="74"/>
      <c r="P2800" s="74"/>
      <c r="Q2800" s="57">
        <f t="shared" si="1388"/>
        <v>0</v>
      </c>
      <c r="R2800" s="74"/>
      <c r="S2800" s="53">
        <f t="shared" si="1393"/>
        <v>0</v>
      </c>
      <c r="T2800" s="58"/>
      <c r="U2800" s="58"/>
      <c r="V2800" s="53">
        <f t="shared" si="1390"/>
        <v>0</v>
      </c>
      <c r="W2800" s="148"/>
      <c r="X2800" s="76"/>
    </row>
    <row r="2801" spans="1:24" s="35" customFormat="1" ht="15.75" customHeight="1" x14ac:dyDescent="0.25">
      <c r="A2801" s="72" t="s">
        <v>296</v>
      </c>
      <c r="B2801" s="33" t="s">
        <v>334</v>
      </c>
      <c r="C2801" s="78" t="s">
        <v>186</v>
      </c>
      <c r="D2801" s="43" t="s">
        <v>187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 t="shared" si="1388"/>
        <v>0</v>
      </c>
      <c r="R2801" s="74"/>
      <c r="S2801" s="53">
        <f t="shared" si="1393"/>
        <v>0</v>
      </c>
      <c r="T2801" s="58"/>
      <c r="U2801" s="58"/>
      <c r="V2801" s="53">
        <f t="shared" si="1390"/>
        <v>0</v>
      </c>
      <c r="W2801" s="148"/>
      <c r="X2801" s="76"/>
    </row>
    <row r="2802" spans="1:24" s="35" customFormat="1" ht="15.75" customHeight="1" x14ac:dyDescent="0.25">
      <c r="A2802" s="72" t="s">
        <v>296</v>
      </c>
      <c r="B2802" s="33" t="s">
        <v>334</v>
      </c>
      <c r="C2802" s="78" t="s">
        <v>188</v>
      </c>
      <c r="D2802" s="43" t="s">
        <v>189</v>
      </c>
      <c r="E2802" s="74"/>
      <c r="F2802" s="74"/>
      <c r="G2802" s="74"/>
      <c r="H2802" s="74"/>
      <c r="I2802" s="54"/>
      <c r="J2802" s="50"/>
      <c r="K2802" s="54"/>
      <c r="L2802" s="55"/>
      <c r="M2802" s="75"/>
      <c r="N2802" s="75"/>
      <c r="O2802" s="74"/>
      <c r="P2802" s="74"/>
      <c r="Q2802" s="57">
        <f t="shared" si="1388"/>
        <v>0</v>
      </c>
      <c r="R2802" s="74"/>
      <c r="S2802" s="53">
        <f t="shared" si="1393"/>
        <v>0</v>
      </c>
      <c r="T2802" s="58"/>
      <c r="U2802" s="58"/>
      <c r="V2802" s="53">
        <f t="shared" si="1390"/>
        <v>0</v>
      </c>
      <c r="W2802" s="148"/>
      <c r="X2802" s="76"/>
    </row>
    <row r="2803" spans="1:24" s="35" customFormat="1" ht="15.75" customHeight="1" x14ac:dyDescent="0.25">
      <c r="A2803" s="72" t="s">
        <v>296</v>
      </c>
      <c r="B2803" s="33" t="s">
        <v>334</v>
      </c>
      <c r="C2803" s="78" t="s">
        <v>124</v>
      </c>
      <c r="D2803" s="43" t="s">
        <v>165</v>
      </c>
      <c r="E2803" s="74"/>
      <c r="F2803" s="74"/>
      <c r="G2803" s="74"/>
      <c r="H2803" s="74"/>
      <c r="I2803" s="54"/>
      <c r="J2803" s="50"/>
      <c r="K2803" s="54"/>
      <c r="L2803" s="55"/>
      <c r="M2803" s="75"/>
      <c r="N2803" s="75"/>
      <c r="O2803" s="74"/>
      <c r="P2803" s="74"/>
      <c r="Q2803" s="57">
        <f t="shared" si="1388"/>
        <v>0</v>
      </c>
      <c r="R2803" s="74"/>
      <c r="S2803" s="53">
        <f t="shared" si="1393"/>
        <v>0</v>
      </c>
      <c r="T2803" s="58"/>
      <c r="U2803" s="58"/>
      <c r="V2803" s="53">
        <f t="shared" si="1390"/>
        <v>0</v>
      </c>
      <c r="W2803" s="148"/>
      <c r="X2803" s="76"/>
    </row>
    <row r="2804" spans="1:24" s="35" customFormat="1" ht="15.75" customHeight="1" x14ac:dyDescent="0.25">
      <c r="A2804" s="72" t="s">
        <v>296</v>
      </c>
      <c r="B2804" s="33" t="s">
        <v>334</v>
      </c>
      <c r="C2804" s="78" t="s">
        <v>125</v>
      </c>
      <c r="D2804" s="43" t="s">
        <v>166</v>
      </c>
      <c r="E2804" s="74"/>
      <c r="F2804" s="74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 t="shared" si="1388"/>
        <v>0</v>
      </c>
      <c r="R2804" s="74"/>
      <c r="S2804" s="53">
        <f t="shared" si="1393"/>
        <v>0</v>
      </c>
      <c r="T2804" s="58"/>
      <c r="U2804" s="58"/>
      <c r="V2804" s="53">
        <f t="shared" si="1390"/>
        <v>0</v>
      </c>
      <c r="W2804" s="148"/>
      <c r="X2804" s="76"/>
    </row>
    <row r="2805" spans="1:24" s="35" customFormat="1" ht="15.75" customHeight="1" x14ac:dyDescent="0.25">
      <c r="A2805" s="72" t="s">
        <v>296</v>
      </c>
      <c r="B2805" s="33" t="s">
        <v>334</v>
      </c>
      <c r="C2805" s="78" t="s">
        <v>34</v>
      </c>
      <c r="D2805" s="43" t="s">
        <v>167</v>
      </c>
      <c r="E2805" s="74"/>
      <c r="F2805" s="74"/>
      <c r="G2805" s="74"/>
      <c r="H2805" s="74"/>
      <c r="I2805" s="54"/>
      <c r="J2805" s="50"/>
      <c r="K2805" s="54"/>
      <c r="L2805" s="55"/>
      <c r="M2805" s="75"/>
      <c r="N2805" s="75"/>
      <c r="O2805" s="74"/>
      <c r="P2805" s="74"/>
      <c r="Q2805" s="57">
        <f t="shared" si="1388"/>
        <v>0</v>
      </c>
      <c r="R2805" s="74"/>
      <c r="S2805" s="53">
        <f t="shared" si="1393"/>
        <v>0</v>
      </c>
      <c r="T2805" s="58"/>
      <c r="U2805" s="58"/>
      <c r="V2805" s="53">
        <f t="shared" si="1390"/>
        <v>0</v>
      </c>
      <c r="W2805" s="148"/>
      <c r="X2805" s="76"/>
    </row>
    <row r="2806" spans="1:24" s="35" customFormat="1" ht="15.75" customHeight="1" x14ac:dyDescent="0.25">
      <c r="A2806" s="72" t="s">
        <v>296</v>
      </c>
      <c r="B2806" s="33" t="s">
        <v>334</v>
      </c>
      <c r="C2806" s="78" t="s">
        <v>35</v>
      </c>
      <c r="D2806" s="43" t="s">
        <v>168</v>
      </c>
      <c r="E2806" s="74"/>
      <c r="F2806" s="74"/>
      <c r="G2806" s="74"/>
      <c r="H2806" s="74"/>
      <c r="I2806" s="54"/>
      <c r="J2806" s="50"/>
      <c r="K2806" s="54"/>
      <c r="L2806" s="55"/>
      <c r="M2806" s="75"/>
      <c r="N2806" s="75"/>
      <c r="O2806" s="74"/>
      <c r="P2806" s="74"/>
      <c r="Q2806" s="57">
        <f t="shared" si="1388"/>
        <v>0</v>
      </c>
      <c r="R2806" s="74"/>
      <c r="S2806" s="53">
        <f t="shared" si="1393"/>
        <v>0</v>
      </c>
      <c r="T2806" s="58"/>
      <c r="U2806" s="58"/>
      <c r="V2806" s="53">
        <f t="shared" si="1390"/>
        <v>0</v>
      </c>
      <c r="W2806" s="148"/>
      <c r="X2806" s="76"/>
    </row>
    <row r="2807" spans="1:24" s="35" customFormat="1" ht="15.75" customHeight="1" x14ac:dyDescent="0.25">
      <c r="A2807" s="72" t="s">
        <v>296</v>
      </c>
      <c r="B2807" s="33" t="s">
        <v>334</v>
      </c>
      <c r="C2807" s="78" t="s">
        <v>36</v>
      </c>
      <c r="D2807" s="43" t="s">
        <v>190</v>
      </c>
      <c r="E2807" s="74"/>
      <c r="F2807" s="74"/>
      <c r="G2807" s="74"/>
      <c r="H2807" s="74"/>
      <c r="I2807" s="54"/>
      <c r="J2807" s="50"/>
      <c r="K2807" s="54"/>
      <c r="L2807" s="55"/>
      <c r="M2807" s="75"/>
      <c r="N2807" s="75"/>
      <c r="O2807" s="74"/>
      <c r="P2807" s="74"/>
      <c r="Q2807" s="57">
        <f t="shared" si="1388"/>
        <v>0</v>
      </c>
      <c r="R2807" s="74"/>
      <c r="S2807" s="53">
        <f t="shared" si="1393"/>
        <v>0</v>
      </c>
      <c r="T2807" s="58"/>
      <c r="U2807" s="58"/>
      <c r="V2807" s="53">
        <f t="shared" si="1390"/>
        <v>0</v>
      </c>
      <c r="W2807" s="148"/>
      <c r="X2807" s="76"/>
    </row>
    <row r="2808" spans="1:24" s="35" customFormat="1" ht="15.75" customHeight="1" x14ac:dyDescent="0.25">
      <c r="A2808" s="72" t="s">
        <v>296</v>
      </c>
      <c r="B2808" s="33" t="s">
        <v>334</v>
      </c>
      <c r="C2808" s="78" t="s">
        <v>37</v>
      </c>
      <c r="D2808" s="43" t="s">
        <v>191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1388"/>
        <v>0</v>
      </c>
      <c r="R2808" s="74"/>
      <c r="S2808" s="53">
        <f t="shared" si="1393"/>
        <v>0</v>
      </c>
      <c r="T2808" s="58"/>
      <c r="U2808" s="58"/>
      <c r="V2808" s="53">
        <f t="shared" si="1390"/>
        <v>0</v>
      </c>
      <c r="W2808" s="148"/>
      <c r="X2808" s="76"/>
    </row>
    <row r="2809" spans="1:24" s="35" customFormat="1" ht="15.75" customHeight="1" x14ac:dyDescent="0.25">
      <c r="A2809" s="72" t="s">
        <v>296</v>
      </c>
      <c r="B2809" s="33" t="s">
        <v>334</v>
      </c>
      <c r="C2809" s="78" t="s">
        <v>38</v>
      </c>
      <c r="D2809" s="43" t="s">
        <v>169</v>
      </c>
      <c r="E2809" s="74"/>
      <c r="F2809" s="74"/>
      <c r="G2809" s="74"/>
      <c r="H2809" s="74"/>
      <c r="I2809" s="54"/>
      <c r="J2809" s="50"/>
      <c r="K2809" s="54"/>
      <c r="L2809" s="55"/>
      <c r="M2809" s="75"/>
      <c r="N2809" s="75"/>
      <c r="O2809" s="74"/>
      <c r="P2809" s="74"/>
      <c r="Q2809" s="57">
        <f t="shared" si="1388"/>
        <v>0</v>
      </c>
      <c r="R2809" s="74"/>
      <c r="S2809" s="53">
        <f t="shared" si="1393"/>
        <v>0</v>
      </c>
      <c r="T2809" s="58"/>
      <c r="U2809" s="58"/>
      <c r="V2809" s="53">
        <f t="shared" si="1390"/>
        <v>0</v>
      </c>
      <c r="W2809" s="148"/>
      <c r="X2809" s="76"/>
    </row>
    <row r="2810" spans="1:24" s="35" customFormat="1" ht="15.75" customHeight="1" x14ac:dyDescent="0.25">
      <c r="A2810" s="72" t="s">
        <v>296</v>
      </c>
      <c r="B2810" s="33" t="s">
        <v>334</v>
      </c>
      <c r="C2810" s="78" t="s">
        <v>39</v>
      </c>
      <c r="D2810" s="43" t="s">
        <v>170</v>
      </c>
      <c r="E2810" s="74"/>
      <c r="F2810" s="74"/>
      <c r="G2810" s="74"/>
      <c r="H2810" s="74"/>
      <c r="I2810" s="54"/>
      <c r="J2810" s="50"/>
      <c r="K2810" s="54"/>
      <c r="L2810" s="55"/>
      <c r="M2810" s="75"/>
      <c r="N2810" s="75"/>
      <c r="O2810" s="74"/>
      <c r="P2810" s="74"/>
      <c r="Q2810" s="57">
        <f t="shared" si="1388"/>
        <v>0</v>
      </c>
      <c r="R2810" s="74"/>
      <c r="S2810" s="53">
        <f t="shared" si="1393"/>
        <v>0</v>
      </c>
      <c r="T2810" s="58"/>
      <c r="U2810" s="58"/>
      <c r="V2810" s="53">
        <f t="shared" si="1390"/>
        <v>0</v>
      </c>
      <c r="W2810" s="148"/>
      <c r="X2810" s="76"/>
    </row>
    <row r="2811" spans="1:24" s="35" customFormat="1" ht="15.75" customHeight="1" x14ac:dyDescent="0.25">
      <c r="A2811" s="72" t="s">
        <v>296</v>
      </c>
      <c r="B2811" s="33" t="s">
        <v>334</v>
      </c>
      <c r="C2811" s="78" t="s">
        <v>40</v>
      </c>
      <c r="D2811" s="43" t="s">
        <v>172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1388"/>
        <v>0</v>
      </c>
      <c r="R2811" s="74"/>
      <c r="S2811" s="53">
        <f t="shared" si="1393"/>
        <v>0</v>
      </c>
      <c r="T2811" s="58"/>
      <c r="U2811" s="58"/>
      <c r="V2811" s="53">
        <f t="shared" si="1390"/>
        <v>0</v>
      </c>
      <c r="W2811" s="148"/>
      <c r="X2811" s="76"/>
    </row>
    <row r="2812" spans="1:24" s="35" customFormat="1" ht="15.75" customHeight="1" x14ac:dyDescent="0.25">
      <c r="A2812" s="72" t="s">
        <v>296</v>
      </c>
      <c r="B2812" s="33" t="s">
        <v>334</v>
      </c>
      <c r="C2812" s="78" t="s">
        <v>41</v>
      </c>
      <c r="D2812" s="43" t="s">
        <v>171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1388"/>
        <v>0</v>
      </c>
      <c r="R2812" s="74"/>
      <c r="S2812" s="53">
        <f t="shared" si="1393"/>
        <v>0</v>
      </c>
      <c r="T2812" s="58"/>
      <c r="U2812" s="58"/>
      <c r="V2812" s="53">
        <f t="shared" si="1390"/>
        <v>0</v>
      </c>
      <c r="W2812" s="148"/>
      <c r="X2812" s="76"/>
    </row>
    <row r="2813" spans="1:24" s="35" customFormat="1" ht="15.75" customHeight="1" x14ac:dyDescent="0.25">
      <c r="A2813" s="72" t="s">
        <v>296</v>
      </c>
      <c r="B2813" s="33" t="s">
        <v>334</v>
      </c>
      <c r="C2813" s="78" t="s">
        <v>42</v>
      </c>
      <c r="D2813" s="43" t="s">
        <v>192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1388"/>
        <v>0</v>
      </c>
      <c r="R2813" s="74"/>
      <c r="S2813" s="53">
        <f t="shared" si="1393"/>
        <v>0</v>
      </c>
      <c r="T2813" s="58"/>
      <c r="U2813" s="58"/>
      <c r="V2813" s="53">
        <f t="shared" si="1390"/>
        <v>0</v>
      </c>
      <c r="W2813" s="148"/>
      <c r="X2813" s="76"/>
    </row>
    <row r="2814" spans="1:24" s="35" customFormat="1" ht="15.75" customHeight="1" x14ac:dyDescent="0.25">
      <c r="A2814" s="72" t="s">
        <v>296</v>
      </c>
      <c r="B2814" s="33" t="s">
        <v>334</v>
      </c>
      <c r="C2814" s="78" t="s">
        <v>43</v>
      </c>
      <c r="D2814" s="43" t="s">
        <v>193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1388"/>
        <v>0</v>
      </c>
      <c r="R2814" s="74"/>
      <c r="S2814" s="53">
        <f t="shared" si="1393"/>
        <v>0</v>
      </c>
      <c r="T2814" s="58"/>
      <c r="U2814" s="58"/>
      <c r="V2814" s="53">
        <f t="shared" si="1390"/>
        <v>0</v>
      </c>
      <c r="W2814" s="148"/>
      <c r="X2814" s="76"/>
    </row>
    <row r="2815" spans="1:24" s="35" customFormat="1" ht="15.75" customHeight="1" x14ac:dyDescent="0.25">
      <c r="A2815" s="72" t="s">
        <v>296</v>
      </c>
      <c r="B2815" s="33" t="s">
        <v>334</v>
      </c>
      <c r="C2815" s="78" t="s">
        <v>44</v>
      </c>
      <c r="D2815" s="43" t="s">
        <v>173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1388"/>
        <v>0</v>
      </c>
      <c r="R2815" s="74"/>
      <c r="S2815" s="53">
        <f t="shared" si="1393"/>
        <v>0</v>
      </c>
      <c r="T2815" s="58"/>
      <c r="U2815" s="58"/>
      <c r="V2815" s="53">
        <f t="shared" si="1390"/>
        <v>0</v>
      </c>
      <c r="W2815" s="148"/>
      <c r="X2815" s="76"/>
    </row>
    <row r="2816" spans="1:24" s="35" customFormat="1" ht="15.75" customHeight="1" x14ac:dyDescent="0.25">
      <c r="A2816" s="72" t="s">
        <v>296</v>
      </c>
      <c r="B2816" s="33" t="s">
        <v>334</v>
      </c>
      <c r="C2816" s="78" t="s">
        <v>45</v>
      </c>
      <c r="D2816" s="43" t="s">
        <v>187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1388"/>
        <v>0</v>
      </c>
      <c r="R2816" s="74"/>
      <c r="S2816" s="53">
        <f t="shared" si="1393"/>
        <v>0</v>
      </c>
      <c r="T2816" s="58"/>
      <c r="U2816" s="58"/>
      <c r="V2816" s="53">
        <f t="shared" si="1390"/>
        <v>0</v>
      </c>
      <c r="W2816" s="148"/>
      <c r="X2816" s="76"/>
    </row>
    <row r="2817" spans="1:24" s="35" customFormat="1" ht="15.75" customHeight="1" x14ac:dyDescent="0.25">
      <c r="A2817" s="72" t="s">
        <v>296</v>
      </c>
      <c r="B2817" s="33" t="s">
        <v>334</v>
      </c>
      <c r="C2817" s="78" t="s">
        <v>46</v>
      </c>
      <c r="D2817" s="43" t="s">
        <v>194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1388"/>
        <v>0</v>
      </c>
      <c r="R2817" s="74"/>
      <c r="S2817" s="53">
        <f t="shared" si="1393"/>
        <v>0</v>
      </c>
      <c r="T2817" s="58"/>
      <c r="U2817" s="58"/>
      <c r="V2817" s="53">
        <f t="shared" si="1390"/>
        <v>0</v>
      </c>
      <c r="W2817" s="148"/>
      <c r="X2817" s="76"/>
    </row>
    <row r="2818" spans="1:24" s="35" customFormat="1" ht="15.75" customHeight="1" x14ac:dyDescent="0.25">
      <c r="A2818" s="72" t="s">
        <v>296</v>
      </c>
      <c r="B2818" s="33" t="s">
        <v>334</v>
      </c>
      <c r="C2818" s="78" t="s">
        <v>47</v>
      </c>
      <c r="D2818" s="43" t="s">
        <v>121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1388"/>
        <v>0</v>
      </c>
      <c r="R2818" s="74"/>
      <c r="S2818" s="53">
        <f t="shared" si="1393"/>
        <v>0</v>
      </c>
      <c r="T2818" s="58"/>
      <c r="U2818" s="58"/>
      <c r="V2818" s="53">
        <f t="shared" si="1390"/>
        <v>0</v>
      </c>
      <c r="W2818" s="148"/>
      <c r="X2818" s="76"/>
    </row>
    <row r="2819" spans="1:24" s="35" customFormat="1" ht="15.75" customHeight="1" x14ac:dyDescent="0.25">
      <c r="A2819" s="72" t="s">
        <v>296</v>
      </c>
      <c r="B2819" s="33" t="s">
        <v>334</v>
      </c>
      <c r="C2819" s="78" t="s">
        <v>48</v>
      </c>
      <c r="D2819" s="43" t="s">
        <v>195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1388"/>
        <v>0</v>
      </c>
      <c r="R2819" s="74"/>
      <c r="S2819" s="53">
        <f t="shared" si="1393"/>
        <v>0</v>
      </c>
      <c r="T2819" s="58"/>
      <c r="U2819" s="58"/>
      <c r="V2819" s="53">
        <f t="shared" si="1390"/>
        <v>0</v>
      </c>
      <c r="W2819" s="148"/>
      <c r="X2819" s="76"/>
    </row>
    <row r="2820" spans="1:24" s="35" customFormat="1" ht="15.75" customHeight="1" x14ac:dyDescent="0.25">
      <c r="A2820" s="72" t="s">
        <v>296</v>
      </c>
      <c r="B2820" s="33" t="s">
        <v>334</v>
      </c>
      <c r="C2820" s="78" t="s">
        <v>128</v>
      </c>
      <c r="D2820" s="43" t="s">
        <v>118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1388"/>
        <v>0</v>
      </c>
      <c r="R2820" s="74"/>
      <c r="S2820" s="53">
        <f t="shared" si="1393"/>
        <v>0</v>
      </c>
      <c r="T2820" s="58"/>
      <c r="U2820" s="58"/>
      <c r="V2820" s="53">
        <f t="shared" si="1390"/>
        <v>0</v>
      </c>
      <c r="W2820" s="148"/>
      <c r="X2820" s="76"/>
    </row>
    <row r="2821" spans="1:24" s="35" customFormat="1" ht="15.75" customHeight="1" x14ac:dyDescent="0.25">
      <c r="A2821" s="72" t="s">
        <v>296</v>
      </c>
      <c r="B2821" s="33" t="s">
        <v>334</v>
      </c>
      <c r="C2821" s="78" t="s">
        <v>47</v>
      </c>
      <c r="D2821" s="43" t="s">
        <v>121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1388"/>
        <v>0</v>
      </c>
      <c r="R2821" s="74"/>
      <c r="S2821" s="53">
        <f t="shared" si="1393"/>
        <v>0</v>
      </c>
      <c r="T2821" s="58"/>
      <c r="U2821" s="58"/>
      <c r="V2821" s="53">
        <f t="shared" si="1390"/>
        <v>0</v>
      </c>
      <c r="W2821" s="148"/>
      <c r="X2821" s="76"/>
    </row>
    <row r="2822" spans="1:24" s="35" customFormat="1" ht="15.75" customHeight="1" x14ac:dyDescent="0.25">
      <c r="A2822" s="72" t="s">
        <v>296</v>
      </c>
      <c r="B2822" s="33" t="s">
        <v>334</v>
      </c>
      <c r="C2822" s="78" t="s">
        <v>49</v>
      </c>
      <c r="D2822" s="43" t="s">
        <v>196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1388"/>
        <v>0</v>
      </c>
      <c r="R2822" s="74"/>
      <c r="S2822" s="53">
        <f t="shared" si="1393"/>
        <v>0</v>
      </c>
      <c r="T2822" s="58"/>
      <c r="U2822" s="58"/>
      <c r="V2822" s="53">
        <f t="shared" si="1390"/>
        <v>0</v>
      </c>
      <c r="W2822" s="148"/>
      <c r="X2822" s="76"/>
    </row>
    <row r="2823" spans="1:24" s="35" customFormat="1" ht="15.75" customHeight="1" x14ac:dyDescent="0.25">
      <c r="A2823" s="72" t="s">
        <v>296</v>
      </c>
      <c r="B2823" s="33" t="s">
        <v>334</v>
      </c>
      <c r="C2823" s="78" t="s">
        <v>197</v>
      </c>
      <c r="D2823" s="43" t="s">
        <v>198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1388"/>
        <v>0</v>
      </c>
      <c r="R2823" s="74"/>
      <c r="S2823" s="53">
        <f t="shared" si="1393"/>
        <v>0</v>
      </c>
      <c r="T2823" s="58"/>
      <c r="U2823" s="58"/>
      <c r="V2823" s="53">
        <f t="shared" si="1390"/>
        <v>0</v>
      </c>
      <c r="W2823" s="148"/>
      <c r="X2823" s="76"/>
    </row>
    <row r="2824" spans="1:24" s="35" customFormat="1" ht="15.75" customHeight="1" x14ac:dyDescent="0.25">
      <c r="A2824" s="72" t="s">
        <v>296</v>
      </c>
      <c r="B2824" s="33" t="s">
        <v>334</v>
      </c>
      <c r="C2824" s="78" t="s">
        <v>199</v>
      </c>
      <c r="D2824" s="43" t="s">
        <v>200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1388"/>
        <v>0</v>
      </c>
      <c r="R2824" s="74"/>
      <c r="S2824" s="53">
        <f t="shared" si="1393"/>
        <v>0</v>
      </c>
      <c r="T2824" s="58"/>
      <c r="U2824" s="58"/>
      <c r="V2824" s="53">
        <f t="shared" si="1390"/>
        <v>0</v>
      </c>
      <c r="W2824" s="148"/>
      <c r="X2824" s="76"/>
    </row>
    <row r="2825" spans="1:24" s="35" customFormat="1" ht="15.75" customHeight="1" x14ac:dyDescent="0.25">
      <c r="A2825" s="72" t="s">
        <v>296</v>
      </c>
      <c r="B2825" s="33" t="s">
        <v>334</v>
      </c>
      <c r="C2825" s="78" t="s">
        <v>201</v>
      </c>
      <c r="D2825" s="43" t="s">
        <v>202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1388"/>
        <v>0</v>
      </c>
      <c r="R2825" s="74"/>
      <c r="S2825" s="53">
        <f t="shared" si="1393"/>
        <v>0</v>
      </c>
      <c r="T2825" s="58"/>
      <c r="U2825" s="58"/>
      <c r="V2825" s="53">
        <f t="shared" si="1390"/>
        <v>0</v>
      </c>
      <c r="W2825" s="148"/>
      <c r="X2825" s="76"/>
    </row>
    <row r="2826" spans="1:24" s="35" customFormat="1" ht="15.75" customHeight="1" x14ac:dyDescent="0.25">
      <c r="A2826" s="72" t="s">
        <v>296</v>
      </c>
      <c r="B2826" s="33" t="s">
        <v>334</v>
      </c>
      <c r="C2826" s="78" t="s">
        <v>203</v>
      </c>
      <c r="D2826" s="43" t="s">
        <v>204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1388"/>
        <v>0</v>
      </c>
      <c r="R2826" s="74"/>
      <c r="S2826" s="53">
        <f t="shared" si="1393"/>
        <v>0</v>
      </c>
      <c r="T2826" s="58"/>
      <c r="U2826" s="58"/>
      <c r="V2826" s="53">
        <f t="shared" si="1390"/>
        <v>0</v>
      </c>
      <c r="W2826" s="148"/>
      <c r="X2826" s="76"/>
    </row>
    <row r="2827" spans="1:24" s="35" customFormat="1" ht="15.75" customHeight="1" x14ac:dyDescent="0.25">
      <c r="A2827" s="72" t="s">
        <v>296</v>
      </c>
      <c r="B2827" s="22" t="s">
        <v>335</v>
      </c>
      <c r="C2827" s="73" t="s">
        <v>102</v>
      </c>
      <c r="D2827" s="32" t="s">
        <v>50</v>
      </c>
      <c r="E2827" s="64">
        <f>SUM(E2828:E2874)</f>
        <v>23049</v>
      </c>
      <c r="F2827" s="64">
        <f>SUM(F2828:F2874)</f>
        <v>13924</v>
      </c>
      <c r="G2827" s="64">
        <f>SUM(G2828:G2874)</f>
        <v>14011.26</v>
      </c>
      <c r="H2827" s="64">
        <f>SUM(H2828:H2874)</f>
        <v>12989</v>
      </c>
      <c r="I2827" s="64">
        <f>SUM(I2828:I2874)</f>
        <v>214.14999999999998</v>
      </c>
      <c r="J2827" s="55">
        <f t="shared" ref="J2827" si="1394">ROUND(I2827/F2827*100,2)</f>
        <v>1.54</v>
      </c>
      <c r="K2827" s="64">
        <f>SUM(K2828:K2874)</f>
        <v>-126.88999999999999</v>
      </c>
      <c r="L2827" s="55">
        <f>ROUND(K2827*100/-F2827,2)</f>
        <v>0.91</v>
      </c>
      <c r="M2827" s="64"/>
      <c r="N2827" s="64"/>
      <c r="O2827" s="64">
        <f t="shared" ref="O2827:V2827" si="1395">SUM(O2828:O2871)</f>
        <v>0</v>
      </c>
      <c r="P2827" s="64">
        <f t="shared" si="1395"/>
        <v>0</v>
      </c>
      <c r="Q2827" s="126">
        <f t="shared" si="1395"/>
        <v>0</v>
      </c>
      <c r="R2827" s="64">
        <f t="shared" si="1395"/>
        <v>0</v>
      </c>
      <c r="S2827" s="64">
        <f t="shared" si="1395"/>
        <v>0</v>
      </c>
      <c r="T2827" s="136">
        <f t="shared" si="1395"/>
        <v>0</v>
      </c>
      <c r="U2827" s="136">
        <f t="shared" si="1395"/>
        <v>0</v>
      </c>
      <c r="V2827" s="64">
        <f t="shared" si="1395"/>
        <v>0</v>
      </c>
      <c r="W2827" s="65"/>
      <c r="X2827" s="76"/>
    </row>
    <row r="2828" spans="1:24" s="35" customFormat="1" ht="15.75" customHeight="1" x14ac:dyDescent="0.25">
      <c r="A2828" s="72" t="s">
        <v>296</v>
      </c>
      <c r="B2828" s="44" t="s">
        <v>335</v>
      </c>
      <c r="C2828" s="73" t="s">
        <v>102</v>
      </c>
      <c r="D2828" s="43" t="s">
        <v>205</v>
      </c>
      <c r="E2828" s="74"/>
      <c r="F2828" s="74"/>
      <c r="G2828" s="74"/>
      <c r="H2828" s="74"/>
      <c r="I2828" s="54"/>
      <c r="J2828" s="50"/>
      <c r="K2828" s="54"/>
      <c r="L2828" s="55"/>
      <c r="M2828" s="75"/>
      <c r="N2828" s="75"/>
      <c r="O2828" s="74"/>
      <c r="P2828" s="74"/>
      <c r="Q2828" s="57">
        <f>O2828-P2828</f>
        <v>0</v>
      </c>
      <c r="R2828" s="74"/>
      <c r="S2828" s="53">
        <f>ROUND(R2828/12*3,0)</f>
        <v>0</v>
      </c>
      <c r="T2828" s="58"/>
      <c r="U2828" s="58"/>
      <c r="V2828" s="53">
        <f>T2828-U2828</f>
        <v>0</v>
      </c>
      <c r="W2828" s="148"/>
      <c r="X2828" s="76"/>
    </row>
    <row r="2829" spans="1:24" s="35" customFormat="1" ht="15.75" customHeight="1" x14ac:dyDescent="0.25">
      <c r="A2829" s="72" t="s">
        <v>296</v>
      </c>
      <c r="B2829" s="44" t="s">
        <v>335</v>
      </c>
      <c r="C2829" s="23" t="s">
        <v>367</v>
      </c>
      <c r="D2829" s="43" t="s">
        <v>370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/>
      <c r="R2829" s="74"/>
      <c r="S2829" s="53"/>
      <c r="T2829" s="58"/>
      <c r="U2829" s="58"/>
      <c r="V2829" s="53"/>
      <c r="W2829" s="148"/>
      <c r="X2829" s="76"/>
    </row>
    <row r="2830" spans="1:24" s="35" customFormat="1" ht="15.75" customHeight="1" x14ac:dyDescent="0.25">
      <c r="A2830" s="72" t="s">
        <v>296</v>
      </c>
      <c r="B2830" s="44" t="s">
        <v>335</v>
      </c>
      <c r="C2830" s="23" t="s">
        <v>368</v>
      </c>
      <c r="D2830" s="43" t="s">
        <v>371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/>
      <c r="R2830" s="74"/>
      <c r="S2830" s="53"/>
      <c r="T2830" s="58"/>
      <c r="U2830" s="58"/>
      <c r="V2830" s="53"/>
      <c r="W2830" s="148"/>
      <c r="X2830" s="76"/>
    </row>
    <row r="2831" spans="1:24" s="35" customFormat="1" ht="15.75" customHeight="1" x14ac:dyDescent="0.25">
      <c r="A2831" s="72" t="s">
        <v>296</v>
      </c>
      <c r="B2831" s="44" t="s">
        <v>335</v>
      </c>
      <c r="C2831" s="23" t="s">
        <v>369</v>
      </c>
      <c r="D2831" s="43" t="s">
        <v>372</v>
      </c>
      <c r="E2831" s="74"/>
      <c r="F2831" s="74"/>
      <c r="G2831" s="74"/>
      <c r="H2831" s="74"/>
      <c r="I2831" s="119"/>
      <c r="J2831" s="55"/>
      <c r="K2831" s="119"/>
      <c r="L2831" s="55"/>
      <c r="M2831" s="75"/>
      <c r="N2831" s="75"/>
      <c r="O2831" s="74"/>
      <c r="P2831" s="74"/>
      <c r="Q2831" s="59"/>
      <c r="R2831" s="74"/>
      <c r="S2831" s="53"/>
      <c r="T2831" s="53"/>
      <c r="U2831" s="53"/>
      <c r="V2831" s="53"/>
      <c r="W2831" s="148"/>
      <c r="X2831" s="76"/>
    </row>
    <row r="2832" spans="1:24" s="35" customFormat="1" ht="15.75" customHeight="1" x14ac:dyDescent="0.25">
      <c r="A2832" s="72" t="s">
        <v>296</v>
      </c>
      <c r="B2832" s="44" t="s">
        <v>335</v>
      </c>
      <c r="C2832" s="79" t="s">
        <v>206</v>
      </c>
      <c r="D2832" s="43" t="s">
        <v>207</v>
      </c>
      <c r="E2832" s="74"/>
      <c r="F2832" s="74"/>
      <c r="G2832" s="74"/>
      <c r="H2832" s="74"/>
      <c r="I2832" s="54"/>
      <c r="J2832" s="50"/>
      <c r="K2832" s="54"/>
      <c r="L2832" s="55"/>
      <c r="M2832" s="75"/>
      <c r="N2832" s="75"/>
      <c r="O2832" s="74"/>
      <c r="P2832" s="74"/>
      <c r="Q2832" s="57">
        <f t="shared" ref="Q2832:Q2869" si="1396">O2832-P2832</f>
        <v>0</v>
      </c>
      <c r="R2832" s="74"/>
      <c r="S2832" s="53">
        <f t="shared" ref="S2832:S2869" si="1397">ROUND(R2832/12*3,0)</f>
        <v>0</v>
      </c>
      <c r="T2832" s="58"/>
      <c r="U2832" s="58"/>
      <c r="V2832" s="53">
        <f t="shared" ref="V2832:V2869" si="1398">T2832-U2832</f>
        <v>0</v>
      </c>
      <c r="W2832" s="148"/>
      <c r="X2832" s="76"/>
    </row>
    <row r="2833" spans="1:24" s="35" customFormat="1" ht="15.75" customHeight="1" x14ac:dyDescent="0.25">
      <c r="A2833" s="72" t="s">
        <v>296</v>
      </c>
      <c r="B2833" s="44" t="s">
        <v>335</v>
      </c>
      <c r="C2833" s="79" t="s">
        <v>208</v>
      </c>
      <c r="D2833" s="43" t="s">
        <v>209</v>
      </c>
      <c r="E2833" s="53">
        <v>2773</v>
      </c>
      <c r="F2833" s="53">
        <f>ROUND(E2833/12*2,0)</f>
        <v>462</v>
      </c>
      <c r="G2833" s="99">
        <v>335.11</v>
      </c>
      <c r="H2833" s="53">
        <v>259</v>
      </c>
      <c r="I2833" s="119"/>
      <c r="J2833" s="55"/>
      <c r="K2833" s="54">
        <f>G2833-F2833</f>
        <v>-126.88999999999999</v>
      </c>
      <c r="L2833" s="55">
        <f>ROUND(K2833*100/-F2833,2)</f>
        <v>27.47</v>
      </c>
      <c r="M2833" s="75"/>
      <c r="N2833" s="75"/>
      <c r="O2833" s="74"/>
      <c r="P2833" s="74"/>
      <c r="Q2833" s="57">
        <f t="shared" si="1396"/>
        <v>0</v>
      </c>
      <c r="R2833" s="74"/>
      <c r="S2833" s="53">
        <f t="shared" si="1397"/>
        <v>0</v>
      </c>
      <c r="T2833" s="58"/>
      <c r="U2833" s="58"/>
      <c r="V2833" s="53">
        <f t="shared" si="1398"/>
        <v>0</v>
      </c>
      <c r="W2833" s="148"/>
      <c r="X2833" s="76"/>
    </row>
    <row r="2834" spans="1:24" s="35" customFormat="1" ht="15.75" customHeight="1" x14ac:dyDescent="0.25">
      <c r="A2834" s="72" t="s">
        <v>296</v>
      </c>
      <c r="B2834" s="44" t="s">
        <v>335</v>
      </c>
      <c r="C2834" s="79" t="s">
        <v>210</v>
      </c>
      <c r="D2834" s="43" t="s">
        <v>223</v>
      </c>
      <c r="E2834" s="74"/>
      <c r="F2834" s="74"/>
      <c r="G2834" s="74"/>
      <c r="H2834" s="74"/>
      <c r="I2834" s="119"/>
      <c r="J2834" s="55"/>
      <c r="K2834" s="54"/>
      <c r="L2834" s="55"/>
      <c r="M2834" s="75"/>
      <c r="N2834" s="75"/>
      <c r="O2834" s="74"/>
      <c r="P2834" s="74"/>
      <c r="Q2834" s="57">
        <f t="shared" si="1396"/>
        <v>0</v>
      </c>
      <c r="R2834" s="74"/>
      <c r="S2834" s="53">
        <f t="shared" si="1397"/>
        <v>0</v>
      </c>
      <c r="T2834" s="58"/>
      <c r="U2834" s="58"/>
      <c r="V2834" s="53">
        <f t="shared" si="1398"/>
        <v>0</v>
      </c>
      <c r="W2834" s="148"/>
      <c r="X2834" s="76"/>
    </row>
    <row r="2835" spans="1:24" s="35" customFormat="1" ht="15.75" customHeight="1" x14ac:dyDescent="0.25">
      <c r="A2835" s="72" t="s">
        <v>296</v>
      </c>
      <c r="B2835" s="44" t="s">
        <v>335</v>
      </c>
      <c r="C2835" s="79" t="s">
        <v>211</v>
      </c>
      <c r="D2835" s="43" t="s">
        <v>212</v>
      </c>
      <c r="E2835" s="53"/>
      <c r="F2835" s="53">
        <f>E2835/12*1</f>
        <v>0</v>
      </c>
      <c r="G2835" s="53"/>
      <c r="H2835" s="53"/>
      <c r="I2835" s="54"/>
      <c r="J2835" s="50"/>
      <c r="K2835" s="54"/>
      <c r="L2835" s="55"/>
      <c r="M2835" s="75"/>
      <c r="N2835" s="75"/>
      <c r="O2835" s="74"/>
      <c r="P2835" s="74"/>
      <c r="Q2835" s="57">
        <f t="shared" si="1396"/>
        <v>0</v>
      </c>
      <c r="R2835" s="74"/>
      <c r="S2835" s="53">
        <f t="shared" si="1397"/>
        <v>0</v>
      </c>
      <c r="T2835" s="58"/>
      <c r="U2835" s="58"/>
      <c r="V2835" s="53">
        <f t="shared" si="1398"/>
        <v>0</v>
      </c>
      <c r="W2835" s="148"/>
      <c r="X2835" s="76"/>
    </row>
    <row r="2836" spans="1:24" s="35" customFormat="1" ht="15.75" customHeight="1" x14ac:dyDescent="0.25">
      <c r="A2836" s="72" t="s">
        <v>296</v>
      </c>
      <c r="B2836" s="44" t="s">
        <v>335</v>
      </c>
      <c r="C2836" s="79" t="s">
        <v>213</v>
      </c>
      <c r="D2836" s="43" t="s">
        <v>214</v>
      </c>
      <c r="E2836" s="74"/>
      <c r="F2836" s="74"/>
      <c r="G2836" s="74"/>
      <c r="H2836" s="74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1396"/>
        <v>0</v>
      </c>
      <c r="R2836" s="74"/>
      <c r="S2836" s="53">
        <f t="shared" si="1397"/>
        <v>0</v>
      </c>
      <c r="T2836" s="58"/>
      <c r="U2836" s="58"/>
      <c r="V2836" s="53">
        <f t="shared" si="1398"/>
        <v>0</v>
      </c>
      <c r="W2836" s="148"/>
      <c r="X2836" s="76"/>
    </row>
    <row r="2837" spans="1:24" s="35" customFormat="1" ht="15.75" customHeight="1" x14ac:dyDescent="0.25">
      <c r="A2837" s="72" t="s">
        <v>296</v>
      </c>
      <c r="B2837" s="44" t="s">
        <v>335</v>
      </c>
      <c r="C2837" s="79" t="s">
        <v>215</v>
      </c>
      <c r="D2837" s="43" t="s">
        <v>216</v>
      </c>
      <c r="E2837" s="74">
        <v>8177</v>
      </c>
      <c r="F2837" s="53">
        <f>ROUND(E2837/12*2,0)</f>
        <v>1363</v>
      </c>
      <c r="G2837" s="99">
        <v>1516</v>
      </c>
      <c r="H2837" s="53">
        <v>591</v>
      </c>
      <c r="I2837" s="119">
        <f t="shared" ref="I2837" si="1399">G2837-F2837</f>
        <v>153</v>
      </c>
      <c r="J2837" s="55">
        <f t="shared" ref="J2837" si="1400">ROUND(I2837/F2837*100,2)</f>
        <v>11.23</v>
      </c>
      <c r="K2837" s="54"/>
      <c r="L2837" s="55"/>
      <c r="M2837" s="75"/>
      <c r="N2837" s="75"/>
      <c r="O2837" s="74"/>
      <c r="P2837" s="74"/>
      <c r="Q2837" s="57">
        <f t="shared" si="1396"/>
        <v>0</v>
      </c>
      <c r="R2837" s="74"/>
      <c r="S2837" s="53">
        <f t="shared" si="1397"/>
        <v>0</v>
      </c>
      <c r="T2837" s="58"/>
      <c r="U2837" s="58"/>
      <c r="V2837" s="53">
        <f t="shared" si="1398"/>
        <v>0</v>
      </c>
      <c r="W2837" s="148"/>
      <c r="X2837" s="76"/>
    </row>
    <row r="2838" spans="1:24" s="35" customFormat="1" ht="15.75" customHeight="1" x14ac:dyDescent="0.25">
      <c r="A2838" s="72" t="s">
        <v>296</v>
      </c>
      <c r="B2838" s="44" t="s">
        <v>335</v>
      </c>
      <c r="C2838" s="79" t="s">
        <v>217</v>
      </c>
      <c r="D2838" s="43" t="s">
        <v>218</v>
      </c>
      <c r="E2838" s="53"/>
      <c r="F2838" s="53">
        <f t="shared" ref="F2838:F2868" si="1401">E2838/12*1</f>
        <v>0</v>
      </c>
      <c r="G2838" s="53"/>
      <c r="H2838" s="53"/>
      <c r="I2838" s="54"/>
      <c r="J2838" s="50"/>
      <c r="K2838" s="54"/>
      <c r="L2838" s="55"/>
      <c r="M2838" s="75"/>
      <c r="N2838" s="75"/>
      <c r="O2838" s="74"/>
      <c r="P2838" s="74"/>
      <c r="Q2838" s="57">
        <f t="shared" si="1396"/>
        <v>0</v>
      </c>
      <c r="R2838" s="74"/>
      <c r="S2838" s="53">
        <f t="shared" si="1397"/>
        <v>0</v>
      </c>
      <c r="T2838" s="58"/>
      <c r="U2838" s="58"/>
      <c r="V2838" s="53">
        <f t="shared" si="1398"/>
        <v>0</v>
      </c>
      <c r="W2838" s="148"/>
      <c r="X2838" s="76"/>
    </row>
    <row r="2839" spans="1:24" s="35" customFormat="1" ht="15.75" customHeight="1" x14ac:dyDescent="0.25">
      <c r="A2839" s="72" t="s">
        <v>296</v>
      </c>
      <c r="B2839" s="44" t="s">
        <v>335</v>
      </c>
      <c r="C2839" s="79" t="s">
        <v>219</v>
      </c>
      <c r="D2839" s="43" t="s">
        <v>220</v>
      </c>
      <c r="E2839" s="53"/>
      <c r="F2839" s="53">
        <f t="shared" si="1401"/>
        <v>0</v>
      </c>
      <c r="G2839" s="53"/>
      <c r="H2839" s="53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1396"/>
        <v>0</v>
      </c>
      <c r="R2839" s="74"/>
      <c r="S2839" s="53">
        <f t="shared" si="1397"/>
        <v>0</v>
      </c>
      <c r="T2839" s="58"/>
      <c r="U2839" s="58"/>
      <c r="V2839" s="53">
        <f t="shared" si="1398"/>
        <v>0</v>
      </c>
      <c r="W2839" s="148"/>
      <c r="X2839" s="76"/>
    </row>
    <row r="2840" spans="1:24" s="35" customFormat="1" ht="15.75" customHeight="1" x14ac:dyDescent="0.25">
      <c r="A2840" s="72" t="s">
        <v>296</v>
      </c>
      <c r="B2840" s="44" t="s">
        <v>335</v>
      </c>
      <c r="C2840" s="79" t="s">
        <v>221</v>
      </c>
      <c r="D2840" s="43" t="s">
        <v>224</v>
      </c>
      <c r="E2840" s="53"/>
      <c r="F2840" s="53">
        <f t="shared" si="1401"/>
        <v>0</v>
      </c>
      <c r="G2840" s="53"/>
      <c r="H2840" s="53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1396"/>
        <v>0</v>
      </c>
      <c r="R2840" s="74"/>
      <c r="S2840" s="53">
        <f t="shared" si="1397"/>
        <v>0</v>
      </c>
      <c r="T2840" s="58"/>
      <c r="U2840" s="58"/>
      <c r="V2840" s="53">
        <f t="shared" si="1398"/>
        <v>0</v>
      </c>
      <c r="W2840" s="148"/>
      <c r="X2840" s="76"/>
    </row>
    <row r="2841" spans="1:24" s="35" customFormat="1" ht="15.75" customHeight="1" x14ac:dyDescent="0.25">
      <c r="A2841" s="72" t="s">
        <v>296</v>
      </c>
      <c r="B2841" s="44" t="s">
        <v>335</v>
      </c>
      <c r="C2841" s="79" t="s">
        <v>222</v>
      </c>
      <c r="D2841" s="43" t="s">
        <v>225</v>
      </c>
      <c r="E2841" s="53"/>
      <c r="F2841" s="53">
        <f t="shared" si="1401"/>
        <v>0</v>
      </c>
      <c r="G2841" s="53"/>
      <c r="H2841" s="53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1396"/>
        <v>0</v>
      </c>
      <c r="R2841" s="74"/>
      <c r="S2841" s="53">
        <f t="shared" si="1397"/>
        <v>0</v>
      </c>
      <c r="T2841" s="58"/>
      <c r="U2841" s="58"/>
      <c r="V2841" s="53">
        <f t="shared" si="1398"/>
        <v>0</v>
      </c>
      <c r="W2841" s="148"/>
      <c r="X2841" s="76"/>
    </row>
    <row r="2842" spans="1:24" s="35" customFormat="1" ht="15.75" customHeight="1" x14ac:dyDescent="0.25">
      <c r="A2842" s="72" t="s">
        <v>296</v>
      </c>
      <c r="B2842" s="44" t="s">
        <v>335</v>
      </c>
      <c r="C2842" s="79" t="s">
        <v>277</v>
      </c>
      <c r="D2842" s="43" t="s">
        <v>278</v>
      </c>
      <c r="E2842" s="53"/>
      <c r="F2842" s="53">
        <f t="shared" si="1401"/>
        <v>0</v>
      </c>
      <c r="G2842" s="53"/>
      <c r="H2842" s="53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1396"/>
        <v>0</v>
      </c>
      <c r="R2842" s="74"/>
      <c r="S2842" s="53">
        <f t="shared" si="1397"/>
        <v>0</v>
      </c>
      <c r="T2842" s="58"/>
      <c r="U2842" s="58"/>
      <c r="V2842" s="53">
        <f t="shared" si="1398"/>
        <v>0</v>
      </c>
      <c r="W2842" s="148"/>
      <c r="X2842" s="76"/>
    </row>
    <row r="2843" spans="1:24" s="35" customFormat="1" ht="15.75" customHeight="1" x14ac:dyDescent="0.25">
      <c r="A2843" s="72" t="s">
        <v>296</v>
      </c>
      <c r="B2843" s="44" t="s">
        <v>335</v>
      </c>
      <c r="C2843" s="79" t="s">
        <v>226</v>
      </c>
      <c r="D2843" s="38" t="s">
        <v>408</v>
      </c>
      <c r="E2843" s="53"/>
      <c r="F2843" s="53"/>
      <c r="G2843" s="99">
        <v>44.82</v>
      </c>
      <c r="H2843" s="53">
        <v>40</v>
      </c>
      <c r="I2843" s="119">
        <f>G2843-F2843</f>
        <v>44.82</v>
      </c>
      <c r="J2843" s="55"/>
      <c r="K2843" s="54"/>
      <c r="L2843" s="55"/>
      <c r="M2843" s="75"/>
      <c r="N2843" s="75"/>
      <c r="O2843" s="74"/>
      <c r="P2843" s="74"/>
      <c r="Q2843" s="57">
        <f t="shared" si="1396"/>
        <v>0</v>
      </c>
      <c r="R2843" s="74"/>
      <c r="S2843" s="53">
        <f t="shared" si="1397"/>
        <v>0</v>
      </c>
      <c r="T2843" s="58"/>
      <c r="U2843" s="58"/>
      <c r="V2843" s="53">
        <f t="shared" si="1398"/>
        <v>0</v>
      </c>
      <c r="W2843" s="148"/>
      <c r="X2843" s="76"/>
    </row>
    <row r="2844" spans="1:24" s="35" customFormat="1" ht="15.75" customHeight="1" x14ac:dyDescent="0.25">
      <c r="A2844" s="72" t="s">
        <v>296</v>
      </c>
      <c r="B2844" s="44" t="s">
        <v>335</v>
      </c>
      <c r="C2844" s="79" t="s">
        <v>227</v>
      </c>
      <c r="D2844" s="43" t="s">
        <v>228</v>
      </c>
      <c r="E2844" s="53"/>
      <c r="F2844" s="53">
        <f t="shared" si="1401"/>
        <v>0</v>
      </c>
      <c r="G2844" s="53"/>
      <c r="H2844" s="53"/>
      <c r="I2844" s="54"/>
      <c r="J2844" s="50"/>
      <c r="K2844" s="54"/>
      <c r="L2844" s="55"/>
      <c r="M2844" s="75"/>
      <c r="N2844" s="75"/>
      <c r="O2844" s="74"/>
      <c r="P2844" s="74"/>
      <c r="Q2844" s="57">
        <f t="shared" si="1396"/>
        <v>0</v>
      </c>
      <c r="R2844" s="74"/>
      <c r="S2844" s="53">
        <f t="shared" si="1397"/>
        <v>0</v>
      </c>
      <c r="T2844" s="58"/>
      <c r="U2844" s="58"/>
      <c r="V2844" s="53">
        <f t="shared" si="1398"/>
        <v>0</v>
      </c>
      <c r="W2844" s="148"/>
      <c r="X2844" s="76"/>
    </row>
    <row r="2845" spans="1:24" s="35" customFormat="1" ht="15.75" customHeight="1" x14ac:dyDescent="0.25">
      <c r="A2845" s="72" t="s">
        <v>296</v>
      </c>
      <c r="B2845" s="44" t="s">
        <v>335</v>
      </c>
      <c r="C2845" s="79" t="s">
        <v>229</v>
      </c>
      <c r="D2845" s="43" t="s">
        <v>230</v>
      </c>
      <c r="E2845" s="53"/>
      <c r="F2845" s="53">
        <f t="shared" si="1401"/>
        <v>0</v>
      </c>
      <c r="G2845" s="53"/>
      <c r="H2845" s="53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1396"/>
        <v>0</v>
      </c>
      <c r="R2845" s="74"/>
      <c r="S2845" s="53">
        <f t="shared" si="1397"/>
        <v>0</v>
      </c>
      <c r="T2845" s="58"/>
      <c r="U2845" s="58"/>
      <c r="V2845" s="53">
        <f t="shared" si="1398"/>
        <v>0</v>
      </c>
      <c r="W2845" s="148"/>
      <c r="X2845" s="76"/>
    </row>
    <row r="2846" spans="1:24" s="35" customFormat="1" ht="15.75" customHeight="1" x14ac:dyDescent="0.25">
      <c r="A2846" s="72" t="s">
        <v>296</v>
      </c>
      <c r="B2846" s="44" t="s">
        <v>335</v>
      </c>
      <c r="C2846" s="37" t="s">
        <v>377</v>
      </c>
      <c r="D2846" s="43" t="s">
        <v>359</v>
      </c>
      <c r="E2846" s="53"/>
      <c r="F2846" s="53">
        <f t="shared" si="1401"/>
        <v>0</v>
      </c>
      <c r="G2846" s="53"/>
      <c r="H2846" s="53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1396"/>
        <v>0</v>
      </c>
      <c r="R2846" s="74"/>
      <c r="S2846" s="53">
        <f t="shared" si="1397"/>
        <v>0</v>
      </c>
      <c r="T2846" s="58"/>
      <c r="U2846" s="58"/>
      <c r="V2846" s="53">
        <f t="shared" si="1398"/>
        <v>0</v>
      </c>
      <c r="W2846" s="148"/>
      <c r="X2846" s="76"/>
    </row>
    <row r="2847" spans="1:24" s="35" customFormat="1" ht="15.75" customHeight="1" x14ac:dyDescent="0.25">
      <c r="A2847" s="72" t="s">
        <v>296</v>
      </c>
      <c r="B2847" s="44" t="s">
        <v>335</v>
      </c>
      <c r="C2847" s="79" t="s">
        <v>231</v>
      </c>
      <c r="D2847" s="43" t="s">
        <v>232</v>
      </c>
      <c r="E2847" s="53"/>
      <c r="F2847" s="53">
        <f t="shared" si="1401"/>
        <v>0</v>
      </c>
      <c r="G2847" s="53"/>
      <c r="H2847" s="53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1396"/>
        <v>0</v>
      </c>
      <c r="R2847" s="74"/>
      <c r="S2847" s="53">
        <f t="shared" si="1397"/>
        <v>0</v>
      </c>
      <c r="T2847" s="58"/>
      <c r="U2847" s="58"/>
      <c r="V2847" s="53">
        <f t="shared" si="1398"/>
        <v>0</v>
      </c>
      <c r="W2847" s="148"/>
      <c r="X2847" s="76"/>
    </row>
    <row r="2848" spans="1:24" s="35" customFormat="1" ht="15.75" customHeight="1" x14ac:dyDescent="0.25">
      <c r="A2848" s="72" t="s">
        <v>296</v>
      </c>
      <c r="B2848" s="44" t="s">
        <v>335</v>
      </c>
      <c r="C2848" s="79" t="s">
        <v>233</v>
      </c>
      <c r="D2848" s="43" t="s">
        <v>234</v>
      </c>
      <c r="E2848" s="53"/>
      <c r="F2848" s="53">
        <f t="shared" si="1401"/>
        <v>0</v>
      </c>
      <c r="G2848" s="53"/>
      <c r="H2848" s="53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1396"/>
        <v>0</v>
      </c>
      <c r="R2848" s="74"/>
      <c r="S2848" s="53">
        <f t="shared" si="1397"/>
        <v>0</v>
      </c>
      <c r="T2848" s="58"/>
      <c r="U2848" s="58"/>
      <c r="V2848" s="53">
        <f t="shared" si="1398"/>
        <v>0</v>
      </c>
      <c r="W2848" s="148"/>
      <c r="X2848" s="76"/>
    </row>
    <row r="2849" spans="1:24" s="35" customFormat="1" ht="15.75" customHeight="1" x14ac:dyDescent="0.25">
      <c r="A2849" s="72" t="s">
        <v>296</v>
      </c>
      <c r="B2849" s="44" t="s">
        <v>335</v>
      </c>
      <c r="C2849" s="79" t="s">
        <v>235</v>
      </c>
      <c r="D2849" s="43" t="s">
        <v>236</v>
      </c>
      <c r="E2849" s="53"/>
      <c r="F2849" s="53">
        <f t="shared" si="1401"/>
        <v>0</v>
      </c>
      <c r="G2849" s="53"/>
      <c r="H2849" s="53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1396"/>
        <v>0</v>
      </c>
      <c r="R2849" s="74"/>
      <c r="S2849" s="53">
        <f t="shared" si="1397"/>
        <v>0</v>
      </c>
      <c r="T2849" s="58"/>
      <c r="U2849" s="58"/>
      <c r="V2849" s="53">
        <f t="shared" si="1398"/>
        <v>0</v>
      </c>
      <c r="W2849" s="148"/>
      <c r="X2849" s="76"/>
    </row>
    <row r="2850" spans="1:24" s="35" customFormat="1" ht="15.75" customHeight="1" x14ac:dyDescent="0.25">
      <c r="A2850" s="72" t="s">
        <v>296</v>
      </c>
      <c r="B2850" s="44" t="s">
        <v>335</v>
      </c>
      <c r="C2850" s="79" t="s">
        <v>237</v>
      </c>
      <c r="D2850" s="43" t="s">
        <v>238</v>
      </c>
      <c r="E2850" s="53"/>
      <c r="F2850" s="53">
        <f t="shared" si="1401"/>
        <v>0</v>
      </c>
      <c r="G2850" s="53"/>
      <c r="H2850" s="53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1396"/>
        <v>0</v>
      </c>
      <c r="R2850" s="74"/>
      <c r="S2850" s="53">
        <f t="shared" si="1397"/>
        <v>0</v>
      </c>
      <c r="T2850" s="58"/>
      <c r="U2850" s="58"/>
      <c r="V2850" s="53">
        <f t="shared" si="1398"/>
        <v>0</v>
      </c>
      <c r="W2850" s="148"/>
      <c r="X2850" s="76"/>
    </row>
    <row r="2851" spans="1:24" s="35" customFormat="1" ht="15.75" customHeight="1" x14ac:dyDescent="0.25">
      <c r="A2851" s="72" t="s">
        <v>296</v>
      </c>
      <c r="B2851" s="44" t="s">
        <v>335</v>
      </c>
      <c r="C2851" s="79" t="s">
        <v>239</v>
      </c>
      <c r="D2851" s="43" t="s">
        <v>243</v>
      </c>
      <c r="E2851" s="53"/>
      <c r="F2851" s="53">
        <f t="shared" si="1401"/>
        <v>0</v>
      </c>
      <c r="G2851" s="53"/>
      <c r="H2851" s="53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1396"/>
        <v>0</v>
      </c>
      <c r="R2851" s="74"/>
      <c r="S2851" s="53">
        <f t="shared" si="1397"/>
        <v>0</v>
      </c>
      <c r="T2851" s="58"/>
      <c r="U2851" s="58"/>
      <c r="V2851" s="53">
        <f t="shared" si="1398"/>
        <v>0</v>
      </c>
      <c r="W2851" s="148"/>
      <c r="X2851" s="76"/>
    </row>
    <row r="2852" spans="1:24" s="35" customFormat="1" ht="15.75" customHeight="1" x14ac:dyDescent="0.25">
      <c r="A2852" s="72" t="s">
        <v>296</v>
      </c>
      <c r="B2852" s="44" t="s">
        <v>335</v>
      </c>
      <c r="C2852" s="79" t="s">
        <v>240</v>
      </c>
      <c r="D2852" s="43" t="s">
        <v>244</v>
      </c>
      <c r="E2852" s="53"/>
      <c r="F2852" s="53"/>
      <c r="G2852" s="53"/>
      <c r="H2852" s="53"/>
      <c r="I2852" s="119"/>
      <c r="J2852" s="55"/>
      <c r="K2852" s="54"/>
      <c r="L2852" s="55"/>
      <c r="M2852" s="75"/>
      <c r="N2852" s="75"/>
      <c r="O2852" s="74"/>
      <c r="P2852" s="74"/>
      <c r="Q2852" s="57">
        <f t="shared" si="1396"/>
        <v>0</v>
      </c>
      <c r="R2852" s="74"/>
      <c r="S2852" s="53">
        <f t="shared" si="1397"/>
        <v>0</v>
      </c>
      <c r="T2852" s="58"/>
      <c r="U2852" s="58"/>
      <c r="V2852" s="53">
        <f t="shared" si="1398"/>
        <v>0</v>
      </c>
      <c r="W2852" s="148"/>
      <c r="X2852" s="76"/>
    </row>
    <row r="2853" spans="1:24" s="35" customFormat="1" ht="15.75" customHeight="1" x14ac:dyDescent="0.25">
      <c r="A2853" s="72" t="s">
        <v>296</v>
      </c>
      <c r="B2853" s="44" t="s">
        <v>335</v>
      </c>
      <c r="C2853" s="79" t="s">
        <v>241</v>
      </c>
      <c r="D2853" s="43" t="s">
        <v>242</v>
      </c>
      <c r="E2853" s="53"/>
      <c r="F2853" s="53">
        <f t="shared" si="1401"/>
        <v>0</v>
      </c>
      <c r="G2853" s="53">
        <v>16.329999999999998</v>
      </c>
      <c r="H2853" s="53"/>
      <c r="I2853" s="119">
        <f t="shared" ref="I2853" si="1402">G2853-F2853</f>
        <v>16.329999999999998</v>
      </c>
      <c r="J2853" s="50"/>
      <c r="K2853" s="54"/>
      <c r="L2853" s="55"/>
      <c r="M2853" s="75"/>
      <c r="N2853" s="75"/>
      <c r="O2853" s="74"/>
      <c r="P2853" s="74"/>
      <c r="Q2853" s="57">
        <f t="shared" si="1396"/>
        <v>0</v>
      </c>
      <c r="R2853" s="74"/>
      <c r="S2853" s="53">
        <f t="shared" si="1397"/>
        <v>0</v>
      </c>
      <c r="T2853" s="58"/>
      <c r="U2853" s="58"/>
      <c r="V2853" s="53">
        <f t="shared" si="1398"/>
        <v>0</v>
      </c>
      <c r="W2853" s="148"/>
      <c r="X2853" s="76"/>
    </row>
    <row r="2854" spans="1:24" s="35" customFormat="1" ht="15.75" customHeight="1" x14ac:dyDescent="0.25">
      <c r="A2854" s="72" t="s">
        <v>296</v>
      </c>
      <c r="B2854" s="44" t="s">
        <v>335</v>
      </c>
      <c r="C2854" s="79" t="s">
        <v>245</v>
      </c>
      <c r="D2854" s="43" t="s">
        <v>246</v>
      </c>
      <c r="E2854" s="53"/>
      <c r="F2854" s="53">
        <f t="shared" si="1401"/>
        <v>0</v>
      </c>
      <c r="G2854" s="53"/>
      <c r="H2854" s="53"/>
      <c r="I2854" s="54"/>
      <c r="J2854" s="50"/>
      <c r="K2854" s="54"/>
      <c r="L2854" s="55"/>
      <c r="M2854" s="75"/>
      <c r="N2854" s="75"/>
      <c r="O2854" s="74"/>
      <c r="P2854" s="74"/>
      <c r="Q2854" s="57">
        <f t="shared" si="1396"/>
        <v>0</v>
      </c>
      <c r="R2854" s="74"/>
      <c r="S2854" s="53">
        <f t="shared" si="1397"/>
        <v>0</v>
      </c>
      <c r="T2854" s="58"/>
      <c r="U2854" s="58"/>
      <c r="V2854" s="53">
        <f t="shared" si="1398"/>
        <v>0</v>
      </c>
      <c r="W2854" s="148"/>
      <c r="X2854" s="76"/>
    </row>
    <row r="2855" spans="1:24" s="35" customFormat="1" ht="15.75" customHeight="1" x14ac:dyDescent="0.25">
      <c r="A2855" s="72" t="s">
        <v>296</v>
      </c>
      <c r="B2855" s="44" t="s">
        <v>335</v>
      </c>
      <c r="C2855" s="79" t="s">
        <v>247</v>
      </c>
      <c r="D2855" s="43" t="s">
        <v>248</v>
      </c>
      <c r="E2855" s="53"/>
      <c r="F2855" s="53">
        <f t="shared" si="1401"/>
        <v>0</v>
      </c>
      <c r="G2855" s="53"/>
      <c r="H2855" s="53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1396"/>
        <v>0</v>
      </c>
      <c r="R2855" s="74"/>
      <c r="S2855" s="53">
        <f t="shared" si="1397"/>
        <v>0</v>
      </c>
      <c r="T2855" s="58"/>
      <c r="U2855" s="58"/>
      <c r="V2855" s="53">
        <f t="shared" si="1398"/>
        <v>0</v>
      </c>
      <c r="W2855" s="148"/>
      <c r="X2855" s="76"/>
    </row>
    <row r="2856" spans="1:24" s="35" customFormat="1" ht="15.75" customHeight="1" x14ac:dyDescent="0.25">
      <c r="A2856" s="72" t="s">
        <v>296</v>
      </c>
      <c r="B2856" s="44" t="s">
        <v>335</v>
      </c>
      <c r="C2856" s="79" t="s">
        <v>249</v>
      </c>
      <c r="D2856" s="43" t="s">
        <v>250</v>
      </c>
      <c r="E2856" s="53"/>
      <c r="F2856" s="53">
        <f t="shared" si="1401"/>
        <v>0</v>
      </c>
      <c r="G2856" s="53"/>
      <c r="H2856" s="53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1396"/>
        <v>0</v>
      </c>
      <c r="R2856" s="74"/>
      <c r="S2856" s="53">
        <f t="shared" si="1397"/>
        <v>0</v>
      </c>
      <c r="T2856" s="58"/>
      <c r="U2856" s="58"/>
      <c r="V2856" s="53">
        <f t="shared" si="1398"/>
        <v>0</v>
      </c>
      <c r="W2856" s="148"/>
      <c r="X2856" s="76"/>
    </row>
    <row r="2857" spans="1:24" s="35" customFormat="1" ht="15.75" customHeight="1" x14ac:dyDescent="0.25">
      <c r="A2857" s="72" t="s">
        <v>296</v>
      </c>
      <c r="B2857" s="44" t="s">
        <v>335</v>
      </c>
      <c r="C2857" s="79" t="s">
        <v>251</v>
      </c>
      <c r="D2857" s="43" t="s">
        <v>260</v>
      </c>
      <c r="E2857" s="53"/>
      <c r="F2857" s="53">
        <f t="shared" si="1401"/>
        <v>0</v>
      </c>
      <c r="G2857" s="53"/>
      <c r="H2857" s="53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1396"/>
        <v>0</v>
      </c>
      <c r="R2857" s="74"/>
      <c r="S2857" s="53">
        <f t="shared" si="1397"/>
        <v>0</v>
      </c>
      <c r="T2857" s="58"/>
      <c r="U2857" s="58"/>
      <c r="V2857" s="53">
        <f t="shared" si="1398"/>
        <v>0</v>
      </c>
      <c r="W2857" s="148"/>
      <c r="X2857" s="76"/>
    </row>
    <row r="2858" spans="1:24" s="35" customFormat="1" ht="15.75" customHeight="1" x14ac:dyDescent="0.25">
      <c r="A2858" s="72" t="s">
        <v>296</v>
      </c>
      <c r="B2858" s="44" t="s">
        <v>335</v>
      </c>
      <c r="C2858" s="79" t="s">
        <v>252</v>
      </c>
      <c r="D2858" s="43" t="s">
        <v>253</v>
      </c>
      <c r="E2858" s="53"/>
      <c r="F2858" s="53">
        <f t="shared" si="1401"/>
        <v>0</v>
      </c>
      <c r="G2858" s="53"/>
      <c r="H2858" s="53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1396"/>
        <v>0</v>
      </c>
      <c r="R2858" s="74"/>
      <c r="S2858" s="53">
        <f t="shared" si="1397"/>
        <v>0</v>
      </c>
      <c r="T2858" s="58"/>
      <c r="U2858" s="58"/>
      <c r="V2858" s="53">
        <f t="shared" si="1398"/>
        <v>0</v>
      </c>
      <c r="W2858" s="148"/>
      <c r="X2858" s="76"/>
    </row>
    <row r="2859" spans="1:24" s="35" customFormat="1" ht="15.75" customHeight="1" x14ac:dyDescent="0.25">
      <c r="A2859" s="72" t="s">
        <v>296</v>
      </c>
      <c r="B2859" s="44" t="s">
        <v>335</v>
      </c>
      <c r="C2859" s="79" t="s">
        <v>254</v>
      </c>
      <c r="D2859" s="43" t="s">
        <v>255</v>
      </c>
      <c r="E2859" s="53"/>
      <c r="F2859" s="53">
        <f t="shared" si="1401"/>
        <v>0</v>
      </c>
      <c r="G2859" s="53"/>
      <c r="H2859" s="53"/>
      <c r="I2859" s="54"/>
      <c r="J2859" s="50"/>
      <c r="K2859" s="54"/>
      <c r="L2859" s="55"/>
      <c r="M2859" s="75"/>
      <c r="N2859" s="75"/>
      <c r="O2859" s="74"/>
      <c r="P2859" s="74"/>
      <c r="Q2859" s="57">
        <f t="shared" si="1396"/>
        <v>0</v>
      </c>
      <c r="R2859" s="74"/>
      <c r="S2859" s="53">
        <f t="shared" si="1397"/>
        <v>0</v>
      </c>
      <c r="T2859" s="58"/>
      <c r="U2859" s="58"/>
      <c r="V2859" s="53">
        <f t="shared" si="1398"/>
        <v>0</v>
      </c>
      <c r="W2859" s="148"/>
      <c r="X2859" s="76"/>
    </row>
    <row r="2860" spans="1:24" s="35" customFormat="1" ht="15.75" customHeight="1" x14ac:dyDescent="0.25">
      <c r="A2860" s="72" t="s">
        <v>296</v>
      </c>
      <c r="B2860" s="44" t="s">
        <v>335</v>
      </c>
      <c r="C2860" s="79" t="s">
        <v>256</v>
      </c>
      <c r="D2860" s="43" t="s">
        <v>257</v>
      </c>
      <c r="E2860" s="53"/>
      <c r="F2860" s="53">
        <f t="shared" si="1401"/>
        <v>0</v>
      </c>
      <c r="G2860" s="53"/>
      <c r="H2860" s="53"/>
      <c r="I2860" s="54"/>
      <c r="J2860" s="50"/>
      <c r="K2860" s="54"/>
      <c r="L2860" s="55"/>
      <c r="M2860" s="75"/>
      <c r="N2860" s="75"/>
      <c r="O2860" s="74"/>
      <c r="P2860" s="74"/>
      <c r="Q2860" s="57">
        <f t="shared" si="1396"/>
        <v>0</v>
      </c>
      <c r="R2860" s="74"/>
      <c r="S2860" s="53">
        <f t="shared" si="1397"/>
        <v>0</v>
      </c>
      <c r="T2860" s="58"/>
      <c r="U2860" s="58"/>
      <c r="V2860" s="53">
        <f t="shared" si="1398"/>
        <v>0</v>
      </c>
      <c r="W2860" s="148"/>
      <c r="X2860" s="76"/>
    </row>
    <row r="2861" spans="1:24" s="35" customFormat="1" ht="15.75" customHeight="1" x14ac:dyDescent="0.25">
      <c r="A2861" s="72" t="s">
        <v>296</v>
      </c>
      <c r="B2861" s="44" t="s">
        <v>335</v>
      </c>
      <c r="C2861" s="79" t="s">
        <v>258</v>
      </c>
      <c r="D2861" s="43" t="s">
        <v>259</v>
      </c>
      <c r="E2861" s="53"/>
      <c r="F2861" s="53">
        <f t="shared" si="1401"/>
        <v>0</v>
      </c>
      <c r="G2861" s="53"/>
      <c r="H2861" s="53"/>
      <c r="I2861" s="54"/>
      <c r="J2861" s="50"/>
      <c r="K2861" s="54"/>
      <c r="L2861" s="55"/>
      <c r="M2861" s="75"/>
      <c r="N2861" s="75"/>
      <c r="O2861" s="74"/>
      <c r="P2861" s="74"/>
      <c r="Q2861" s="57">
        <f t="shared" si="1396"/>
        <v>0</v>
      </c>
      <c r="R2861" s="74"/>
      <c r="S2861" s="53">
        <f t="shared" si="1397"/>
        <v>0</v>
      </c>
      <c r="T2861" s="58"/>
      <c r="U2861" s="58"/>
      <c r="V2861" s="53">
        <f t="shared" si="1398"/>
        <v>0</v>
      </c>
      <c r="W2861" s="148"/>
      <c r="X2861" s="76"/>
    </row>
    <row r="2862" spans="1:24" s="35" customFormat="1" ht="15.75" customHeight="1" x14ac:dyDescent="0.25">
      <c r="A2862" s="72" t="s">
        <v>296</v>
      </c>
      <c r="B2862" s="44" t="s">
        <v>335</v>
      </c>
      <c r="C2862" s="79" t="s">
        <v>261</v>
      </c>
      <c r="D2862" s="43" t="s">
        <v>262</v>
      </c>
      <c r="E2862" s="53"/>
      <c r="F2862" s="53">
        <f t="shared" si="1401"/>
        <v>0</v>
      </c>
      <c r="G2862" s="53"/>
      <c r="H2862" s="53"/>
      <c r="I2862" s="54"/>
      <c r="J2862" s="50"/>
      <c r="K2862" s="54"/>
      <c r="L2862" s="55"/>
      <c r="M2862" s="75"/>
      <c r="N2862" s="75"/>
      <c r="O2862" s="74"/>
      <c r="P2862" s="74"/>
      <c r="Q2862" s="57">
        <f t="shared" si="1396"/>
        <v>0</v>
      </c>
      <c r="R2862" s="74"/>
      <c r="S2862" s="53">
        <f t="shared" si="1397"/>
        <v>0</v>
      </c>
      <c r="T2862" s="58"/>
      <c r="U2862" s="58"/>
      <c r="V2862" s="53">
        <f t="shared" si="1398"/>
        <v>0</v>
      </c>
      <c r="W2862" s="148"/>
      <c r="X2862" s="76"/>
    </row>
    <row r="2863" spans="1:24" s="35" customFormat="1" ht="15.75" customHeight="1" x14ac:dyDescent="0.25">
      <c r="A2863" s="72" t="s">
        <v>296</v>
      </c>
      <c r="B2863" s="44" t="s">
        <v>335</v>
      </c>
      <c r="C2863" s="79" t="s">
        <v>263</v>
      </c>
      <c r="D2863" s="43" t="s">
        <v>264</v>
      </c>
      <c r="E2863" s="53"/>
      <c r="F2863" s="53">
        <f t="shared" si="1401"/>
        <v>0</v>
      </c>
      <c r="G2863" s="53"/>
      <c r="H2863" s="53"/>
      <c r="I2863" s="54"/>
      <c r="J2863" s="50"/>
      <c r="K2863" s="54"/>
      <c r="L2863" s="55"/>
      <c r="M2863" s="75"/>
      <c r="N2863" s="75"/>
      <c r="O2863" s="74"/>
      <c r="P2863" s="74"/>
      <c r="Q2863" s="57">
        <f t="shared" si="1396"/>
        <v>0</v>
      </c>
      <c r="R2863" s="74"/>
      <c r="S2863" s="53">
        <f t="shared" si="1397"/>
        <v>0</v>
      </c>
      <c r="T2863" s="58"/>
      <c r="U2863" s="58"/>
      <c r="V2863" s="53">
        <f t="shared" si="1398"/>
        <v>0</v>
      </c>
      <c r="W2863" s="148"/>
      <c r="X2863" s="76"/>
    </row>
    <row r="2864" spans="1:24" s="35" customFormat="1" ht="15.75" customHeight="1" x14ac:dyDescent="0.25">
      <c r="A2864" s="72" t="s">
        <v>296</v>
      </c>
      <c r="B2864" s="44" t="s">
        <v>335</v>
      </c>
      <c r="C2864" s="79" t="s">
        <v>265</v>
      </c>
      <c r="D2864" s="43" t="s">
        <v>266</v>
      </c>
      <c r="E2864" s="53"/>
      <c r="F2864" s="53">
        <f t="shared" si="1401"/>
        <v>0</v>
      </c>
      <c r="G2864" s="53"/>
      <c r="H2864" s="53"/>
      <c r="I2864" s="54"/>
      <c r="J2864" s="50"/>
      <c r="K2864" s="54"/>
      <c r="L2864" s="55"/>
      <c r="M2864" s="75"/>
      <c r="N2864" s="75"/>
      <c r="O2864" s="74"/>
      <c r="P2864" s="74"/>
      <c r="Q2864" s="57">
        <f t="shared" si="1396"/>
        <v>0</v>
      </c>
      <c r="R2864" s="74"/>
      <c r="S2864" s="53">
        <f t="shared" si="1397"/>
        <v>0</v>
      </c>
      <c r="T2864" s="58"/>
      <c r="U2864" s="58"/>
      <c r="V2864" s="53">
        <f t="shared" si="1398"/>
        <v>0</v>
      </c>
      <c r="W2864" s="148"/>
      <c r="X2864" s="76"/>
    </row>
    <row r="2865" spans="1:24" s="35" customFormat="1" ht="15.75" customHeight="1" x14ac:dyDescent="0.25">
      <c r="A2865" s="72" t="s">
        <v>296</v>
      </c>
      <c r="B2865" s="44" t="s">
        <v>335</v>
      </c>
      <c r="C2865" s="79" t="s">
        <v>267</v>
      </c>
      <c r="D2865" s="43" t="s">
        <v>268</v>
      </c>
      <c r="E2865" s="53"/>
      <c r="F2865" s="53">
        <f t="shared" si="1401"/>
        <v>0</v>
      </c>
      <c r="G2865" s="53"/>
      <c r="H2865" s="53"/>
      <c r="I2865" s="54"/>
      <c r="J2865" s="50"/>
      <c r="K2865" s="54"/>
      <c r="L2865" s="55"/>
      <c r="M2865" s="75"/>
      <c r="N2865" s="75"/>
      <c r="O2865" s="74"/>
      <c r="P2865" s="74"/>
      <c r="Q2865" s="57">
        <f t="shared" si="1396"/>
        <v>0</v>
      </c>
      <c r="R2865" s="74"/>
      <c r="S2865" s="53">
        <f t="shared" si="1397"/>
        <v>0</v>
      </c>
      <c r="T2865" s="58"/>
      <c r="U2865" s="58"/>
      <c r="V2865" s="53">
        <f t="shared" si="1398"/>
        <v>0</v>
      </c>
      <c r="W2865" s="148"/>
      <c r="X2865" s="76"/>
    </row>
    <row r="2866" spans="1:24" s="35" customFormat="1" ht="15.75" customHeight="1" x14ac:dyDescent="0.25">
      <c r="A2866" s="72" t="s">
        <v>296</v>
      </c>
      <c r="B2866" s="44" t="s">
        <v>335</v>
      </c>
      <c r="C2866" s="79" t="s">
        <v>269</v>
      </c>
      <c r="D2866" s="43" t="s">
        <v>270</v>
      </c>
      <c r="E2866" s="53"/>
      <c r="F2866" s="53">
        <f t="shared" si="1401"/>
        <v>0</v>
      </c>
      <c r="G2866" s="53"/>
      <c r="H2866" s="53"/>
      <c r="I2866" s="54"/>
      <c r="J2866" s="50"/>
      <c r="K2866" s="54"/>
      <c r="L2866" s="55"/>
      <c r="M2866" s="75"/>
      <c r="N2866" s="75"/>
      <c r="O2866" s="74"/>
      <c r="P2866" s="74"/>
      <c r="Q2866" s="57">
        <f t="shared" si="1396"/>
        <v>0</v>
      </c>
      <c r="R2866" s="74"/>
      <c r="S2866" s="53">
        <f t="shared" si="1397"/>
        <v>0</v>
      </c>
      <c r="T2866" s="58"/>
      <c r="U2866" s="58"/>
      <c r="V2866" s="53">
        <f t="shared" si="1398"/>
        <v>0</v>
      </c>
      <c r="W2866" s="148"/>
      <c r="X2866" s="76"/>
    </row>
    <row r="2867" spans="1:24" s="35" customFormat="1" ht="15.75" customHeight="1" x14ac:dyDescent="0.25">
      <c r="A2867" s="72" t="s">
        <v>296</v>
      </c>
      <c r="B2867" s="44" t="s">
        <v>335</v>
      </c>
      <c r="C2867" s="79" t="s">
        <v>271</v>
      </c>
      <c r="D2867" s="43" t="s">
        <v>272</v>
      </c>
      <c r="E2867" s="53"/>
      <c r="F2867" s="53">
        <f t="shared" si="1401"/>
        <v>0</v>
      </c>
      <c r="G2867" s="53"/>
      <c r="H2867" s="53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1396"/>
        <v>0</v>
      </c>
      <c r="R2867" s="74"/>
      <c r="S2867" s="53">
        <f t="shared" si="1397"/>
        <v>0</v>
      </c>
      <c r="T2867" s="58"/>
      <c r="U2867" s="58"/>
      <c r="V2867" s="53">
        <f t="shared" si="1398"/>
        <v>0</v>
      </c>
      <c r="W2867" s="148"/>
      <c r="X2867" s="76"/>
    </row>
    <row r="2868" spans="1:24" s="35" customFormat="1" ht="15.75" customHeight="1" x14ac:dyDescent="0.25">
      <c r="A2868" s="72" t="s">
        <v>296</v>
      </c>
      <c r="B2868" s="44" t="s">
        <v>335</v>
      </c>
      <c r="C2868" s="79" t="s">
        <v>273</v>
      </c>
      <c r="D2868" s="43" t="s">
        <v>274</v>
      </c>
      <c r="E2868" s="53"/>
      <c r="F2868" s="53">
        <f t="shared" si="1401"/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1396"/>
        <v>0</v>
      </c>
      <c r="R2868" s="74"/>
      <c r="S2868" s="53">
        <f t="shared" si="1397"/>
        <v>0</v>
      </c>
      <c r="T2868" s="58"/>
      <c r="U2868" s="58"/>
      <c r="V2868" s="53">
        <f t="shared" si="1398"/>
        <v>0</v>
      </c>
      <c r="W2868" s="148"/>
      <c r="X2868" s="76"/>
    </row>
    <row r="2869" spans="1:24" s="35" customFormat="1" ht="15.75" customHeight="1" x14ac:dyDescent="0.25">
      <c r="A2869" s="72" t="s">
        <v>296</v>
      </c>
      <c r="B2869" s="44" t="s">
        <v>335</v>
      </c>
      <c r="C2869" s="79" t="s">
        <v>275</v>
      </c>
      <c r="D2869" s="43" t="s">
        <v>276</v>
      </c>
      <c r="E2869" s="74"/>
      <c r="F2869" s="74"/>
      <c r="G2869" s="74"/>
      <c r="H2869" s="74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1396"/>
        <v>0</v>
      </c>
      <c r="R2869" s="74"/>
      <c r="S2869" s="53">
        <f t="shared" si="1397"/>
        <v>0</v>
      </c>
      <c r="T2869" s="58"/>
      <c r="U2869" s="58"/>
      <c r="V2869" s="53">
        <f t="shared" si="1398"/>
        <v>0</v>
      </c>
      <c r="W2869" s="148"/>
      <c r="X2869" s="76"/>
    </row>
    <row r="2870" spans="1:24" s="35" customFormat="1" ht="15.75" customHeight="1" x14ac:dyDescent="0.25">
      <c r="A2870" s="72" t="s">
        <v>296</v>
      </c>
      <c r="B2870" s="44" t="s">
        <v>335</v>
      </c>
      <c r="C2870" s="37" t="s">
        <v>353</v>
      </c>
      <c r="D2870" s="43" t="s">
        <v>351</v>
      </c>
      <c r="E2870" s="53"/>
      <c r="F2870" s="53">
        <f>E2870/12*1</f>
        <v>0</v>
      </c>
      <c r="G2870" s="53"/>
      <c r="H2870" s="53"/>
      <c r="I2870" s="54"/>
      <c r="J2870" s="50"/>
      <c r="K2870" s="54"/>
      <c r="L2870" s="55"/>
      <c r="M2870" s="75"/>
      <c r="N2870" s="75"/>
      <c r="O2870" s="74"/>
      <c r="P2870" s="74"/>
      <c r="Q2870" s="57"/>
      <c r="R2870" s="74"/>
      <c r="S2870" s="53"/>
      <c r="T2870" s="58"/>
      <c r="U2870" s="58"/>
      <c r="V2870" s="53"/>
      <c r="W2870" s="148"/>
      <c r="X2870" s="76"/>
    </row>
    <row r="2871" spans="1:24" s="35" customFormat="1" ht="15.75" customHeight="1" x14ac:dyDescent="0.25">
      <c r="A2871" s="72" t="s">
        <v>296</v>
      </c>
      <c r="B2871" s="44" t="s">
        <v>335</v>
      </c>
      <c r="C2871" s="37" t="s">
        <v>354</v>
      </c>
      <c r="D2871" s="38" t="s">
        <v>355</v>
      </c>
      <c r="E2871" s="53"/>
      <c r="F2871" s="99">
        <f>E2871/12*1</f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>
        <f>O2871-P2871</f>
        <v>0</v>
      </c>
      <c r="R2871" s="74"/>
      <c r="S2871" s="53">
        <f>ROUND(R2871/12*3,0)</f>
        <v>0</v>
      </c>
      <c r="T2871" s="58"/>
      <c r="U2871" s="58"/>
      <c r="V2871" s="53">
        <f>T2871-U2871</f>
        <v>0</v>
      </c>
      <c r="W2871" s="148"/>
      <c r="X2871" s="76"/>
    </row>
    <row r="2872" spans="1:24" s="35" customFormat="1" ht="15.75" customHeight="1" x14ac:dyDescent="0.25">
      <c r="A2872" s="72" t="s">
        <v>296</v>
      </c>
      <c r="B2872" s="44" t="s">
        <v>335</v>
      </c>
      <c r="C2872" s="37" t="s">
        <v>360</v>
      </c>
      <c r="D2872" s="43" t="s">
        <v>319</v>
      </c>
      <c r="E2872" s="74">
        <v>683</v>
      </c>
      <c r="F2872" s="53">
        <f>E2872</f>
        <v>683</v>
      </c>
      <c r="G2872" s="99">
        <v>683</v>
      </c>
      <c r="H2872" s="53">
        <v>683</v>
      </c>
      <c r="I2872" s="119">
        <f t="shared" ref="I2872" si="1403">G2872-F2872</f>
        <v>0</v>
      </c>
      <c r="J2872" s="55">
        <f t="shared" ref="J2872" si="1404">ROUND(I2872/F2872*100,2)</f>
        <v>0</v>
      </c>
      <c r="K2872" s="54">
        <f>G2872-F2872</f>
        <v>0</v>
      </c>
      <c r="L2872" s="55">
        <f>ROUND(K2872*100/-F2872,2)</f>
        <v>0</v>
      </c>
      <c r="M2872" s="75"/>
      <c r="N2872" s="75"/>
      <c r="O2872" s="74"/>
      <c r="P2872" s="74"/>
      <c r="Q2872" s="57"/>
      <c r="R2872" s="74"/>
      <c r="S2872" s="53"/>
      <c r="T2872" s="58"/>
      <c r="U2872" s="58"/>
      <c r="V2872" s="53"/>
      <c r="W2872" s="148"/>
      <c r="X2872" s="76"/>
    </row>
    <row r="2873" spans="1:24" s="35" customFormat="1" ht="15.75" customHeight="1" x14ac:dyDescent="0.25">
      <c r="A2873" s="72" t="s">
        <v>296</v>
      </c>
      <c r="B2873" s="44" t="s">
        <v>335</v>
      </c>
      <c r="C2873" s="37" t="s">
        <v>380</v>
      </c>
      <c r="D2873" s="39" t="s">
        <v>361</v>
      </c>
      <c r="E2873" s="53"/>
      <c r="F2873" s="99">
        <f>E2873/12*1</f>
        <v>0</v>
      </c>
      <c r="G2873" s="53"/>
      <c r="H2873" s="53"/>
      <c r="I2873" s="119"/>
      <c r="J2873" s="55"/>
      <c r="K2873" s="54"/>
      <c r="L2873" s="55"/>
      <c r="M2873" s="75"/>
      <c r="N2873" s="75"/>
      <c r="O2873" s="74"/>
      <c r="P2873" s="74"/>
      <c r="Q2873" s="57"/>
      <c r="R2873" s="74"/>
      <c r="S2873" s="53"/>
      <c r="T2873" s="58"/>
      <c r="U2873" s="58"/>
      <c r="V2873" s="53"/>
      <c r="W2873" s="148"/>
      <c r="X2873" s="76"/>
    </row>
    <row r="2874" spans="1:24" s="35" customFormat="1" ht="15.75" customHeight="1" x14ac:dyDescent="0.25">
      <c r="A2874" s="72" t="s">
        <v>296</v>
      </c>
      <c r="B2874" s="44" t="s">
        <v>335</v>
      </c>
      <c r="C2874" s="98" t="s">
        <v>387</v>
      </c>
      <c r="D2874" s="117" t="s">
        <v>388</v>
      </c>
      <c r="E2874" s="53">
        <v>11416</v>
      </c>
      <c r="F2874" s="53">
        <f>E2874</f>
        <v>11416</v>
      </c>
      <c r="G2874" s="53">
        <f t="shared" ref="G2874:H2874" si="1405">F2874</f>
        <v>11416</v>
      </c>
      <c r="H2874" s="53">
        <f t="shared" si="1405"/>
        <v>11416</v>
      </c>
      <c r="I2874" s="119"/>
      <c r="J2874" s="55"/>
      <c r="K2874" s="54"/>
      <c r="L2874" s="55"/>
      <c r="M2874" s="75"/>
      <c r="N2874" s="75"/>
      <c r="O2874" s="74"/>
      <c r="P2874" s="74"/>
      <c r="Q2874" s="57"/>
      <c r="R2874" s="74"/>
      <c r="S2874" s="53"/>
      <c r="T2874" s="58"/>
      <c r="U2874" s="58"/>
      <c r="V2874" s="53"/>
      <c r="W2874" s="148"/>
      <c r="X2874" s="76"/>
    </row>
    <row r="2875" spans="1:24" s="35" customFormat="1" ht="15.75" x14ac:dyDescent="0.25">
      <c r="A2875" s="100" t="s">
        <v>297</v>
      </c>
      <c r="B2875" s="100" t="s">
        <v>336</v>
      </c>
      <c r="C2875" s="108" t="s">
        <v>102</v>
      </c>
      <c r="D2875" s="102" t="s">
        <v>21</v>
      </c>
      <c r="E2875" s="109">
        <f>E2876+E2915</f>
        <v>15363869</v>
      </c>
      <c r="F2875" s="109">
        <f>F2876+F2915</f>
        <v>2595870.5</v>
      </c>
      <c r="G2875" s="109">
        <f>G2876+G2915</f>
        <v>2586920.2399999998</v>
      </c>
      <c r="H2875" s="109">
        <f>H2876+H2915</f>
        <v>2491994</v>
      </c>
      <c r="I2875" s="127">
        <f>I2876+I2915</f>
        <v>42995.629999999859</v>
      </c>
      <c r="J2875" s="104">
        <f>ROUND(I2875/F2875*100,2)</f>
        <v>1.66</v>
      </c>
      <c r="K2875" s="127">
        <f>K2876+K2915</f>
        <v>-58957.06</v>
      </c>
      <c r="L2875" s="106">
        <f>ROUND(K2875/H2875*100,2)</f>
        <v>-2.37</v>
      </c>
      <c r="M2875" s="109">
        <f t="shared" ref="M2875:V2875" si="1406">M2876+M2915</f>
        <v>359672</v>
      </c>
      <c r="N2875" s="109">
        <f t="shared" si="1406"/>
        <v>59945.33</v>
      </c>
      <c r="O2875" s="109">
        <f t="shared" si="1406"/>
        <v>63439</v>
      </c>
      <c r="P2875" s="109">
        <f t="shared" si="1406"/>
        <v>63349</v>
      </c>
      <c r="Q2875" s="127">
        <f t="shared" si="1406"/>
        <v>90</v>
      </c>
      <c r="R2875" s="109">
        <f t="shared" si="1406"/>
        <v>10498</v>
      </c>
      <c r="S2875" s="103">
        <f t="shared" si="1406"/>
        <v>1750</v>
      </c>
      <c r="T2875" s="103">
        <f t="shared" si="1406"/>
        <v>1730</v>
      </c>
      <c r="U2875" s="103">
        <f t="shared" si="1406"/>
        <v>1729</v>
      </c>
      <c r="V2875" s="103">
        <f t="shared" si="1406"/>
        <v>1</v>
      </c>
      <c r="W2875" s="107">
        <v>60123</v>
      </c>
      <c r="X2875" s="80"/>
    </row>
    <row r="2876" spans="1:24" s="26" customFormat="1" ht="29.25" customHeight="1" x14ac:dyDescent="0.25">
      <c r="A2876" s="72" t="s">
        <v>297</v>
      </c>
      <c r="B2876" s="21">
        <v>1</v>
      </c>
      <c r="C2876" s="73" t="s">
        <v>102</v>
      </c>
      <c r="D2876" s="27" t="s">
        <v>22</v>
      </c>
      <c r="E2876" s="52">
        <f>E2877+E2883+E2897</f>
        <v>14477529</v>
      </c>
      <c r="F2876" s="52">
        <f>F2877+F2883+F2897</f>
        <v>2413230.67</v>
      </c>
      <c r="G2876" s="52">
        <f>G2877+G2883+G2897</f>
        <v>2413267.5499999998</v>
      </c>
      <c r="H2876" s="52">
        <f>H2877+H2883+H2897</f>
        <v>2324429</v>
      </c>
      <c r="I2876" s="52">
        <f>I2877+I2883+I2897</f>
        <v>28649.109999999859</v>
      </c>
      <c r="J2876" s="50">
        <f>ROUND(I2876/F2876*100,2)</f>
        <v>1.19</v>
      </c>
      <c r="K2876" s="52">
        <f>K2877+K2883+K2897</f>
        <v>-35623.229999999996</v>
      </c>
      <c r="L2876" s="55">
        <f>ROUND(K2876*100/-F2876,2)</f>
        <v>1.48</v>
      </c>
      <c r="M2876" s="49">
        <v>321305</v>
      </c>
      <c r="N2876" s="49">
        <f>ROUND(M2876/12*2,2)</f>
        <v>53550.83</v>
      </c>
      <c r="O2876" s="52">
        <f t="shared" ref="O2876:V2876" si="1407">O2877+O2883+O2897</f>
        <v>62355</v>
      </c>
      <c r="P2876" s="52">
        <f t="shared" si="1407"/>
        <v>62355</v>
      </c>
      <c r="Q2876" s="52">
        <f t="shared" si="1407"/>
        <v>0</v>
      </c>
      <c r="R2876" s="52">
        <f t="shared" si="1407"/>
        <v>9874</v>
      </c>
      <c r="S2876" s="52">
        <f t="shared" si="1407"/>
        <v>1646</v>
      </c>
      <c r="T2876" s="59">
        <f t="shared" si="1407"/>
        <v>1639</v>
      </c>
      <c r="U2876" s="59">
        <f t="shared" si="1407"/>
        <v>1639</v>
      </c>
      <c r="V2876" s="59">
        <f t="shared" si="1407"/>
        <v>0</v>
      </c>
      <c r="W2876" s="75"/>
      <c r="X2876" s="82"/>
    </row>
    <row r="2877" spans="1:24" s="26" customFormat="1" ht="25.5" customHeight="1" x14ac:dyDescent="0.25">
      <c r="A2877" s="72" t="s">
        <v>297</v>
      </c>
      <c r="B2877" s="33" t="s">
        <v>330</v>
      </c>
      <c r="C2877" s="73" t="s">
        <v>102</v>
      </c>
      <c r="D2877" s="32" t="s">
        <v>23</v>
      </c>
      <c r="E2877" s="83">
        <f t="shared" ref="E2877:L2877" si="1408">SUM(E2878:E2882)</f>
        <v>13347488</v>
      </c>
      <c r="F2877" s="83">
        <f t="shared" si="1408"/>
        <v>2224890</v>
      </c>
      <c r="G2877" s="83">
        <f t="shared" si="1408"/>
        <v>2225509</v>
      </c>
      <c r="H2877" s="83">
        <f t="shared" si="1408"/>
        <v>2224890</v>
      </c>
      <c r="I2877" s="49">
        <f t="shared" si="1408"/>
        <v>619</v>
      </c>
      <c r="J2877" s="50">
        <f>ROUND(I2877/F2877*100,2)</f>
        <v>0.03</v>
      </c>
      <c r="K2877" s="49">
        <f t="shared" si="1408"/>
        <v>0</v>
      </c>
      <c r="L2877" s="49">
        <f t="shared" si="1408"/>
        <v>0</v>
      </c>
      <c r="M2877" s="83"/>
      <c r="N2877" s="83"/>
      <c r="O2877" s="52">
        <f t="shared" ref="O2877:V2877" si="1409">SUM(O2878:O2882)</f>
        <v>61254</v>
      </c>
      <c r="P2877" s="52">
        <f t="shared" si="1409"/>
        <v>61254</v>
      </c>
      <c r="Q2877" s="52">
        <f t="shared" si="1409"/>
        <v>0</v>
      </c>
      <c r="R2877" s="52">
        <f t="shared" si="1409"/>
        <v>9714</v>
      </c>
      <c r="S2877" s="52">
        <f t="shared" si="1409"/>
        <v>1619</v>
      </c>
      <c r="T2877" s="52">
        <f t="shared" si="1409"/>
        <v>1620</v>
      </c>
      <c r="U2877" s="49">
        <f t="shared" si="1409"/>
        <v>1620</v>
      </c>
      <c r="V2877" s="49">
        <f t="shared" si="1409"/>
        <v>0</v>
      </c>
      <c r="W2877" s="83"/>
      <c r="X2877" s="82"/>
    </row>
    <row r="2878" spans="1:24" s="26" customFormat="1" ht="22.5" customHeight="1" x14ac:dyDescent="0.25">
      <c r="A2878" s="163" t="s">
        <v>297</v>
      </c>
      <c r="B2878" s="33" t="s">
        <v>330</v>
      </c>
      <c r="C2878" s="73" t="s">
        <v>73</v>
      </c>
      <c r="D2878" s="34" t="s">
        <v>106</v>
      </c>
      <c r="E2878" s="53">
        <v>9028248</v>
      </c>
      <c r="F2878" s="53">
        <f>752509*2</f>
        <v>1505018</v>
      </c>
      <c r="G2878" s="99">
        <v>1505637</v>
      </c>
      <c r="H2878" s="99">
        <v>1505018</v>
      </c>
      <c r="I2878" s="54">
        <f>G2878-F2878</f>
        <v>619</v>
      </c>
      <c r="J2878" s="50">
        <f>ROUND(I2878/F2878*100,2)</f>
        <v>0.04</v>
      </c>
      <c r="K2878" s="54"/>
      <c r="L2878" s="55"/>
      <c r="M2878" s="74"/>
      <c r="N2878" s="74"/>
      <c r="O2878" s="74">
        <v>61254</v>
      </c>
      <c r="P2878" s="74">
        <v>61254</v>
      </c>
      <c r="Q2878" s="59">
        <f>O2878-P2878</f>
        <v>0</v>
      </c>
      <c r="R2878" s="74">
        <v>9714</v>
      </c>
      <c r="S2878" s="53">
        <f>ROUND(R2878/12*2,0)</f>
        <v>1619</v>
      </c>
      <c r="T2878" s="58">
        <v>1620</v>
      </c>
      <c r="U2878" s="58">
        <v>1620</v>
      </c>
      <c r="V2878" s="53">
        <f>T2878-U2878</f>
        <v>0</v>
      </c>
      <c r="W2878" s="74"/>
      <c r="X2878" s="76"/>
    </row>
    <row r="2879" spans="1:24" s="35" customFormat="1" ht="15.75" x14ac:dyDescent="0.25">
      <c r="A2879" s="72" t="s">
        <v>297</v>
      </c>
      <c r="B2879" s="33" t="s">
        <v>330</v>
      </c>
      <c r="C2879" s="73" t="s">
        <v>74</v>
      </c>
      <c r="D2879" s="116" t="s">
        <v>104</v>
      </c>
      <c r="E2879" s="53">
        <v>3843760</v>
      </c>
      <c r="F2879" s="53">
        <f>320313*2</f>
        <v>640626</v>
      </c>
      <c r="G2879" s="53">
        <v>640626</v>
      </c>
      <c r="H2879" s="53">
        <v>640626</v>
      </c>
      <c r="I2879" s="54"/>
      <c r="J2879" s="50"/>
      <c r="K2879" s="54"/>
      <c r="L2879" s="55"/>
      <c r="M2879" s="75"/>
      <c r="N2879" s="75"/>
      <c r="O2879" s="74"/>
      <c r="P2879" s="74"/>
      <c r="Q2879" s="57">
        <f>O2879-P2879</f>
        <v>0</v>
      </c>
      <c r="R2879" s="74"/>
      <c r="S2879" s="53">
        <f>ROUND(R2879/12*3,0)</f>
        <v>0</v>
      </c>
      <c r="T2879" s="58"/>
      <c r="U2879" s="58"/>
      <c r="V2879" s="53">
        <f>T2879-U2879</f>
        <v>0</v>
      </c>
      <c r="W2879" s="75"/>
      <c r="X2879" s="76"/>
    </row>
    <row r="2880" spans="1:24" s="35" customFormat="1" ht="15.75" x14ac:dyDescent="0.25">
      <c r="A2880" s="72" t="s">
        <v>297</v>
      </c>
      <c r="B2880" s="33" t="s">
        <v>330</v>
      </c>
      <c r="C2880" s="73" t="s">
        <v>74</v>
      </c>
      <c r="D2880" s="116" t="s">
        <v>105</v>
      </c>
      <c r="E2880" s="53">
        <v>475480</v>
      </c>
      <c r="F2880" s="53">
        <f>39623*2</f>
        <v>79246</v>
      </c>
      <c r="G2880" s="53">
        <v>79246</v>
      </c>
      <c r="H2880" s="53">
        <v>79246</v>
      </c>
      <c r="I2880" s="54"/>
      <c r="J2880" s="50"/>
      <c r="K2880" s="54"/>
      <c r="L2880" s="55"/>
      <c r="M2880" s="75"/>
      <c r="N2880" s="75"/>
      <c r="O2880" s="74"/>
      <c r="P2880" s="74"/>
      <c r="Q2880" s="57">
        <f>O2880-P2880</f>
        <v>0</v>
      </c>
      <c r="R2880" s="74"/>
      <c r="S2880" s="53">
        <f>ROUND(R2880/12*3,0)</f>
        <v>0</v>
      </c>
      <c r="T2880" s="58"/>
      <c r="U2880" s="58"/>
      <c r="V2880" s="53">
        <f>T2880-U2880</f>
        <v>0</v>
      </c>
      <c r="W2880" s="75"/>
      <c r="X2880" s="76"/>
    </row>
    <row r="2881" spans="1:24" s="35" customFormat="1" ht="15.75" x14ac:dyDescent="0.25">
      <c r="A2881" s="72" t="s">
        <v>297</v>
      </c>
      <c r="B2881" s="33" t="s">
        <v>330</v>
      </c>
      <c r="C2881" s="73" t="s">
        <v>75</v>
      </c>
      <c r="D2881" s="34" t="s">
        <v>107</v>
      </c>
      <c r="E2881" s="74"/>
      <c r="F2881" s="53"/>
      <c r="G2881" s="74"/>
      <c r="H2881" s="74"/>
      <c r="I2881" s="54"/>
      <c r="J2881" s="50"/>
      <c r="K2881" s="54"/>
      <c r="L2881" s="55"/>
      <c r="M2881" s="75"/>
      <c r="N2881" s="75"/>
      <c r="O2881" s="74"/>
      <c r="P2881" s="74"/>
      <c r="Q2881" s="57">
        <f>O2881-P2881</f>
        <v>0</v>
      </c>
      <c r="R2881" s="74"/>
      <c r="S2881" s="53">
        <f>ROUND(R2881/12*3,0)</f>
        <v>0</v>
      </c>
      <c r="T2881" s="58"/>
      <c r="U2881" s="58"/>
      <c r="V2881" s="53">
        <f>T2881-U2881</f>
        <v>0</v>
      </c>
      <c r="W2881" s="75"/>
      <c r="X2881" s="76"/>
    </row>
    <row r="2882" spans="1:24" s="35" customFormat="1" ht="31.5" x14ac:dyDescent="0.25">
      <c r="A2882" s="72" t="s">
        <v>297</v>
      </c>
      <c r="B2882" s="33" t="s">
        <v>330</v>
      </c>
      <c r="C2882" s="73" t="s">
        <v>76</v>
      </c>
      <c r="D2882" s="34" t="s">
        <v>108</v>
      </c>
      <c r="E2882" s="74"/>
      <c r="F2882" s="53"/>
      <c r="G2882" s="74"/>
      <c r="H2882" s="74"/>
      <c r="I2882" s="54"/>
      <c r="J2882" s="50"/>
      <c r="K2882" s="54"/>
      <c r="L2882" s="55"/>
      <c r="M2882" s="75"/>
      <c r="N2882" s="75"/>
      <c r="O2882" s="74"/>
      <c r="P2882" s="74"/>
      <c r="Q2882" s="57">
        <f>O2882-P2882</f>
        <v>0</v>
      </c>
      <c r="R2882" s="74"/>
      <c r="S2882" s="53">
        <f>ROUND(R2882/12*3,0)</f>
        <v>0</v>
      </c>
      <c r="T2882" s="58"/>
      <c r="U2882" s="58"/>
      <c r="V2882" s="53">
        <f>T2882-U2882</f>
        <v>0</v>
      </c>
      <c r="W2882" s="75"/>
      <c r="X2882" s="76"/>
    </row>
    <row r="2883" spans="1:24" s="35" customFormat="1" ht="15.75" x14ac:dyDescent="0.25">
      <c r="A2883" s="72" t="s">
        <v>297</v>
      </c>
      <c r="B2883" s="22" t="s">
        <v>331</v>
      </c>
      <c r="C2883" s="36"/>
      <c r="D2883" s="32" t="s">
        <v>24</v>
      </c>
      <c r="E2883" s="61">
        <f>SUM(E2884:E2896)</f>
        <v>318334</v>
      </c>
      <c r="F2883" s="61">
        <f>SUM(F2884:F2896)</f>
        <v>53055.67</v>
      </c>
      <c r="G2883" s="61">
        <f>SUM(G2884:G2896)</f>
        <v>19896</v>
      </c>
      <c r="H2883" s="61">
        <f>SUM(H2884:H2896)</f>
        <v>19896</v>
      </c>
      <c r="I2883" s="120">
        <f>SUM(I2884:I2896)</f>
        <v>0</v>
      </c>
      <c r="J2883" s="50">
        <f>ROUND(I2883/F2883*100,2)</f>
        <v>0</v>
      </c>
      <c r="K2883" s="120">
        <f>SUM(K2884:K2896)</f>
        <v>-33159.67</v>
      </c>
      <c r="L2883" s="61">
        <f>SUM(L2884:L2896)</f>
        <v>62.5</v>
      </c>
      <c r="M2883" s="61"/>
      <c r="N2883" s="61"/>
      <c r="O2883" s="61">
        <f t="shared" ref="O2883:V2883" si="1410">SUM(O2884:O2896)</f>
        <v>738</v>
      </c>
      <c r="P2883" s="61">
        <f t="shared" si="1410"/>
        <v>738</v>
      </c>
      <c r="Q2883" s="120">
        <f t="shared" si="1410"/>
        <v>0</v>
      </c>
      <c r="R2883" s="61">
        <f t="shared" si="1410"/>
        <v>160</v>
      </c>
      <c r="S2883" s="61">
        <f t="shared" si="1410"/>
        <v>27</v>
      </c>
      <c r="T2883" s="137">
        <f t="shared" si="1410"/>
        <v>10</v>
      </c>
      <c r="U2883" s="137">
        <f t="shared" si="1410"/>
        <v>10</v>
      </c>
      <c r="V2883" s="61">
        <f t="shared" si="1410"/>
        <v>0</v>
      </c>
      <c r="W2883" s="68"/>
      <c r="X2883" s="76"/>
    </row>
    <row r="2884" spans="1:24" s="35" customFormat="1" ht="15.75" x14ac:dyDescent="0.25">
      <c r="A2884" s="72" t="s">
        <v>297</v>
      </c>
      <c r="B2884" s="33" t="s">
        <v>331</v>
      </c>
      <c r="C2884" s="79" t="s">
        <v>25</v>
      </c>
      <c r="D2884" s="34" t="s">
        <v>54</v>
      </c>
      <c r="E2884" s="53">
        <v>318334</v>
      </c>
      <c r="F2884" s="53">
        <f>ROUND(E2884/12*2,2)</f>
        <v>53055.67</v>
      </c>
      <c r="G2884" s="53">
        <v>19896</v>
      </c>
      <c r="H2884" s="53">
        <v>19896</v>
      </c>
      <c r="I2884" s="119"/>
      <c r="J2884" s="55"/>
      <c r="K2884" s="54">
        <f>G2884-F2884</f>
        <v>-33159.67</v>
      </c>
      <c r="L2884" s="55">
        <f>ROUND(K2884*100/-F2884,2)</f>
        <v>62.5</v>
      </c>
      <c r="M2884" s="75"/>
      <c r="N2884" s="75"/>
      <c r="O2884" s="74">
        <v>738</v>
      </c>
      <c r="P2884" s="74">
        <v>738</v>
      </c>
      <c r="Q2884" s="59">
        <f t="shared" ref="Q2884:Q2896" si="1411">O2884-P2884</f>
        <v>0</v>
      </c>
      <c r="R2884" s="74">
        <v>160</v>
      </c>
      <c r="S2884" s="53">
        <f>ROUND(R2884/12*2,0)</f>
        <v>27</v>
      </c>
      <c r="T2884" s="58">
        <v>10</v>
      </c>
      <c r="U2884" s="58">
        <v>10</v>
      </c>
      <c r="V2884" s="53">
        <f t="shared" ref="V2884:V2896" si="1412">T2884-U2884</f>
        <v>0</v>
      </c>
      <c r="W2884" s="75"/>
      <c r="X2884" s="76"/>
    </row>
    <row r="2885" spans="1:24" s="35" customFormat="1" ht="15.75" x14ac:dyDescent="0.25">
      <c r="A2885" s="72" t="s">
        <v>297</v>
      </c>
      <c r="B2885" s="33" t="s">
        <v>331</v>
      </c>
      <c r="C2885" s="79" t="s">
        <v>26</v>
      </c>
      <c r="D2885" s="34" t="s">
        <v>27</v>
      </c>
      <c r="E2885" s="74"/>
      <c r="F2885" s="74"/>
      <c r="G2885" s="74"/>
      <c r="H2885" s="74"/>
      <c r="I2885" s="54"/>
      <c r="J2885" s="50"/>
      <c r="K2885" s="54"/>
      <c r="L2885" s="55"/>
      <c r="M2885" s="75"/>
      <c r="N2885" s="75"/>
      <c r="O2885" s="74"/>
      <c r="P2885" s="74"/>
      <c r="Q2885" s="57">
        <f t="shared" si="1411"/>
        <v>0</v>
      </c>
      <c r="R2885" s="74"/>
      <c r="S2885" s="53">
        <f t="shared" ref="S2885:S2896" si="1413">ROUND(R2885/12*3,0)</f>
        <v>0</v>
      </c>
      <c r="T2885" s="58"/>
      <c r="U2885" s="58"/>
      <c r="V2885" s="53">
        <f t="shared" si="1412"/>
        <v>0</v>
      </c>
      <c r="W2885" s="75"/>
      <c r="X2885" s="76"/>
    </row>
    <row r="2886" spans="1:24" s="35" customFormat="1" ht="31.5" x14ac:dyDescent="0.25">
      <c r="A2886" s="72" t="s">
        <v>297</v>
      </c>
      <c r="B2886" s="33" t="s">
        <v>331</v>
      </c>
      <c r="C2886" s="79" t="s">
        <v>28</v>
      </c>
      <c r="D2886" s="34" t="s">
        <v>29</v>
      </c>
      <c r="E2886" s="74"/>
      <c r="F2886" s="74"/>
      <c r="G2886" s="74"/>
      <c r="H2886" s="74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1411"/>
        <v>0</v>
      </c>
      <c r="R2886" s="74"/>
      <c r="S2886" s="53">
        <f t="shared" si="1413"/>
        <v>0</v>
      </c>
      <c r="T2886" s="58"/>
      <c r="U2886" s="58"/>
      <c r="V2886" s="53">
        <f t="shared" si="1412"/>
        <v>0</v>
      </c>
      <c r="W2886" s="75"/>
      <c r="X2886" s="76"/>
    </row>
    <row r="2887" spans="1:24" s="35" customFormat="1" ht="15.75" x14ac:dyDescent="0.25">
      <c r="A2887" s="72" t="s">
        <v>297</v>
      </c>
      <c r="B2887" s="33" t="s">
        <v>331</v>
      </c>
      <c r="C2887" s="79" t="s">
        <v>56</v>
      </c>
      <c r="D2887" s="34" t="s">
        <v>53</v>
      </c>
      <c r="E2887" s="74"/>
      <c r="F2887" s="74"/>
      <c r="G2887" s="74"/>
      <c r="H2887" s="74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1411"/>
        <v>0</v>
      </c>
      <c r="R2887" s="74"/>
      <c r="S2887" s="53">
        <f t="shared" si="1413"/>
        <v>0</v>
      </c>
      <c r="T2887" s="58"/>
      <c r="U2887" s="58"/>
      <c r="V2887" s="53">
        <f t="shared" si="1412"/>
        <v>0</v>
      </c>
      <c r="W2887" s="75"/>
      <c r="X2887" s="76"/>
    </row>
    <row r="2888" spans="1:24" s="35" customFormat="1" ht="15.75" x14ac:dyDescent="0.25">
      <c r="A2888" s="72" t="s">
        <v>297</v>
      </c>
      <c r="B2888" s="33" t="s">
        <v>331</v>
      </c>
      <c r="C2888" s="79" t="s">
        <v>57</v>
      </c>
      <c r="D2888" s="34" t="s">
        <v>68</v>
      </c>
      <c r="E2888" s="74"/>
      <c r="F2888" s="74"/>
      <c r="G2888" s="74"/>
      <c r="H2888" s="74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1411"/>
        <v>0</v>
      </c>
      <c r="R2888" s="74"/>
      <c r="S2888" s="53">
        <f t="shared" si="1413"/>
        <v>0</v>
      </c>
      <c r="T2888" s="58"/>
      <c r="U2888" s="58"/>
      <c r="V2888" s="53">
        <f t="shared" si="1412"/>
        <v>0</v>
      </c>
      <c r="W2888" s="75"/>
      <c r="X2888" s="76"/>
    </row>
    <row r="2889" spans="1:24" s="35" customFormat="1" ht="15.75" x14ac:dyDescent="0.25">
      <c r="A2889" s="72" t="s">
        <v>297</v>
      </c>
      <c r="B2889" s="33" t="s">
        <v>331</v>
      </c>
      <c r="C2889" s="79" t="s">
        <v>58</v>
      </c>
      <c r="D2889" s="34" t="s">
        <v>70</v>
      </c>
      <c r="E2889" s="74"/>
      <c r="F2889" s="74"/>
      <c r="G2889" s="74"/>
      <c r="H2889" s="74"/>
      <c r="I2889" s="54"/>
      <c r="J2889" s="50"/>
      <c r="K2889" s="54"/>
      <c r="L2889" s="55"/>
      <c r="M2889" s="75"/>
      <c r="N2889" s="36"/>
      <c r="O2889" s="74"/>
      <c r="P2889" s="74"/>
      <c r="Q2889" s="57">
        <f t="shared" si="1411"/>
        <v>0</v>
      </c>
      <c r="R2889" s="74"/>
      <c r="S2889" s="53">
        <f t="shared" si="1413"/>
        <v>0</v>
      </c>
      <c r="T2889" s="58"/>
      <c r="U2889" s="58"/>
      <c r="V2889" s="53">
        <f t="shared" si="1412"/>
        <v>0</v>
      </c>
      <c r="W2889" s="75"/>
      <c r="X2889" s="76"/>
    </row>
    <row r="2890" spans="1:24" s="35" customFormat="1" ht="31.5" x14ac:dyDescent="0.25">
      <c r="A2890" s="72" t="s">
        <v>297</v>
      </c>
      <c r="B2890" s="33" t="s">
        <v>331</v>
      </c>
      <c r="C2890" s="79" t="s">
        <v>59</v>
      </c>
      <c r="D2890" s="34" t="s">
        <v>69</v>
      </c>
      <c r="E2890" s="74"/>
      <c r="F2890" s="74"/>
      <c r="G2890" s="74"/>
      <c r="H2890" s="74"/>
      <c r="I2890" s="54"/>
      <c r="J2890" s="50"/>
      <c r="K2890" s="54"/>
      <c r="L2890" s="55"/>
      <c r="M2890" s="75"/>
      <c r="N2890" s="75"/>
      <c r="O2890" s="74"/>
      <c r="P2890" s="74"/>
      <c r="Q2890" s="57">
        <f t="shared" si="1411"/>
        <v>0</v>
      </c>
      <c r="R2890" s="74"/>
      <c r="S2890" s="53">
        <f t="shared" si="1413"/>
        <v>0</v>
      </c>
      <c r="T2890" s="58"/>
      <c r="U2890" s="58"/>
      <c r="V2890" s="53">
        <f t="shared" si="1412"/>
        <v>0</v>
      </c>
      <c r="W2890" s="75"/>
      <c r="X2890" s="76"/>
    </row>
    <row r="2891" spans="1:24" s="35" customFormat="1" ht="15.75" x14ac:dyDescent="0.25">
      <c r="A2891" s="72" t="s">
        <v>297</v>
      </c>
      <c r="B2891" s="33" t="s">
        <v>331</v>
      </c>
      <c r="C2891" s="79" t="s">
        <v>60</v>
      </c>
      <c r="D2891" s="34" t="s">
        <v>72</v>
      </c>
      <c r="E2891" s="74"/>
      <c r="F2891" s="74"/>
      <c r="G2891" s="74"/>
      <c r="H2891" s="74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1411"/>
        <v>0</v>
      </c>
      <c r="R2891" s="74"/>
      <c r="S2891" s="53">
        <f t="shared" si="1413"/>
        <v>0</v>
      </c>
      <c r="T2891" s="58"/>
      <c r="U2891" s="58"/>
      <c r="V2891" s="53">
        <f t="shared" si="1412"/>
        <v>0</v>
      </c>
      <c r="W2891" s="75"/>
      <c r="X2891" s="76"/>
    </row>
    <row r="2892" spans="1:24" s="35" customFormat="1" ht="15.75" x14ac:dyDescent="0.25">
      <c r="A2892" s="72" t="s">
        <v>297</v>
      </c>
      <c r="B2892" s="33" t="s">
        <v>331</v>
      </c>
      <c r="C2892" s="79" t="s">
        <v>61</v>
      </c>
      <c r="D2892" s="34" t="s">
        <v>67</v>
      </c>
      <c r="E2892" s="74"/>
      <c r="F2892" s="74"/>
      <c r="G2892" s="74"/>
      <c r="H2892" s="74"/>
      <c r="I2892" s="54"/>
      <c r="J2892" s="50"/>
      <c r="K2892" s="54"/>
      <c r="L2892" s="55"/>
      <c r="M2892" s="75"/>
      <c r="N2892" s="75"/>
      <c r="O2892" s="74"/>
      <c r="P2892" s="74"/>
      <c r="Q2892" s="57">
        <f t="shared" si="1411"/>
        <v>0</v>
      </c>
      <c r="R2892" s="74"/>
      <c r="S2892" s="53">
        <f t="shared" si="1413"/>
        <v>0</v>
      </c>
      <c r="T2892" s="58"/>
      <c r="U2892" s="58"/>
      <c r="V2892" s="53">
        <f t="shared" si="1412"/>
        <v>0</v>
      </c>
      <c r="W2892" s="75"/>
      <c r="X2892" s="76"/>
    </row>
    <row r="2893" spans="1:24" s="35" customFormat="1" ht="15.75" x14ac:dyDescent="0.25">
      <c r="A2893" s="72" t="s">
        <v>297</v>
      </c>
      <c r="B2893" s="33" t="s">
        <v>331</v>
      </c>
      <c r="C2893" s="79" t="s">
        <v>62</v>
      </c>
      <c r="D2893" s="34" t="s">
        <v>66</v>
      </c>
      <c r="E2893" s="74"/>
      <c r="F2893" s="74"/>
      <c r="G2893" s="74"/>
      <c r="H2893" s="74"/>
      <c r="I2893" s="54"/>
      <c r="J2893" s="50"/>
      <c r="K2893" s="54"/>
      <c r="L2893" s="55"/>
      <c r="M2893" s="75"/>
      <c r="N2893" s="75"/>
      <c r="O2893" s="74"/>
      <c r="P2893" s="74"/>
      <c r="Q2893" s="57">
        <f t="shared" si="1411"/>
        <v>0</v>
      </c>
      <c r="R2893" s="74"/>
      <c r="S2893" s="53">
        <f t="shared" si="1413"/>
        <v>0</v>
      </c>
      <c r="T2893" s="58"/>
      <c r="U2893" s="58"/>
      <c r="V2893" s="53">
        <f t="shared" si="1412"/>
        <v>0</v>
      </c>
      <c r="W2893" s="75"/>
      <c r="X2893" s="76"/>
    </row>
    <row r="2894" spans="1:24" s="35" customFormat="1" ht="15.75" x14ac:dyDescent="0.25">
      <c r="A2894" s="72" t="s">
        <v>297</v>
      </c>
      <c r="B2894" s="33" t="s">
        <v>331</v>
      </c>
      <c r="C2894" s="79" t="s">
        <v>63</v>
      </c>
      <c r="D2894" s="34" t="s">
        <v>52</v>
      </c>
      <c r="E2894" s="74"/>
      <c r="F2894" s="74"/>
      <c r="G2894" s="74"/>
      <c r="H2894" s="74"/>
      <c r="I2894" s="54"/>
      <c r="J2894" s="50"/>
      <c r="K2894" s="54"/>
      <c r="L2894" s="55"/>
      <c r="M2894" s="75"/>
      <c r="N2894" s="75"/>
      <c r="O2894" s="74"/>
      <c r="P2894" s="74"/>
      <c r="Q2894" s="57">
        <f t="shared" si="1411"/>
        <v>0</v>
      </c>
      <c r="R2894" s="74"/>
      <c r="S2894" s="53">
        <f t="shared" si="1413"/>
        <v>0</v>
      </c>
      <c r="T2894" s="58"/>
      <c r="U2894" s="58"/>
      <c r="V2894" s="53">
        <f t="shared" si="1412"/>
        <v>0</v>
      </c>
      <c r="W2894" s="75"/>
      <c r="X2894" s="76"/>
    </row>
    <row r="2895" spans="1:24" s="35" customFormat="1" ht="15.75" x14ac:dyDescent="0.25">
      <c r="A2895" s="72" t="s">
        <v>297</v>
      </c>
      <c r="B2895" s="33" t="s">
        <v>331</v>
      </c>
      <c r="C2895" s="79" t="s">
        <v>64</v>
      </c>
      <c r="D2895" s="34" t="s">
        <v>55</v>
      </c>
      <c r="E2895" s="74"/>
      <c r="F2895" s="74"/>
      <c r="G2895" s="74"/>
      <c r="H2895" s="74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1411"/>
        <v>0</v>
      </c>
      <c r="R2895" s="74"/>
      <c r="S2895" s="53">
        <f t="shared" si="1413"/>
        <v>0</v>
      </c>
      <c r="T2895" s="58"/>
      <c r="U2895" s="58"/>
      <c r="V2895" s="53">
        <f t="shared" si="1412"/>
        <v>0</v>
      </c>
      <c r="W2895" s="75"/>
      <c r="X2895" s="76"/>
    </row>
    <row r="2896" spans="1:24" s="35" customFormat="1" ht="15.75" x14ac:dyDescent="0.25">
      <c r="A2896" s="72" t="s">
        <v>297</v>
      </c>
      <c r="B2896" s="33" t="s">
        <v>331</v>
      </c>
      <c r="C2896" s="79" t="s">
        <v>65</v>
      </c>
      <c r="D2896" s="34" t="s">
        <v>71</v>
      </c>
      <c r="E2896" s="74"/>
      <c r="F2896" s="74"/>
      <c r="G2896" s="74"/>
      <c r="H2896" s="74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1411"/>
        <v>0</v>
      </c>
      <c r="R2896" s="74"/>
      <c r="S2896" s="53">
        <f t="shared" si="1413"/>
        <v>0</v>
      </c>
      <c r="T2896" s="58"/>
      <c r="U2896" s="58"/>
      <c r="V2896" s="53">
        <f t="shared" si="1412"/>
        <v>0</v>
      </c>
      <c r="W2896" s="75"/>
      <c r="X2896" s="76"/>
    </row>
    <row r="2897" spans="1:24" s="35" customFormat="1" ht="31.5" x14ac:dyDescent="0.25">
      <c r="A2897" s="72" t="s">
        <v>297</v>
      </c>
      <c r="B2897" s="22" t="s">
        <v>332</v>
      </c>
      <c r="C2897" s="73" t="s">
        <v>102</v>
      </c>
      <c r="D2897" s="32" t="s">
        <v>30</v>
      </c>
      <c r="E2897" s="61">
        <f t="shared" ref="E2897:L2897" si="1414">SUM(E2898:E2914)</f>
        <v>811707</v>
      </c>
      <c r="F2897" s="61">
        <f t="shared" si="1414"/>
        <v>135285</v>
      </c>
      <c r="G2897" s="61">
        <f t="shared" si="1414"/>
        <v>167862.54999999984</v>
      </c>
      <c r="H2897" s="61">
        <f t="shared" si="1414"/>
        <v>79643</v>
      </c>
      <c r="I2897" s="120">
        <f t="shared" si="1414"/>
        <v>28030.109999999859</v>
      </c>
      <c r="J2897" s="50">
        <f>ROUND(I2897/F2897*100,2)</f>
        <v>20.72</v>
      </c>
      <c r="K2897" s="120">
        <f t="shared" si="1414"/>
        <v>-2463.5600000000004</v>
      </c>
      <c r="L2897" s="61" t="e">
        <f t="shared" si="1414"/>
        <v>#DIV/0!</v>
      </c>
      <c r="M2897" s="61"/>
      <c r="N2897" s="61"/>
      <c r="O2897" s="61">
        <f t="shared" ref="O2897:V2897" si="1415">SUM(O2898:O2912)</f>
        <v>363</v>
      </c>
      <c r="P2897" s="61">
        <f t="shared" si="1415"/>
        <v>363</v>
      </c>
      <c r="Q2897" s="120">
        <f t="shared" si="1415"/>
        <v>0</v>
      </c>
      <c r="R2897" s="61">
        <f t="shared" si="1415"/>
        <v>0</v>
      </c>
      <c r="S2897" s="61">
        <f t="shared" si="1415"/>
        <v>0</v>
      </c>
      <c r="T2897" s="137">
        <f t="shared" si="1415"/>
        <v>9</v>
      </c>
      <c r="U2897" s="137">
        <f t="shared" si="1415"/>
        <v>9</v>
      </c>
      <c r="V2897" s="61">
        <f t="shared" si="1415"/>
        <v>0</v>
      </c>
      <c r="W2897" s="61"/>
      <c r="X2897" s="76"/>
    </row>
    <row r="2898" spans="1:24" s="35" customFormat="1" ht="15.75" x14ac:dyDescent="0.25">
      <c r="A2898" s="72" t="s">
        <v>297</v>
      </c>
      <c r="B2898" s="33" t="s">
        <v>332</v>
      </c>
      <c r="C2898" s="73" t="s">
        <v>79</v>
      </c>
      <c r="D2898" s="43" t="s">
        <v>77</v>
      </c>
      <c r="E2898" s="53">
        <v>47921</v>
      </c>
      <c r="F2898" s="53">
        <f t="shared" ref="F2898:F2899" si="1416">ROUND(E2898/12*2,0)</f>
        <v>7987</v>
      </c>
      <c r="G2898" s="53">
        <v>5523.44</v>
      </c>
      <c r="H2898" s="53">
        <v>1381</v>
      </c>
      <c r="I2898" s="119"/>
      <c r="J2898" s="55"/>
      <c r="K2898" s="54">
        <f t="shared" ref="K2898" si="1417">G2898-F2898</f>
        <v>-2463.5600000000004</v>
      </c>
      <c r="L2898" s="55">
        <f t="shared" ref="L2898" si="1418">ROUND(K2898*100/-F2898,2)</f>
        <v>30.84</v>
      </c>
      <c r="M2898" s="75"/>
      <c r="N2898" s="75"/>
      <c r="O2898" s="74"/>
      <c r="P2898" s="74"/>
      <c r="Q2898" s="59">
        <f t="shared" ref="Q2898:Q2912" si="1419">O2898-P2898</f>
        <v>0</v>
      </c>
      <c r="R2898" s="74"/>
      <c r="S2898" s="53">
        <f>ROUND(R2898/12*3,0)</f>
        <v>0</v>
      </c>
      <c r="T2898" s="53"/>
      <c r="U2898" s="53"/>
      <c r="V2898" s="53">
        <f t="shared" ref="V2898:V2912" si="1420">T2898-U2898</f>
        <v>0</v>
      </c>
      <c r="W2898" s="75"/>
      <c r="X2898" s="76"/>
    </row>
    <row r="2899" spans="1:24" s="35" customFormat="1" ht="15.75" x14ac:dyDescent="0.25">
      <c r="A2899" s="72" t="s">
        <v>297</v>
      </c>
      <c r="B2899" s="33" t="s">
        <v>332</v>
      </c>
      <c r="C2899" s="73" t="s">
        <v>80</v>
      </c>
      <c r="D2899" s="43" t="s">
        <v>78</v>
      </c>
      <c r="E2899" s="53">
        <v>33859</v>
      </c>
      <c r="F2899" s="53">
        <f t="shared" si="1416"/>
        <v>5643</v>
      </c>
      <c r="G2899" s="53">
        <v>8601.39</v>
      </c>
      <c r="H2899" s="53">
        <v>5325</v>
      </c>
      <c r="I2899" s="55">
        <f t="shared" ref="I2899" si="1421">G2899-F2899</f>
        <v>2958.3899999999994</v>
      </c>
      <c r="J2899" s="55">
        <f t="shared" ref="J2899" si="1422">ROUND(I2899/F2899*100,2)</f>
        <v>52.43</v>
      </c>
      <c r="K2899" s="54"/>
      <c r="L2899" s="55"/>
      <c r="M2899" s="75"/>
      <c r="N2899" s="75"/>
      <c r="O2899" s="74"/>
      <c r="P2899" s="74"/>
      <c r="Q2899" s="57">
        <f t="shared" si="1419"/>
        <v>0</v>
      </c>
      <c r="R2899" s="74"/>
      <c r="S2899" s="53">
        <f>ROUND(R2899/12*3,0)</f>
        <v>0</v>
      </c>
      <c r="T2899" s="58"/>
      <c r="U2899" s="58"/>
      <c r="V2899" s="53">
        <f t="shared" si="1420"/>
        <v>0</v>
      </c>
      <c r="W2899" s="75"/>
      <c r="X2899" s="76"/>
    </row>
    <row r="2900" spans="1:24" s="35" customFormat="1" ht="15.75" x14ac:dyDescent="0.25">
      <c r="A2900" s="72" t="s">
        <v>297</v>
      </c>
      <c r="B2900" s="33" t="s">
        <v>332</v>
      </c>
      <c r="C2900" s="73" t="s">
        <v>82</v>
      </c>
      <c r="D2900" s="34" t="s">
        <v>81</v>
      </c>
      <c r="E2900" s="74"/>
      <c r="F2900" s="74"/>
      <c r="G2900" s="74"/>
      <c r="H2900" s="74"/>
      <c r="I2900" s="54"/>
      <c r="J2900" s="50"/>
      <c r="K2900" s="54"/>
      <c r="L2900" s="55"/>
      <c r="M2900" s="75"/>
      <c r="N2900" s="75"/>
      <c r="O2900" s="74"/>
      <c r="P2900" s="74"/>
      <c r="Q2900" s="57">
        <f t="shared" si="1419"/>
        <v>0</v>
      </c>
      <c r="R2900" s="74"/>
      <c r="S2900" s="53">
        <f>ROUND(R2900/12*4,0)</f>
        <v>0</v>
      </c>
      <c r="T2900" s="58"/>
      <c r="U2900" s="58"/>
      <c r="V2900" s="53">
        <f t="shared" si="1420"/>
        <v>0</v>
      </c>
      <c r="W2900" s="75"/>
      <c r="X2900" s="76"/>
    </row>
    <row r="2901" spans="1:24" s="35" customFormat="1" ht="31.5" x14ac:dyDescent="0.25">
      <c r="A2901" s="72" t="s">
        <v>297</v>
      </c>
      <c r="B2901" s="33" t="s">
        <v>332</v>
      </c>
      <c r="C2901" s="73" t="s">
        <v>84</v>
      </c>
      <c r="D2901" s="43" t="s">
        <v>83</v>
      </c>
      <c r="E2901" s="74"/>
      <c r="F2901" s="74"/>
      <c r="G2901" s="74"/>
      <c r="H2901" s="74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1419"/>
        <v>0</v>
      </c>
      <c r="R2901" s="74"/>
      <c r="S2901" s="53">
        <f>ROUND(R2901/12*3,0)</f>
        <v>0</v>
      </c>
      <c r="T2901" s="58"/>
      <c r="U2901" s="58"/>
      <c r="V2901" s="53">
        <f t="shared" si="1420"/>
        <v>0</v>
      </c>
      <c r="W2901" s="75"/>
      <c r="X2901" s="76"/>
    </row>
    <row r="2902" spans="1:24" s="35" customFormat="1" ht="15.75" x14ac:dyDescent="0.25">
      <c r="A2902" s="72" t="s">
        <v>297</v>
      </c>
      <c r="B2902" s="33" t="s">
        <v>332</v>
      </c>
      <c r="C2902" s="73" t="s">
        <v>95</v>
      </c>
      <c r="D2902" s="43" t="s">
        <v>96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1419"/>
        <v>0</v>
      </c>
      <c r="R2902" s="74"/>
      <c r="S2902" s="53">
        <f>ROUND(R2902/12*3,0)</f>
        <v>0</v>
      </c>
      <c r="T2902" s="58"/>
      <c r="U2902" s="58"/>
      <c r="V2902" s="53">
        <f t="shared" si="1420"/>
        <v>0</v>
      </c>
      <c r="W2902" s="75"/>
      <c r="X2902" s="76"/>
    </row>
    <row r="2903" spans="1:24" s="35" customFormat="1" ht="31.5" x14ac:dyDescent="0.25">
      <c r="A2903" s="72" t="s">
        <v>297</v>
      </c>
      <c r="B2903" s="33" t="s">
        <v>332</v>
      </c>
      <c r="C2903" s="73" t="s">
        <v>86</v>
      </c>
      <c r="D2903" s="43" t="s">
        <v>85</v>
      </c>
      <c r="E2903" s="53"/>
      <c r="F2903" s="53"/>
      <c r="G2903" s="53">
        <v>5372</v>
      </c>
      <c r="H2903" s="53">
        <v>5372</v>
      </c>
      <c r="I2903" s="55"/>
      <c r="J2903" s="55"/>
      <c r="K2903" s="54"/>
      <c r="L2903" s="55"/>
      <c r="M2903" s="75"/>
      <c r="N2903" s="75"/>
      <c r="O2903" s="74">
        <v>363</v>
      </c>
      <c r="P2903" s="74">
        <v>363</v>
      </c>
      <c r="Q2903" s="57">
        <f t="shared" si="1419"/>
        <v>0</v>
      </c>
      <c r="R2903" s="74"/>
      <c r="S2903" s="53">
        <f>ROUND(R2903/12*2,0)</f>
        <v>0</v>
      </c>
      <c r="T2903" s="58">
        <v>8</v>
      </c>
      <c r="U2903" s="58">
        <v>8</v>
      </c>
      <c r="V2903" s="53">
        <f t="shared" si="1420"/>
        <v>0</v>
      </c>
      <c r="W2903" s="75"/>
      <c r="X2903" s="76"/>
    </row>
    <row r="2904" spans="1:24" s="35" customFormat="1" ht="31.5" x14ac:dyDescent="0.25">
      <c r="A2904" s="72" t="s">
        <v>297</v>
      </c>
      <c r="B2904" s="33" t="s">
        <v>332</v>
      </c>
      <c r="C2904" s="73" t="s">
        <v>102</v>
      </c>
      <c r="D2904" s="39" t="s">
        <v>352</v>
      </c>
      <c r="E2904" s="74"/>
      <c r="F2904" s="74"/>
      <c r="G2904" s="74">
        <v>1639</v>
      </c>
      <c r="H2904" s="74">
        <v>1639</v>
      </c>
      <c r="I2904" s="54"/>
      <c r="J2904" s="50"/>
      <c r="K2904" s="54"/>
      <c r="L2904" s="55"/>
      <c r="M2904" s="75"/>
      <c r="N2904" s="75"/>
      <c r="O2904" s="74"/>
      <c r="P2904" s="74"/>
      <c r="Q2904" s="57">
        <f t="shared" si="1419"/>
        <v>0</v>
      </c>
      <c r="R2904" s="74"/>
      <c r="S2904" s="53">
        <f t="shared" ref="S2904" si="1423">R2904</f>
        <v>0</v>
      </c>
      <c r="T2904" s="58">
        <v>1</v>
      </c>
      <c r="U2904" s="58">
        <v>1</v>
      </c>
      <c r="V2904" s="53">
        <f t="shared" si="1420"/>
        <v>0</v>
      </c>
      <c r="W2904" s="75"/>
      <c r="X2904" s="76"/>
    </row>
    <row r="2905" spans="1:24" s="35" customFormat="1" ht="15.75" x14ac:dyDescent="0.25">
      <c r="A2905" s="72" t="s">
        <v>297</v>
      </c>
      <c r="B2905" s="33" t="s">
        <v>332</v>
      </c>
      <c r="C2905" s="73" t="s">
        <v>89</v>
      </c>
      <c r="D2905" s="43" t="s">
        <v>88</v>
      </c>
      <c r="E2905" s="53"/>
      <c r="F2905" s="53"/>
      <c r="G2905" s="53"/>
      <c r="H2905" s="53"/>
      <c r="I2905" s="55">
        <f t="shared" ref="I2905:I2907" si="1424">G2905-F2905</f>
        <v>0</v>
      </c>
      <c r="J2905" s="55" t="e">
        <f t="shared" ref="J2905:J2907" si="1425">ROUND(I2905/F2905*100,2)</f>
        <v>#DIV/0!</v>
      </c>
      <c r="K2905" s="54">
        <f t="shared" ref="K2905:K2907" si="1426">G2905-F2905</f>
        <v>0</v>
      </c>
      <c r="L2905" s="55" t="e">
        <f t="shared" ref="L2905:L2907" si="1427">ROUND(K2905*100/-F2905,2)</f>
        <v>#DIV/0!</v>
      </c>
      <c r="M2905" s="75"/>
      <c r="N2905" s="75"/>
      <c r="O2905" s="74"/>
      <c r="P2905" s="74"/>
      <c r="Q2905" s="57">
        <f t="shared" si="1419"/>
        <v>0</v>
      </c>
      <c r="R2905" s="74"/>
      <c r="S2905" s="53">
        <f t="shared" ref="S2905:S2912" si="1428">ROUND(R2905/12*3,0)</f>
        <v>0</v>
      </c>
      <c r="T2905" s="58"/>
      <c r="U2905" s="58"/>
      <c r="V2905" s="53">
        <f t="shared" si="1420"/>
        <v>0</v>
      </c>
      <c r="W2905" s="75"/>
      <c r="X2905" s="76"/>
    </row>
    <row r="2906" spans="1:24" s="35" customFormat="1" ht="15.75" x14ac:dyDescent="0.25">
      <c r="A2906" s="72" t="s">
        <v>297</v>
      </c>
      <c r="B2906" s="33" t="s">
        <v>332</v>
      </c>
      <c r="C2906" s="73" t="s">
        <v>91</v>
      </c>
      <c r="D2906" s="43" t="s">
        <v>90</v>
      </c>
      <c r="E2906" s="53">
        <v>728286</v>
      </c>
      <c r="F2906" s="53">
        <f>ROUND(E2906/12*2,0)</f>
        <v>121381</v>
      </c>
      <c r="G2906" s="53">
        <v>145694.37999999986</v>
      </c>
      <c r="H2906" s="53">
        <v>65330</v>
      </c>
      <c r="I2906" s="119">
        <f t="shared" ref="I2906" si="1429">G2906-F2906</f>
        <v>24313.379999999859</v>
      </c>
      <c r="J2906" s="119">
        <f t="shared" ref="J2906" si="1430">ROUND(I2906/F2906*100,2)</f>
        <v>20.03</v>
      </c>
      <c r="K2906" s="54"/>
      <c r="L2906" s="55"/>
      <c r="M2906" s="75"/>
      <c r="N2906" s="75"/>
      <c r="O2906" s="74"/>
      <c r="P2906" s="74"/>
      <c r="Q2906" s="57">
        <f t="shared" si="1419"/>
        <v>0</v>
      </c>
      <c r="R2906" s="74"/>
      <c r="S2906" s="53">
        <f t="shared" si="1428"/>
        <v>0</v>
      </c>
      <c r="T2906" s="58"/>
      <c r="U2906" s="58"/>
      <c r="V2906" s="53">
        <f t="shared" si="1420"/>
        <v>0</v>
      </c>
      <c r="W2906" s="75"/>
      <c r="X2906" s="76"/>
    </row>
    <row r="2907" spans="1:24" s="35" customFormat="1" ht="15.75" x14ac:dyDescent="0.25">
      <c r="A2907" s="72" t="s">
        <v>297</v>
      </c>
      <c r="B2907" s="33" t="s">
        <v>332</v>
      </c>
      <c r="C2907" s="73" t="s">
        <v>94</v>
      </c>
      <c r="D2907" s="43" t="s">
        <v>97</v>
      </c>
      <c r="E2907" s="53"/>
      <c r="F2907" s="53"/>
      <c r="G2907" s="53"/>
      <c r="H2907" s="53"/>
      <c r="I2907" s="55">
        <f t="shared" si="1424"/>
        <v>0</v>
      </c>
      <c r="J2907" s="55" t="e">
        <f t="shared" si="1425"/>
        <v>#DIV/0!</v>
      </c>
      <c r="K2907" s="54">
        <f t="shared" si="1426"/>
        <v>0</v>
      </c>
      <c r="L2907" s="55" t="e">
        <f t="shared" si="1427"/>
        <v>#DIV/0!</v>
      </c>
      <c r="M2907" s="75"/>
      <c r="N2907" s="75"/>
      <c r="O2907" s="74"/>
      <c r="P2907" s="74"/>
      <c r="Q2907" s="57">
        <f t="shared" si="1419"/>
        <v>0</v>
      </c>
      <c r="R2907" s="74"/>
      <c r="S2907" s="53">
        <f t="shared" si="1428"/>
        <v>0</v>
      </c>
      <c r="T2907" s="58"/>
      <c r="U2907" s="58"/>
      <c r="V2907" s="53">
        <f t="shared" si="1420"/>
        <v>0</v>
      </c>
      <c r="W2907" s="75"/>
      <c r="X2907" s="76"/>
    </row>
    <row r="2908" spans="1:24" s="35" customFormat="1" ht="15.75" x14ac:dyDescent="0.25">
      <c r="A2908" s="72" t="s">
        <v>297</v>
      </c>
      <c r="B2908" s="33" t="s">
        <v>332</v>
      </c>
      <c r="C2908" s="73" t="s">
        <v>93</v>
      </c>
      <c r="D2908" s="43" t="s">
        <v>92</v>
      </c>
      <c r="E2908" s="74"/>
      <c r="F2908" s="74"/>
      <c r="G2908" s="74"/>
      <c r="H2908" s="74"/>
      <c r="I2908" s="54"/>
      <c r="J2908" s="50"/>
      <c r="K2908" s="54"/>
      <c r="L2908" s="55"/>
      <c r="M2908" s="75"/>
      <c r="N2908" s="75"/>
      <c r="O2908" s="74"/>
      <c r="P2908" s="74"/>
      <c r="Q2908" s="57">
        <f t="shared" si="1419"/>
        <v>0</v>
      </c>
      <c r="R2908" s="74"/>
      <c r="S2908" s="53">
        <f t="shared" si="1428"/>
        <v>0</v>
      </c>
      <c r="T2908" s="58"/>
      <c r="U2908" s="58"/>
      <c r="V2908" s="53">
        <f t="shared" si="1420"/>
        <v>0</v>
      </c>
      <c r="W2908" s="75"/>
      <c r="X2908" s="76"/>
    </row>
    <row r="2909" spans="1:24" s="35" customFormat="1" ht="31.5" x14ac:dyDescent="0.25">
      <c r="A2909" s="72" t="s">
        <v>297</v>
      </c>
      <c r="B2909" s="33" t="s">
        <v>332</v>
      </c>
      <c r="C2909" s="73" t="s">
        <v>98</v>
      </c>
      <c r="D2909" s="34" t="s">
        <v>99</v>
      </c>
      <c r="E2909" s="74"/>
      <c r="F2909" s="74"/>
      <c r="G2909" s="74"/>
      <c r="H2909" s="74"/>
      <c r="I2909" s="54"/>
      <c r="J2909" s="50"/>
      <c r="K2909" s="54"/>
      <c r="L2909" s="55"/>
      <c r="M2909" s="75"/>
      <c r="N2909" s="75"/>
      <c r="O2909" s="74"/>
      <c r="P2909" s="74"/>
      <c r="Q2909" s="57">
        <f t="shared" si="1419"/>
        <v>0</v>
      </c>
      <c r="R2909" s="74"/>
      <c r="S2909" s="53">
        <f t="shared" si="1428"/>
        <v>0</v>
      </c>
      <c r="T2909" s="58"/>
      <c r="U2909" s="58"/>
      <c r="V2909" s="53">
        <f t="shared" si="1420"/>
        <v>0</v>
      </c>
      <c r="W2909" s="75"/>
      <c r="X2909" s="76"/>
    </row>
    <row r="2910" spans="1:24" s="35" customFormat="1" ht="15.75" x14ac:dyDescent="0.25">
      <c r="A2910" s="72" t="s">
        <v>297</v>
      </c>
      <c r="B2910" s="33" t="s">
        <v>332</v>
      </c>
      <c r="C2910" s="73" t="s">
        <v>100</v>
      </c>
      <c r="D2910" s="34" t="s">
        <v>101</v>
      </c>
      <c r="E2910" s="74"/>
      <c r="F2910" s="74"/>
      <c r="G2910" s="74"/>
      <c r="H2910" s="74"/>
      <c r="I2910" s="54"/>
      <c r="J2910" s="50"/>
      <c r="K2910" s="54"/>
      <c r="L2910" s="55"/>
      <c r="M2910" s="75"/>
      <c r="N2910" s="75"/>
      <c r="O2910" s="74"/>
      <c r="P2910" s="74"/>
      <c r="Q2910" s="57">
        <f t="shared" si="1419"/>
        <v>0</v>
      </c>
      <c r="R2910" s="74"/>
      <c r="S2910" s="53">
        <f t="shared" si="1428"/>
        <v>0</v>
      </c>
      <c r="T2910" s="58"/>
      <c r="U2910" s="58"/>
      <c r="V2910" s="53">
        <f t="shared" si="1420"/>
        <v>0</v>
      </c>
      <c r="W2910" s="75"/>
      <c r="X2910" s="76"/>
    </row>
    <row r="2911" spans="1:24" s="35" customFormat="1" ht="47.25" x14ac:dyDescent="0.25">
      <c r="A2911" s="72" t="s">
        <v>297</v>
      </c>
      <c r="B2911" s="33" t="s">
        <v>332</v>
      </c>
      <c r="C2911" s="73" t="s">
        <v>102</v>
      </c>
      <c r="D2911" s="39" t="s">
        <v>87</v>
      </c>
      <c r="E2911" s="74"/>
      <c r="F2911" s="74"/>
      <c r="G2911" s="74"/>
      <c r="H2911" s="74"/>
      <c r="I2911" s="54"/>
      <c r="J2911" s="50"/>
      <c r="K2911" s="54"/>
      <c r="L2911" s="55"/>
      <c r="M2911" s="75"/>
      <c r="N2911" s="75"/>
      <c r="O2911" s="74"/>
      <c r="P2911" s="74"/>
      <c r="Q2911" s="57">
        <f t="shared" si="1419"/>
        <v>0</v>
      </c>
      <c r="R2911" s="74"/>
      <c r="S2911" s="53">
        <f t="shared" si="1428"/>
        <v>0</v>
      </c>
      <c r="T2911" s="58"/>
      <c r="U2911" s="58"/>
      <c r="V2911" s="53">
        <f t="shared" si="1420"/>
        <v>0</v>
      </c>
      <c r="W2911" s="75"/>
      <c r="X2911" s="76"/>
    </row>
    <row r="2912" spans="1:24" s="35" customFormat="1" ht="63" x14ac:dyDescent="0.25">
      <c r="A2912" s="72" t="s">
        <v>297</v>
      </c>
      <c r="B2912" s="33" t="s">
        <v>332</v>
      </c>
      <c r="C2912" s="73" t="s">
        <v>102</v>
      </c>
      <c r="D2912" s="39" t="s">
        <v>103</v>
      </c>
      <c r="E2912" s="74"/>
      <c r="F2912" s="74"/>
      <c r="G2912" s="74"/>
      <c r="H2912" s="74"/>
      <c r="I2912" s="54"/>
      <c r="J2912" s="50"/>
      <c r="K2912" s="54"/>
      <c r="L2912" s="55"/>
      <c r="M2912" s="75"/>
      <c r="N2912" s="75"/>
      <c r="O2912" s="74"/>
      <c r="P2912" s="74"/>
      <c r="Q2912" s="57">
        <f t="shared" si="1419"/>
        <v>0</v>
      </c>
      <c r="R2912" s="74"/>
      <c r="S2912" s="53">
        <f t="shared" si="1428"/>
        <v>0</v>
      </c>
      <c r="T2912" s="58"/>
      <c r="U2912" s="58"/>
      <c r="V2912" s="53">
        <f t="shared" si="1420"/>
        <v>0</v>
      </c>
      <c r="W2912" s="75"/>
      <c r="X2912" s="76"/>
    </row>
    <row r="2913" spans="1:24" s="35" customFormat="1" ht="31.5" x14ac:dyDescent="0.25">
      <c r="A2913" s="72" t="s">
        <v>297</v>
      </c>
      <c r="B2913" s="33" t="s">
        <v>332</v>
      </c>
      <c r="C2913" s="23" t="s">
        <v>362</v>
      </c>
      <c r="D2913" s="39" t="s">
        <v>363</v>
      </c>
      <c r="E2913" s="53">
        <v>1641</v>
      </c>
      <c r="F2913" s="53">
        <f>ROUND(E2913/12*2,0)</f>
        <v>274</v>
      </c>
      <c r="G2913" s="53">
        <v>1032.3399999999999</v>
      </c>
      <c r="H2913" s="53">
        <v>596</v>
      </c>
      <c r="I2913" s="55">
        <f>G2913-F2913</f>
        <v>758.33999999999992</v>
      </c>
      <c r="J2913" s="55">
        <f>ROUND(I2913/F2913*100,2)</f>
        <v>276.77</v>
      </c>
      <c r="K2913" s="54"/>
      <c r="L2913" s="55"/>
      <c r="M2913" s="75"/>
      <c r="N2913" s="75"/>
      <c r="O2913" s="74"/>
      <c r="P2913" s="74"/>
      <c r="Q2913" s="57"/>
      <c r="R2913" s="74"/>
      <c r="S2913" s="53"/>
      <c r="T2913" s="58"/>
      <c r="U2913" s="58"/>
      <c r="V2913" s="53"/>
      <c r="W2913" s="75"/>
      <c r="X2913" s="76"/>
    </row>
    <row r="2914" spans="1:24" s="35" customFormat="1" ht="15.75" x14ac:dyDescent="0.25">
      <c r="A2914" s="72" t="s">
        <v>297</v>
      </c>
      <c r="B2914" s="33" t="s">
        <v>332</v>
      </c>
      <c r="C2914" s="23" t="s">
        <v>365</v>
      </c>
      <c r="D2914" s="39" t="s">
        <v>364</v>
      </c>
      <c r="E2914" s="74"/>
      <c r="F2914" s="74"/>
      <c r="G2914" s="74"/>
      <c r="H2914" s="74"/>
      <c r="I2914" s="54"/>
      <c r="J2914" s="50"/>
      <c r="K2914" s="54"/>
      <c r="L2914" s="55"/>
      <c r="M2914" s="75"/>
      <c r="N2914" s="75"/>
      <c r="O2914" s="74"/>
      <c r="P2914" s="74"/>
      <c r="Q2914" s="57"/>
      <c r="R2914" s="74"/>
      <c r="S2914" s="53"/>
      <c r="T2914" s="58"/>
      <c r="U2914" s="58"/>
      <c r="V2914" s="53"/>
      <c r="W2914" s="75"/>
      <c r="X2914" s="76"/>
    </row>
    <row r="2915" spans="1:24" s="35" customFormat="1" ht="15.75" x14ac:dyDescent="0.25">
      <c r="A2915" s="72" t="s">
        <v>297</v>
      </c>
      <c r="B2915" s="21">
        <v>2</v>
      </c>
      <c r="C2915" s="73" t="s">
        <v>102</v>
      </c>
      <c r="D2915" s="40" t="s">
        <v>31</v>
      </c>
      <c r="E2915" s="68">
        <f>E2916+E2922+E2976</f>
        <v>886340</v>
      </c>
      <c r="F2915" s="68">
        <f>F2916+F2922+F2976</f>
        <v>182639.83000000002</v>
      </c>
      <c r="G2915" s="68">
        <f>G2916+G2922+G2976</f>
        <v>173652.69</v>
      </c>
      <c r="H2915" s="68">
        <f>H2916+H2922+H2976</f>
        <v>167565</v>
      </c>
      <c r="I2915" s="126">
        <f>I2916+I2922+I2976</f>
        <v>14346.52</v>
      </c>
      <c r="J2915" s="50">
        <f>ROUND(I2915/F2915*100,2)</f>
        <v>7.86</v>
      </c>
      <c r="K2915" s="126">
        <f>K2916+K2922+K2976</f>
        <v>-23333.829999999998</v>
      </c>
      <c r="L2915" s="55">
        <f>ROUND(K2915*100/-F2915,2)</f>
        <v>12.78</v>
      </c>
      <c r="M2915" s="64">
        <v>38367</v>
      </c>
      <c r="N2915" s="49">
        <f>ROUND(M2915/12*2,2)</f>
        <v>6394.5</v>
      </c>
      <c r="O2915" s="68">
        <f t="shared" ref="O2915:V2915" si="1431">O2916+O2922+O2976</f>
        <v>1084</v>
      </c>
      <c r="P2915" s="68">
        <f t="shared" si="1431"/>
        <v>994</v>
      </c>
      <c r="Q2915" s="126">
        <f t="shared" si="1431"/>
        <v>90</v>
      </c>
      <c r="R2915" s="68">
        <f t="shared" si="1431"/>
        <v>624</v>
      </c>
      <c r="S2915" s="64">
        <f t="shared" si="1431"/>
        <v>104</v>
      </c>
      <c r="T2915" s="136">
        <f t="shared" si="1431"/>
        <v>91</v>
      </c>
      <c r="U2915" s="136">
        <f t="shared" si="1431"/>
        <v>90</v>
      </c>
      <c r="V2915" s="53">
        <f t="shared" si="1431"/>
        <v>1</v>
      </c>
      <c r="W2915" s="74"/>
      <c r="X2915" s="76"/>
    </row>
    <row r="2916" spans="1:24" s="35" customFormat="1" ht="23.25" customHeight="1" x14ac:dyDescent="0.25">
      <c r="A2916" s="72" t="s">
        <v>297</v>
      </c>
      <c r="B2916" s="22" t="s">
        <v>333</v>
      </c>
      <c r="C2916" s="73" t="s">
        <v>102</v>
      </c>
      <c r="D2916" s="32" t="s">
        <v>32</v>
      </c>
      <c r="E2916" s="64">
        <f>SUM(E2917:E2921)</f>
        <v>493515</v>
      </c>
      <c r="F2916" s="64">
        <f>SUM(F2917:F2921)</f>
        <v>82406</v>
      </c>
      <c r="G2916" s="64">
        <f>SUM(G2917:G2921)</f>
        <v>69705</v>
      </c>
      <c r="H2916" s="64">
        <f>SUM(H2917:H2921)</f>
        <v>82406</v>
      </c>
      <c r="I2916" s="64">
        <f>SUM(I2917:I2921)</f>
        <v>0</v>
      </c>
      <c r="J2916" s="50">
        <f>ROUND(I2916/F2916*100,2)</f>
        <v>0</v>
      </c>
      <c r="K2916" s="64">
        <f>SUM(K2917:K2921)</f>
        <v>-12701</v>
      </c>
      <c r="L2916" s="55">
        <f>ROUND(K2916*100/-F2916,2)</f>
        <v>15.41</v>
      </c>
      <c r="M2916" s="64"/>
      <c r="N2916" s="64"/>
      <c r="O2916" s="64">
        <f t="shared" ref="O2916:V2916" si="1432">SUM(O2917:O2921)</f>
        <v>359</v>
      </c>
      <c r="P2916" s="64">
        <f t="shared" si="1432"/>
        <v>359</v>
      </c>
      <c r="Q2916" s="64">
        <f t="shared" si="1432"/>
        <v>0</v>
      </c>
      <c r="R2916" s="64">
        <f t="shared" si="1432"/>
        <v>531</v>
      </c>
      <c r="S2916" s="64">
        <f t="shared" si="1432"/>
        <v>89</v>
      </c>
      <c r="T2916" s="64">
        <f t="shared" si="1432"/>
        <v>75</v>
      </c>
      <c r="U2916" s="64">
        <f t="shared" si="1432"/>
        <v>75</v>
      </c>
      <c r="V2916" s="64">
        <f t="shared" si="1432"/>
        <v>0</v>
      </c>
      <c r="W2916" s="64"/>
      <c r="X2916" s="76"/>
    </row>
    <row r="2917" spans="1:24" s="35" customFormat="1" ht="15.75" x14ac:dyDescent="0.25">
      <c r="A2917" s="163" t="s">
        <v>297</v>
      </c>
      <c r="B2917" s="33" t="s">
        <v>333</v>
      </c>
      <c r="C2917" s="73" t="s">
        <v>109</v>
      </c>
      <c r="D2917" s="34" t="s">
        <v>106</v>
      </c>
      <c r="E2917" s="53">
        <v>493515</v>
      </c>
      <c r="F2917" s="53">
        <f>41203*2</f>
        <v>82406</v>
      </c>
      <c r="G2917" s="53">
        <v>69705</v>
      </c>
      <c r="H2917" s="53">
        <v>82406</v>
      </c>
      <c r="I2917" s="119"/>
      <c r="J2917" s="55"/>
      <c r="K2917" s="54">
        <f>G2917-F2917</f>
        <v>-12701</v>
      </c>
      <c r="L2917" s="55">
        <f>ROUND(K2917*100/-F2917,2)</f>
        <v>15.41</v>
      </c>
      <c r="M2917" s="75"/>
      <c r="N2917" s="75"/>
      <c r="O2917" s="74">
        <v>359</v>
      </c>
      <c r="P2917" s="74">
        <v>359</v>
      </c>
      <c r="Q2917" s="59">
        <f>O2917-P2917</f>
        <v>0</v>
      </c>
      <c r="R2917" s="74">
        <v>531</v>
      </c>
      <c r="S2917" s="53">
        <f>ROUND(R2917/12*2,0)</f>
        <v>89</v>
      </c>
      <c r="T2917" s="58">
        <v>75</v>
      </c>
      <c r="U2917" s="58">
        <v>75</v>
      </c>
      <c r="V2917" s="53">
        <f>T2917-U2917</f>
        <v>0</v>
      </c>
      <c r="W2917" s="75"/>
      <c r="X2917" s="76"/>
    </row>
    <row r="2918" spans="1:24" s="35" customFormat="1" ht="31.5" x14ac:dyDescent="0.25">
      <c r="A2918" s="72" t="s">
        <v>297</v>
      </c>
      <c r="B2918" s="33" t="s">
        <v>333</v>
      </c>
      <c r="C2918" s="73" t="s">
        <v>110</v>
      </c>
      <c r="D2918" s="34" t="s">
        <v>114</v>
      </c>
      <c r="E2918" s="74"/>
      <c r="F2918" s="74"/>
      <c r="G2918" s="74"/>
      <c r="H2918" s="74"/>
      <c r="I2918" s="54"/>
      <c r="J2918" s="50"/>
      <c r="K2918" s="54"/>
      <c r="L2918" s="55"/>
      <c r="M2918" s="75"/>
      <c r="N2918" s="75"/>
      <c r="O2918" s="74"/>
      <c r="P2918" s="74"/>
      <c r="Q2918" s="57">
        <f>O2918-P2918</f>
        <v>0</v>
      </c>
      <c r="R2918" s="74"/>
      <c r="S2918" s="53">
        <f>ROUND(R2918/12*3,0)</f>
        <v>0</v>
      </c>
      <c r="T2918" s="58"/>
      <c r="U2918" s="58"/>
      <c r="V2918" s="53">
        <f>T2918-U2918</f>
        <v>0</v>
      </c>
      <c r="W2918" s="75"/>
      <c r="X2918" s="76"/>
    </row>
    <row r="2919" spans="1:24" s="35" customFormat="1" ht="15.75" x14ac:dyDescent="0.25">
      <c r="A2919" s="72" t="s">
        <v>297</v>
      </c>
      <c r="B2919" s="33" t="s">
        <v>333</v>
      </c>
      <c r="C2919" s="73" t="s">
        <v>111</v>
      </c>
      <c r="D2919" s="34" t="s">
        <v>115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>O2919-P2919</f>
        <v>0</v>
      </c>
      <c r="R2919" s="74"/>
      <c r="S2919" s="53">
        <f>ROUND(R2919/12*3,0)</f>
        <v>0</v>
      </c>
      <c r="T2919" s="58"/>
      <c r="U2919" s="58"/>
      <c r="V2919" s="53">
        <f>T2919-U2919</f>
        <v>0</v>
      </c>
      <c r="W2919" s="75"/>
      <c r="X2919" s="76"/>
    </row>
    <row r="2920" spans="1:24" s="35" customFormat="1" ht="31.5" x14ac:dyDescent="0.25">
      <c r="A2920" s="72" t="s">
        <v>297</v>
      </c>
      <c r="B2920" s="33" t="s">
        <v>333</v>
      </c>
      <c r="C2920" s="73" t="s">
        <v>113</v>
      </c>
      <c r="D2920" s="34" t="s">
        <v>116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>O2920-P2920</f>
        <v>0</v>
      </c>
      <c r="R2920" s="74"/>
      <c r="S2920" s="53">
        <f>ROUND(R2920/12*3,0)</f>
        <v>0</v>
      </c>
      <c r="T2920" s="58"/>
      <c r="U2920" s="58"/>
      <c r="V2920" s="53">
        <f>T2920-U2920</f>
        <v>0</v>
      </c>
      <c r="W2920" s="75"/>
      <c r="X2920" s="76"/>
    </row>
    <row r="2921" spans="1:24" s="35" customFormat="1" ht="15.75" x14ac:dyDescent="0.25">
      <c r="A2921" s="72" t="s">
        <v>297</v>
      </c>
      <c r="B2921" s="33" t="s">
        <v>333</v>
      </c>
      <c r="C2921" s="73" t="s">
        <v>112</v>
      </c>
      <c r="D2921" s="34" t="s">
        <v>117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>O2921-P2921</f>
        <v>0</v>
      </c>
      <c r="R2921" s="74"/>
      <c r="S2921" s="53">
        <f>ROUND(R2921/12*3,0)</f>
        <v>0</v>
      </c>
      <c r="T2921" s="58"/>
      <c r="U2921" s="58"/>
      <c r="V2921" s="53">
        <f>T2921-U2921</f>
        <v>0</v>
      </c>
      <c r="W2921" s="75"/>
      <c r="X2921" s="76"/>
    </row>
    <row r="2922" spans="1:24" s="35" customFormat="1" ht="15.75" x14ac:dyDescent="0.25">
      <c r="A2922" s="72" t="s">
        <v>297</v>
      </c>
      <c r="B2922" s="22" t="s">
        <v>334</v>
      </c>
      <c r="C2922" s="73" t="s">
        <v>102</v>
      </c>
      <c r="D2922" s="41" t="s">
        <v>33</v>
      </c>
      <c r="E2922" s="64">
        <f>SUM(E2923:E2975)</f>
        <v>272687</v>
      </c>
      <c r="F2922" s="64">
        <f>SUM(F2923:F2975)</f>
        <v>45447.83</v>
      </c>
      <c r="G2922" s="64">
        <f>SUM(G2923:G2975)</f>
        <v>35981</v>
      </c>
      <c r="H2922" s="64">
        <f>SUM(H2923:H2975)</f>
        <v>33067</v>
      </c>
      <c r="I2922" s="126">
        <f>SUM(I2923:I2975)</f>
        <v>-0.16999999999825377</v>
      </c>
      <c r="J2922" s="50">
        <f>ROUND(I2922/F2922*100,2)</f>
        <v>0</v>
      </c>
      <c r="K2922" s="126">
        <f>SUM(K2923:K2975)</f>
        <v>-9466.8299999999981</v>
      </c>
      <c r="L2922" s="55">
        <f>ROUND(K2922*100/-F2922,2)</f>
        <v>20.83</v>
      </c>
      <c r="M2922" s="64"/>
      <c r="N2922" s="64"/>
      <c r="O2922" s="64">
        <f t="shared" ref="O2922:V2922" si="1433">SUM(O2923:O2975)</f>
        <v>725</v>
      </c>
      <c r="P2922" s="64">
        <f t="shared" si="1433"/>
        <v>635</v>
      </c>
      <c r="Q2922" s="126">
        <f t="shared" si="1433"/>
        <v>90</v>
      </c>
      <c r="R2922" s="64">
        <f t="shared" si="1433"/>
        <v>93</v>
      </c>
      <c r="S2922" s="64">
        <f t="shared" si="1433"/>
        <v>15</v>
      </c>
      <c r="T2922" s="136">
        <f t="shared" si="1433"/>
        <v>16</v>
      </c>
      <c r="U2922" s="136">
        <f t="shared" si="1433"/>
        <v>15</v>
      </c>
      <c r="V2922" s="64">
        <f t="shared" si="1433"/>
        <v>1</v>
      </c>
      <c r="W2922" s="64"/>
      <c r="X2922" s="76"/>
    </row>
    <row r="2923" spans="1:24" s="35" customFormat="1" ht="31.5" x14ac:dyDescent="0.25">
      <c r="A2923" s="72" t="s">
        <v>297</v>
      </c>
      <c r="B2923" s="33" t="s">
        <v>334</v>
      </c>
      <c r="C2923" s="78" t="s">
        <v>139</v>
      </c>
      <c r="D2923" s="43" t="s">
        <v>119</v>
      </c>
      <c r="E2923" s="74"/>
      <c r="F2923" s="74"/>
      <c r="G2923" s="74"/>
      <c r="H2923" s="74"/>
      <c r="I2923" s="119"/>
      <c r="J2923" s="50"/>
      <c r="K2923" s="119"/>
      <c r="L2923" s="55"/>
      <c r="M2923" s="75"/>
      <c r="N2923" s="75"/>
      <c r="O2923" s="74"/>
      <c r="P2923" s="74"/>
      <c r="Q2923" s="59">
        <f t="shared" ref="Q2923:Q2975" si="1434">O2923-P2923</f>
        <v>0</v>
      </c>
      <c r="R2923" s="74"/>
      <c r="S2923" s="53">
        <f t="shared" ref="S2923:S2931" si="1435">ROUND(R2923/12*3,0)</f>
        <v>0</v>
      </c>
      <c r="T2923" s="53"/>
      <c r="U2923" s="53"/>
      <c r="V2923" s="53">
        <f t="shared" ref="V2923:V2975" si="1436">T2923-U2923</f>
        <v>0</v>
      </c>
      <c r="W2923" s="75"/>
      <c r="X2923" s="76"/>
    </row>
    <row r="2924" spans="1:24" s="35" customFormat="1" ht="47.25" x14ac:dyDescent="0.25">
      <c r="A2924" s="72" t="s">
        <v>297</v>
      </c>
      <c r="B2924" s="33" t="s">
        <v>334</v>
      </c>
      <c r="C2924" s="78" t="s">
        <v>140</v>
      </c>
      <c r="D2924" s="43" t="s">
        <v>120</v>
      </c>
      <c r="E2924" s="74"/>
      <c r="F2924" s="74"/>
      <c r="G2924" s="74"/>
      <c r="H2924" s="74"/>
      <c r="I2924" s="54"/>
      <c r="J2924" s="50"/>
      <c r="K2924" s="54"/>
      <c r="L2924" s="55"/>
      <c r="M2924" s="75"/>
      <c r="N2924" s="75"/>
      <c r="O2924" s="74"/>
      <c r="P2924" s="74"/>
      <c r="Q2924" s="57">
        <f t="shared" si="1434"/>
        <v>0</v>
      </c>
      <c r="R2924" s="74"/>
      <c r="S2924" s="53"/>
      <c r="T2924" s="58"/>
      <c r="U2924" s="58"/>
      <c r="V2924" s="53">
        <f t="shared" si="1436"/>
        <v>0</v>
      </c>
      <c r="W2924" s="75"/>
      <c r="X2924" s="76"/>
    </row>
    <row r="2925" spans="1:24" s="35" customFormat="1" ht="31.5" x14ac:dyDescent="0.25">
      <c r="A2925" s="72" t="s">
        <v>297</v>
      </c>
      <c r="B2925" s="33" t="s">
        <v>334</v>
      </c>
      <c r="C2925" s="78" t="s">
        <v>141</v>
      </c>
      <c r="D2925" s="43" t="s">
        <v>142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1434"/>
        <v>0</v>
      </c>
      <c r="R2925" s="74"/>
      <c r="S2925" s="53">
        <f t="shared" si="1435"/>
        <v>0</v>
      </c>
      <c r="T2925" s="58"/>
      <c r="U2925" s="58"/>
      <c r="V2925" s="53">
        <f t="shared" si="1436"/>
        <v>0</v>
      </c>
      <c r="W2925" s="75"/>
      <c r="X2925" s="76"/>
    </row>
    <row r="2926" spans="1:24" s="35" customFormat="1" ht="31.5" x14ac:dyDescent="0.25">
      <c r="A2926" s="72" t="s">
        <v>297</v>
      </c>
      <c r="B2926" s="33" t="s">
        <v>334</v>
      </c>
      <c r="C2926" s="78" t="s">
        <v>143</v>
      </c>
      <c r="D2926" s="43" t="s">
        <v>144</v>
      </c>
      <c r="E2926" s="74"/>
      <c r="F2926" s="74"/>
      <c r="G2926" s="74"/>
      <c r="H2926" s="74"/>
      <c r="I2926" s="54"/>
      <c r="J2926" s="50"/>
      <c r="K2926" s="54"/>
      <c r="L2926" s="55"/>
      <c r="M2926" s="75"/>
      <c r="N2926" s="75"/>
      <c r="O2926" s="74"/>
      <c r="P2926" s="74"/>
      <c r="Q2926" s="57">
        <f t="shared" si="1434"/>
        <v>0</v>
      </c>
      <c r="R2926" s="74"/>
      <c r="S2926" s="53">
        <f t="shared" si="1435"/>
        <v>0</v>
      </c>
      <c r="T2926" s="58"/>
      <c r="U2926" s="58"/>
      <c r="V2926" s="53">
        <f t="shared" si="1436"/>
        <v>0</v>
      </c>
      <c r="W2926" s="75"/>
      <c r="X2926" s="76"/>
    </row>
    <row r="2927" spans="1:24" s="35" customFormat="1" ht="15.75" x14ac:dyDescent="0.25">
      <c r="A2927" s="72" t="s">
        <v>297</v>
      </c>
      <c r="B2927" s="33" t="s">
        <v>334</v>
      </c>
      <c r="C2927" s="78" t="s">
        <v>145</v>
      </c>
      <c r="D2927" s="43" t="s">
        <v>146</v>
      </c>
      <c r="E2927" s="74"/>
      <c r="F2927" s="74"/>
      <c r="G2927" s="74"/>
      <c r="H2927" s="74"/>
      <c r="I2927" s="54"/>
      <c r="J2927" s="50"/>
      <c r="K2927" s="54"/>
      <c r="L2927" s="55"/>
      <c r="M2927" s="75"/>
      <c r="N2927" s="75"/>
      <c r="O2927" s="74"/>
      <c r="P2927" s="74"/>
      <c r="Q2927" s="57">
        <f t="shared" si="1434"/>
        <v>0</v>
      </c>
      <c r="R2927" s="74"/>
      <c r="S2927" s="53">
        <f t="shared" si="1435"/>
        <v>0</v>
      </c>
      <c r="T2927" s="58"/>
      <c r="U2927" s="58"/>
      <c r="V2927" s="53">
        <f t="shared" si="1436"/>
        <v>0</v>
      </c>
      <c r="W2927" s="75"/>
      <c r="X2927" s="76"/>
    </row>
    <row r="2928" spans="1:24" s="35" customFormat="1" ht="15.75" x14ac:dyDescent="0.25">
      <c r="A2928" s="72" t="s">
        <v>297</v>
      </c>
      <c r="B2928" s="33" t="s">
        <v>334</v>
      </c>
      <c r="C2928" s="78" t="s">
        <v>147</v>
      </c>
      <c r="D2928" s="43" t="s">
        <v>148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 t="shared" si="1434"/>
        <v>0</v>
      </c>
      <c r="R2928" s="74"/>
      <c r="S2928" s="53">
        <f t="shared" si="1435"/>
        <v>0</v>
      </c>
      <c r="T2928" s="58"/>
      <c r="U2928" s="58"/>
      <c r="V2928" s="53">
        <f t="shared" si="1436"/>
        <v>0</v>
      </c>
      <c r="W2928" s="75"/>
      <c r="X2928" s="76"/>
    </row>
    <row r="2929" spans="1:24" s="35" customFormat="1" ht="78.75" x14ac:dyDescent="0.25">
      <c r="A2929" s="72" t="s">
        <v>297</v>
      </c>
      <c r="B2929" s="33" t="s">
        <v>334</v>
      </c>
      <c r="C2929" s="78" t="s">
        <v>149</v>
      </c>
      <c r="D2929" s="43" t="s">
        <v>150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 t="shared" si="1434"/>
        <v>0</v>
      </c>
      <c r="R2929" s="74"/>
      <c r="S2929" s="53">
        <f t="shared" si="1435"/>
        <v>0</v>
      </c>
      <c r="T2929" s="58"/>
      <c r="U2929" s="58"/>
      <c r="V2929" s="53">
        <f t="shared" si="1436"/>
        <v>0</v>
      </c>
      <c r="W2929" s="75"/>
      <c r="X2929" s="76"/>
    </row>
    <row r="2930" spans="1:24" s="35" customFormat="1" ht="31.5" x14ac:dyDescent="0.25">
      <c r="A2930" s="72" t="s">
        <v>297</v>
      </c>
      <c r="B2930" s="33" t="s">
        <v>334</v>
      </c>
      <c r="C2930" s="78" t="s">
        <v>130</v>
      </c>
      <c r="D2930" s="43" t="s">
        <v>151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 t="shared" si="1434"/>
        <v>0</v>
      </c>
      <c r="R2930" s="74"/>
      <c r="S2930" s="53">
        <f t="shared" si="1435"/>
        <v>0</v>
      </c>
      <c r="T2930" s="58"/>
      <c r="U2930" s="58"/>
      <c r="V2930" s="53">
        <f t="shared" si="1436"/>
        <v>0</v>
      </c>
      <c r="W2930" s="75"/>
      <c r="X2930" s="76"/>
    </row>
    <row r="2931" spans="1:24" s="35" customFormat="1" ht="47.25" x14ac:dyDescent="0.25">
      <c r="A2931" s="72" t="s">
        <v>297</v>
      </c>
      <c r="B2931" s="33" t="s">
        <v>334</v>
      </c>
      <c r="C2931" s="78" t="s">
        <v>174</v>
      </c>
      <c r="D2931" s="43" t="s">
        <v>175</v>
      </c>
      <c r="E2931" s="74"/>
      <c r="F2931" s="74"/>
      <c r="G2931" s="74"/>
      <c r="H2931" s="74"/>
      <c r="I2931" s="54"/>
      <c r="J2931" s="50"/>
      <c r="K2931" s="54"/>
      <c r="L2931" s="55"/>
      <c r="M2931" s="75"/>
      <c r="N2931" s="75"/>
      <c r="O2931" s="74"/>
      <c r="P2931" s="74"/>
      <c r="Q2931" s="57">
        <f t="shared" si="1434"/>
        <v>0</v>
      </c>
      <c r="R2931" s="74"/>
      <c r="S2931" s="53">
        <f t="shared" si="1435"/>
        <v>0</v>
      </c>
      <c r="T2931" s="58"/>
      <c r="U2931" s="58"/>
      <c r="V2931" s="53">
        <f t="shared" si="1436"/>
        <v>0</v>
      </c>
      <c r="W2931" s="75"/>
      <c r="X2931" s="76"/>
    </row>
    <row r="2932" spans="1:24" s="35" customFormat="1" ht="31.5" x14ac:dyDescent="0.25">
      <c r="A2932" s="72" t="s">
        <v>297</v>
      </c>
      <c r="B2932" s="33" t="s">
        <v>334</v>
      </c>
      <c r="C2932" s="78" t="s">
        <v>129</v>
      </c>
      <c r="D2932" s="43" t="s">
        <v>152</v>
      </c>
      <c r="E2932" s="74">
        <v>174829</v>
      </c>
      <c r="F2932" s="53">
        <f>ROUND(E2932/12*2,2)</f>
        <v>29138.17</v>
      </c>
      <c r="G2932" s="53">
        <v>29138</v>
      </c>
      <c r="H2932" s="53">
        <v>26224</v>
      </c>
      <c r="I2932" s="119">
        <f t="shared" ref="I2932" si="1437">G2932-F2932</f>
        <v>-0.16999999999825377</v>
      </c>
      <c r="J2932" s="55">
        <f t="shared" ref="J2932" si="1438">ROUND(I2932/F2932*100,2)</f>
        <v>0</v>
      </c>
      <c r="K2932" s="54">
        <f t="shared" ref="K2932" si="1439">G2932-F2932</f>
        <v>-0.16999999999825377</v>
      </c>
      <c r="L2932" s="55">
        <f t="shared" ref="L2932" si="1440">ROUND(K2932*100/-F2932,2)</f>
        <v>0</v>
      </c>
      <c r="M2932" s="75"/>
      <c r="N2932" s="75"/>
      <c r="O2932" s="74">
        <v>450</v>
      </c>
      <c r="P2932" s="74">
        <v>360</v>
      </c>
      <c r="Q2932" s="57">
        <f t="shared" si="1434"/>
        <v>90</v>
      </c>
      <c r="R2932" s="75">
        <v>60</v>
      </c>
      <c r="S2932" s="53">
        <f>ROUND(R2932/12*2,0)</f>
        <v>10</v>
      </c>
      <c r="T2932" s="58">
        <v>10</v>
      </c>
      <c r="U2932" s="58">
        <v>9</v>
      </c>
      <c r="V2932" s="53">
        <f t="shared" si="1436"/>
        <v>1</v>
      </c>
      <c r="W2932" s="75"/>
      <c r="X2932" s="76"/>
    </row>
    <row r="2933" spans="1:24" s="35" customFormat="1" ht="31.5" x14ac:dyDescent="0.25">
      <c r="A2933" s="72" t="s">
        <v>297</v>
      </c>
      <c r="B2933" s="33" t="s">
        <v>334</v>
      </c>
      <c r="C2933" s="78" t="s">
        <v>176</v>
      </c>
      <c r="D2933" s="43" t="s">
        <v>177</v>
      </c>
      <c r="E2933" s="74"/>
      <c r="F2933" s="74"/>
      <c r="G2933" s="74"/>
      <c r="H2933" s="74"/>
      <c r="I2933" s="54"/>
      <c r="J2933" s="50"/>
      <c r="K2933" s="54"/>
      <c r="L2933" s="55"/>
      <c r="M2933" s="75"/>
      <c r="N2933" s="75"/>
      <c r="O2933" s="74"/>
      <c r="P2933" s="74"/>
      <c r="Q2933" s="57">
        <f t="shared" si="1434"/>
        <v>0</v>
      </c>
      <c r="R2933" s="74"/>
      <c r="S2933" s="53">
        <f>ROUND(R2933/12*3,0)</f>
        <v>0</v>
      </c>
      <c r="T2933" s="58"/>
      <c r="U2933" s="58"/>
      <c r="V2933" s="53">
        <f t="shared" si="1436"/>
        <v>0</v>
      </c>
      <c r="W2933" s="75"/>
      <c r="X2933" s="76"/>
    </row>
    <row r="2934" spans="1:24" s="35" customFormat="1" ht="15.75" x14ac:dyDescent="0.25">
      <c r="A2934" s="72" t="s">
        <v>297</v>
      </c>
      <c r="B2934" s="33" t="s">
        <v>334</v>
      </c>
      <c r="C2934" s="78" t="s">
        <v>131</v>
      </c>
      <c r="D2934" s="43" t="s">
        <v>153</v>
      </c>
      <c r="E2934" s="74">
        <v>48356</v>
      </c>
      <c r="F2934" s="53">
        <f>ROUND(E2934/12*2,2)</f>
        <v>8059.33</v>
      </c>
      <c r="G2934" s="53">
        <v>0</v>
      </c>
      <c r="H2934" s="53">
        <v>0</v>
      </c>
      <c r="I2934" s="119"/>
      <c r="J2934" s="55"/>
      <c r="K2934" s="54">
        <f t="shared" ref="K2934" si="1441">G2934-F2934</f>
        <v>-8059.33</v>
      </c>
      <c r="L2934" s="55">
        <f t="shared" ref="L2934" si="1442">ROUND(K2934*100/-F2934,2)</f>
        <v>100</v>
      </c>
      <c r="M2934" s="75"/>
      <c r="N2934" s="75"/>
      <c r="O2934" s="74"/>
      <c r="P2934" s="74"/>
      <c r="Q2934" s="57">
        <f t="shared" si="1434"/>
        <v>0</v>
      </c>
      <c r="R2934" s="75">
        <v>13</v>
      </c>
      <c r="S2934" s="53">
        <f>ROUND(R2934/12*2,0)</f>
        <v>2</v>
      </c>
      <c r="T2934" s="58"/>
      <c r="U2934" s="58"/>
      <c r="V2934" s="53">
        <f t="shared" si="1436"/>
        <v>0</v>
      </c>
      <c r="W2934" s="75"/>
      <c r="X2934" s="76"/>
    </row>
    <row r="2935" spans="1:24" s="35" customFormat="1" ht="31.5" x14ac:dyDescent="0.25">
      <c r="A2935" s="72" t="s">
        <v>297</v>
      </c>
      <c r="B2935" s="33" t="s">
        <v>334</v>
      </c>
      <c r="C2935" s="78" t="s">
        <v>178</v>
      </c>
      <c r="D2935" s="43" t="s">
        <v>179</v>
      </c>
      <c r="E2935" s="74"/>
      <c r="F2935" s="74"/>
      <c r="G2935" s="74"/>
      <c r="H2935" s="74"/>
      <c r="I2935" s="54"/>
      <c r="J2935" s="50"/>
      <c r="K2935" s="54"/>
      <c r="L2935" s="55"/>
      <c r="M2935" s="75"/>
      <c r="N2935" s="75"/>
      <c r="O2935" s="74"/>
      <c r="P2935" s="74"/>
      <c r="Q2935" s="57">
        <f t="shared" si="1434"/>
        <v>0</v>
      </c>
      <c r="R2935" s="74"/>
      <c r="S2935" s="53">
        <f t="shared" ref="S2935:S2972" si="1443">ROUND(R2935/12*3,0)</f>
        <v>0</v>
      </c>
      <c r="T2935" s="58"/>
      <c r="U2935" s="58"/>
      <c r="V2935" s="53">
        <f t="shared" si="1436"/>
        <v>0</v>
      </c>
      <c r="W2935" s="75"/>
      <c r="X2935" s="76"/>
    </row>
    <row r="2936" spans="1:24" s="35" customFormat="1" ht="31.5" x14ac:dyDescent="0.25">
      <c r="A2936" s="72" t="s">
        <v>297</v>
      </c>
      <c r="B2936" s="33" t="s">
        <v>334</v>
      </c>
      <c r="C2936" s="78" t="s">
        <v>132</v>
      </c>
      <c r="D2936" s="43" t="s">
        <v>154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1434"/>
        <v>0</v>
      </c>
      <c r="R2936" s="74"/>
      <c r="S2936" s="53">
        <f t="shared" si="1443"/>
        <v>0</v>
      </c>
      <c r="T2936" s="58"/>
      <c r="U2936" s="58"/>
      <c r="V2936" s="53">
        <f t="shared" si="1436"/>
        <v>0</v>
      </c>
      <c r="W2936" s="75"/>
      <c r="X2936" s="76"/>
    </row>
    <row r="2937" spans="1:24" s="35" customFormat="1" ht="15.75" x14ac:dyDescent="0.25">
      <c r="A2937" s="72" t="s">
        <v>297</v>
      </c>
      <c r="B2937" s="33" t="s">
        <v>334</v>
      </c>
      <c r="C2937" s="78" t="s">
        <v>133</v>
      </c>
      <c r="D2937" s="43" t="s">
        <v>155</v>
      </c>
      <c r="E2937" s="74"/>
      <c r="F2937" s="74"/>
      <c r="G2937" s="74"/>
      <c r="H2937" s="74"/>
      <c r="I2937" s="54"/>
      <c r="J2937" s="50"/>
      <c r="K2937" s="54"/>
      <c r="L2937" s="55"/>
      <c r="M2937" s="75"/>
      <c r="N2937" s="75"/>
      <c r="O2937" s="74"/>
      <c r="P2937" s="74"/>
      <c r="Q2937" s="57">
        <f t="shared" si="1434"/>
        <v>0</v>
      </c>
      <c r="R2937" s="74"/>
      <c r="S2937" s="53">
        <f t="shared" si="1443"/>
        <v>0</v>
      </c>
      <c r="T2937" s="58"/>
      <c r="U2937" s="58"/>
      <c r="V2937" s="53">
        <f t="shared" si="1436"/>
        <v>0</v>
      </c>
      <c r="W2937" s="75"/>
      <c r="X2937" s="76"/>
    </row>
    <row r="2938" spans="1:24" s="35" customFormat="1" ht="15.75" x14ac:dyDescent="0.25">
      <c r="A2938" s="72" t="s">
        <v>297</v>
      </c>
      <c r="B2938" s="33" t="s">
        <v>334</v>
      </c>
      <c r="C2938" s="78" t="s">
        <v>135</v>
      </c>
      <c r="D2938" s="43" t="s">
        <v>156</v>
      </c>
      <c r="E2938" s="74"/>
      <c r="F2938" s="74"/>
      <c r="G2938" s="74"/>
      <c r="H2938" s="74"/>
      <c r="I2938" s="54"/>
      <c r="J2938" s="50"/>
      <c r="K2938" s="54"/>
      <c r="L2938" s="55"/>
      <c r="M2938" s="75"/>
      <c r="N2938" s="75"/>
      <c r="O2938" s="74"/>
      <c r="P2938" s="74"/>
      <c r="Q2938" s="57">
        <f t="shared" si="1434"/>
        <v>0</v>
      </c>
      <c r="R2938" s="74"/>
      <c r="S2938" s="53">
        <f t="shared" si="1443"/>
        <v>0</v>
      </c>
      <c r="T2938" s="58"/>
      <c r="U2938" s="58"/>
      <c r="V2938" s="53">
        <f t="shared" si="1436"/>
        <v>0</v>
      </c>
      <c r="W2938" s="75"/>
      <c r="X2938" s="76"/>
    </row>
    <row r="2939" spans="1:24" s="35" customFormat="1" ht="31.5" x14ac:dyDescent="0.25">
      <c r="A2939" s="72" t="s">
        <v>297</v>
      </c>
      <c r="B2939" s="33" t="s">
        <v>334</v>
      </c>
      <c r="C2939" s="78" t="s">
        <v>136</v>
      </c>
      <c r="D2939" s="43" t="s">
        <v>157</v>
      </c>
      <c r="E2939" s="74"/>
      <c r="F2939" s="74"/>
      <c r="G2939" s="74"/>
      <c r="H2939" s="74"/>
      <c r="I2939" s="54"/>
      <c r="J2939" s="50"/>
      <c r="K2939" s="54"/>
      <c r="L2939" s="55"/>
      <c r="M2939" s="75"/>
      <c r="N2939" s="75"/>
      <c r="O2939" s="74"/>
      <c r="P2939" s="74"/>
      <c r="Q2939" s="57">
        <f t="shared" si="1434"/>
        <v>0</v>
      </c>
      <c r="R2939" s="74"/>
      <c r="S2939" s="53">
        <f t="shared" si="1443"/>
        <v>0</v>
      </c>
      <c r="T2939" s="58"/>
      <c r="U2939" s="58"/>
      <c r="V2939" s="53">
        <f t="shared" si="1436"/>
        <v>0</v>
      </c>
      <c r="W2939" s="75"/>
      <c r="X2939" s="76"/>
    </row>
    <row r="2940" spans="1:24" s="35" customFormat="1" ht="47.25" x14ac:dyDescent="0.25">
      <c r="A2940" s="72" t="s">
        <v>297</v>
      </c>
      <c r="B2940" s="33" t="s">
        <v>334</v>
      </c>
      <c r="C2940" s="78" t="s">
        <v>134</v>
      </c>
      <c r="D2940" s="43" t="s">
        <v>158</v>
      </c>
      <c r="E2940" s="74"/>
      <c r="F2940" s="74"/>
      <c r="G2940" s="74"/>
      <c r="H2940" s="74"/>
      <c r="I2940" s="54"/>
      <c r="J2940" s="50"/>
      <c r="K2940" s="54"/>
      <c r="L2940" s="55"/>
      <c r="M2940" s="75"/>
      <c r="N2940" s="75"/>
      <c r="O2940" s="74"/>
      <c r="P2940" s="74"/>
      <c r="Q2940" s="57">
        <f t="shared" si="1434"/>
        <v>0</v>
      </c>
      <c r="R2940" s="74"/>
      <c r="S2940" s="53">
        <f t="shared" si="1443"/>
        <v>0</v>
      </c>
      <c r="T2940" s="58"/>
      <c r="U2940" s="58"/>
      <c r="V2940" s="53">
        <f t="shared" si="1436"/>
        <v>0</v>
      </c>
      <c r="W2940" s="75"/>
      <c r="X2940" s="76"/>
    </row>
    <row r="2941" spans="1:24" s="35" customFormat="1" ht="15.75" x14ac:dyDescent="0.25">
      <c r="A2941" s="72" t="s">
        <v>297</v>
      </c>
      <c r="B2941" s="33" t="s">
        <v>334</v>
      </c>
      <c r="C2941" s="78" t="s">
        <v>138</v>
      </c>
      <c r="D2941" s="43" t="s">
        <v>159</v>
      </c>
      <c r="E2941" s="74"/>
      <c r="F2941" s="74"/>
      <c r="G2941" s="74"/>
      <c r="H2941" s="74"/>
      <c r="I2941" s="54"/>
      <c r="J2941" s="50"/>
      <c r="K2941" s="54"/>
      <c r="L2941" s="55"/>
      <c r="M2941" s="75"/>
      <c r="N2941" s="75"/>
      <c r="O2941" s="74"/>
      <c r="P2941" s="74"/>
      <c r="Q2941" s="57">
        <f t="shared" si="1434"/>
        <v>0</v>
      </c>
      <c r="R2941" s="74"/>
      <c r="S2941" s="53">
        <f t="shared" si="1443"/>
        <v>0</v>
      </c>
      <c r="T2941" s="58"/>
      <c r="U2941" s="58"/>
      <c r="V2941" s="53">
        <f t="shared" si="1436"/>
        <v>0</v>
      </c>
      <c r="W2941" s="75"/>
      <c r="X2941" s="76"/>
    </row>
    <row r="2942" spans="1:24" s="35" customFormat="1" ht="15.75" x14ac:dyDescent="0.25">
      <c r="A2942" s="72" t="s">
        <v>297</v>
      </c>
      <c r="B2942" s="33" t="s">
        <v>334</v>
      </c>
      <c r="C2942" s="78" t="s">
        <v>180</v>
      </c>
      <c r="D2942" s="43" t="s">
        <v>181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 t="shared" si="1434"/>
        <v>0</v>
      </c>
      <c r="R2942" s="74"/>
      <c r="S2942" s="53">
        <f t="shared" si="1443"/>
        <v>0</v>
      </c>
      <c r="T2942" s="58"/>
      <c r="U2942" s="58"/>
      <c r="V2942" s="53">
        <f t="shared" si="1436"/>
        <v>0</v>
      </c>
      <c r="W2942" s="75"/>
      <c r="X2942" s="76"/>
    </row>
    <row r="2943" spans="1:24" s="35" customFormat="1" ht="31.5" x14ac:dyDescent="0.25">
      <c r="A2943" s="72" t="s">
        <v>297</v>
      </c>
      <c r="B2943" s="33" t="s">
        <v>334</v>
      </c>
      <c r="C2943" s="78" t="s">
        <v>137</v>
      </c>
      <c r="D2943" s="43" t="s">
        <v>160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1434"/>
        <v>0</v>
      </c>
      <c r="R2943" s="74"/>
      <c r="S2943" s="53">
        <f t="shared" si="1443"/>
        <v>0</v>
      </c>
      <c r="T2943" s="58"/>
      <c r="U2943" s="58"/>
      <c r="V2943" s="53">
        <f t="shared" si="1436"/>
        <v>0</v>
      </c>
      <c r="W2943" s="75"/>
      <c r="X2943" s="76"/>
    </row>
    <row r="2944" spans="1:24" s="35" customFormat="1" ht="15.75" x14ac:dyDescent="0.25">
      <c r="A2944" s="72" t="s">
        <v>297</v>
      </c>
      <c r="B2944" s="33" t="s">
        <v>334</v>
      </c>
      <c r="C2944" s="78" t="s">
        <v>127</v>
      </c>
      <c r="D2944" s="43" t="s">
        <v>161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 t="shared" si="1434"/>
        <v>0</v>
      </c>
      <c r="R2944" s="74"/>
      <c r="S2944" s="53">
        <f t="shared" si="1443"/>
        <v>0</v>
      </c>
      <c r="T2944" s="58"/>
      <c r="U2944" s="58"/>
      <c r="V2944" s="53">
        <f t="shared" si="1436"/>
        <v>0</v>
      </c>
      <c r="W2944" s="75"/>
      <c r="X2944" s="76"/>
    </row>
    <row r="2945" spans="1:24" s="35" customFormat="1" ht="31.5" x14ac:dyDescent="0.25">
      <c r="A2945" s="72" t="s">
        <v>297</v>
      </c>
      <c r="B2945" s="33" t="s">
        <v>334</v>
      </c>
      <c r="C2945" s="78" t="s">
        <v>126</v>
      </c>
      <c r="D2945" s="43" t="s">
        <v>162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1434"/>
        <v>0</v>
      </c>
      <c r="R2945" s="74"/>
      <c r="S2945" s="53">
        <f t="shared" si="1443"/>
        <v>0</v>
      </c>
      <c r="T2945" s="58"/>
      <c r="U2945" s="58"/>
      <c r="V2945" s="53">
        <f t="shared" si="1436"/>
        <v>0</v>
      </c>
      <c r="W2945" s="75"/>
      <c r="X2945" s="76"/>
    </row>
    <row r="2946" spans="1:24" s="35" customFormat="1" ht="15.75" x14ac:dyDescent="0.25">
      <c r="A2946" s="72" t="s">
        <v>297</v>
      </c>
      <c r="B2946" s="33" t="s">
        <v>334</v>
      </c>
      <c r="C2946" s="78" t="s">
        <v>122</v>
      </c>
      <c r="D2946" s="43" t="s">
        <v>163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1434"/>
        <v>0</v>
      </c>
      <c r="R2946" s="74"/>
      <c r="S2946" s="53">
        <f t="shared" si="1443"/>
        <v>0</v>
      </c>
      <c r="T2946" s="58"/>
      <c r="U2946" s="58"/>
      <c r="V2946" s="53">
        <f t="shared" si="1436"/>
        <v>0</v>
      </c>
      <c r="W2946" s="75"/>
      <c r="X2946" s="76"/>
    </row>
    <row r="2947" spans="1:24" s="35" customFormat="1" ht="15.75" x14ac:dyDescent="0.25">
      <c r="A2947" s="72" t="s">
        <v>297</v>
      </c>
      <c r="B2947" s="33" t="s">
        <v>334</v>
      </c>
      <c r="C2947" s="78" t="s">
        <v>123</v>
      </c>
      <c r="D2947" s="43" t="s">
        <v>164</v>
      </c>
      <c r="E2947" s="74"/>
      <c r="F2947" s="74"/>
      <c r="G2947" s="74"/>
      <c r="H2947" s="74"/>
      <c r="I2947" s="54"/>
      <c r="J2947" s="50"/>
      <c r="K2947" s="54"/>
      <c r="L2947" s="55"/>
      <c r="M2947" s="75"/>
      <c r="N2947" s="75"/>
      <c r="O2947" s="74"/>
      <c r="P2947" s="74"/>
      <c r="Q2947" s="57">
        <f t="shared" si="1434"/>
        <v>0</v>
      </c>
      <c r="R2947" s="74"/>
      <c r="S2947" s="53">
        <f t="shared" si="1443"/>
        <v>0</v>
      </c>
      <c r="T2947" s="58"/>
      <c r="U2947" s="58"/>
      <c r="V2947" s="53">
        <f t="shared" si="1436"/>
        <v>0</v>
      </c>
      <c r="W2947" s="75"/>
      <c r="X2947" s="76"/>
    </row>
    <row r="2948" spans="1:24" s="35" customFormat="1" ht="15.75" x14ac:dyDescent="0.25">
      <c r="A2948" s="72" t="s">
        <v>297</v>
      </c>
      <c r="B2948" s="33" t="s">
        <v>334</v>
      </c>
      <c r="C2948" s="78" t="s">
        <v>182</v>
      </c>
      <c r="D2948" s="43" t="s">
        <v>183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>
        <f t="shared" si="1434"/>
        <v>0</v>
      </c>
      <c r="R2948" s="74"/>
      <c r="S2948" s="53">
        <f t="shared" si="1443"/>
        <v>0</v>
      </c>
      <c r="T2948" s="58"/>
      <c r="U2948" s="58"/>
      <c r="V2948" s="53">
        <f t="shared" si="1436"/>
        <v>0</v>
      </c>
      <c r="W2948" s="75"/>
      <c r="X2948" s="76"/>
    </row>
    <row r="2949" spans="1:24" s="35" customFormat="1" ht="15.75" x14ac:dyDescent="0.25">
      <c r="A2949" s="72" t="s">
        <v>297</v>
      </c>
      <c r="B2949" s="33" t="s">
        <v>334</v>
      </c>
      <c r="C2949" s="78" t="s">
        <v>184</v>
      </c>
      <c r="D2949" s="43" t="s">
        <v>185</v>
      </c>
      <c r="E2949" s="74"/>
      <c r="F2949" s="74"/>
      <c r="G2949" s="74"/>
      <c r="H2949" s="74"/>
      <c r="I2949" s="54"/>
      <c r="J2949" s="50"/>
      <c r="K2949" s="54"/>
      <c r="L2949" s="55"/>
      <c r="M2949" s="75"/>
      <c r="N2949" s="75"/>
      <c r="O2949" s="74"/>
      <c r="P2949" s="74"/>
      <c r="Q2949" s="57">
        <f t="shared" si="1434"/>
        <v>0</v>
      </c>
      <c r="R2949" s="74"/>
      <c r="S2949" s="53">
        <f t="shared" si="1443"/>
        <v>0</v>
      </c>
      <c r="T2949" s="58"/>
      <c r="U2949" s="58"/>
      <c r="V2949" s="53">
        <f t="shared" si="1436"/>
        <v>0</v>
      </c>
      <c r="W2949" s="75"/>
      <c r="X2949" s="76"/>
    </row>
    <row r="2950" spans="1:24" s="35" customFormat="1" ht="15.75" x14ac:dyDescent="0.25">
      <c r="A2950" s="72" t="s">
        <v>297</v>
      </c>
      <c r="B2950" s="33" t="s">
        <v>334</v>
      </c>
      <c r="C2950" s="78" t="s">
        <v>186</v>
      </c>
      <c r="D2950" s="43" t="s">
        <v>187</v>
      </c>
      <c r="E2950" s="74"/>
      <c r="F2950" s="74"/>
      <c r="G2950" s="74"/>
      <c r="H2950" s="74"/>
      <c r="I2950" s="54"/>
      <c r="J2950" s="50"/>
      <c r="K2950" s="54"/>
      <c r="L2950" s="55"/>
      <c r="M2950" s="75"/>
      <c r="N2950" s="75"/>
      <c r="O2950" s="74"/>
      <c r="P2950" s="74"/>
      <c r="Q2950" s="57">
        <f t="shared" si="1434"/>
        <v>0</v>
      </c>
      <c r="R2950" s="74"/>
      <c r="S2950" s="53">
        <f t="shared" si="1443"/>
        <v>0</v>
      </c>
      <c r="T2950" s="58"/>
      <c r="U2950" s="58"/>
      <c r="V2950" s="53">
        <f t="shared" si="1436"/>
        <v>0</v>
      </c>
      <c r="W2950" s="75"/>
      <c r="X2950" s="76"/>
    </row>
    <row r="2951" spans="1:24" s="35" customFormat="1" ht="31.5" x14ac:dyDescent="0.25">
      <c r="A2951" s="72" t="s">
        <v>297</v>
      </c>
      <c r="B2951" s="33" t="s">
        <v>334</v>
      </c>
      <c r="C2951" s="78" t="s">
        <v>188</v>
      </c>
      <c r="D2951" s="43" t="s">
        <v>189</v>
      </c>
      <c r="E2951" s="74"/>
      <c r="F2951" s="74"/>
      <c r="G2951" s="74"/>
      <c r="H2951" s="74"/>
      <c r="I2951" s="54"/>
      <c r="J2951" s="50"/>
      <c r="K2951" s="54"/>
      <c r="L2951" s="55"/>
      <c r="M2951" s="75"/>
      <c r="N2951" s="75"/>
      <c r="O2951" s="74"/>
      <c r="P2951" s="74"/>
      <c r="Q2951" s="57">
        <f t="shared" si="1434"/>
        <v>0</v>
      </c>
      <c r="R2951" s="74"/>
      <c r="S2951" s="53">
        <f t="shared" si="1443"/>
        <v>0</v>
      </c>
      <c r="T2951" s="58"/>
      <c r="U2951" s="58"/>
      <c r="V2951" s="53">
        <f t="shared" si="1436"/>
        <v>0</v>
      </c>
      <c r="W2951" s="75"/>
      <c r="X2951" s="76"/>
    </row>
    <row r="2952" spans="1:24" s="35" customFormat="1" ht="15.75" x14ac:dyDescent="0.25">
      <c r="A2952" s="72" t="s">
        <v>297</v>
      </c>
      <c r="B2952" s="33" t="s">
        <v>334</v>
      </c>
      <c r="C2952" s="78" t="s">
        <v>124</v>
      </c>
      <c r="D2952" s="43" t="s">
        <v>165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 t="shared" si="1434"/>
        <v>0</v>
      </c>
      <c r="R2952" s="74"/>
      <c r="S2952" s="53">
        <f t="shared" si="1443"/>
        <v>0</v>
      </c>
      <c r="T2952" s="58"/>
      <c r="U2952" s="58"/>
      <c r="V2952" s="53">
        <f t="shared" si="1436"/>
        <v>0</v>
      </c>
      <c r="W2952" s="75"/>
      <c r="X2952" s="76"/>
    </row>
    <row r="2953" spans="1:24" s="35" customFormat="1" ht="15.75" x14ac:dyDescent="0.25">
      <c r="A2953" s="72" t="s">
        <v>297</v>
      </c>
      <c r="B2953" s="33" t="s">
        <v>334</v>
      </c>
      <c r="C2953" s="78" t="s">
        <v>125</v>
      </c>
      <c r="D2953" s="43" t="s">
        <v>166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 t="shared" si="1434"/>
        <v>0</v>
      </c>
      <c r="R2953" s="74"/>
      <c r="S2953" s="53">
        <f t="shared" si="1443"/>
        <v>0</v>
      </c>
      <c r="T2953" s="58"/>
      <c r="U2953" s="58"/>
      <c r="V2953" s="53">
        <f t="shared" si="1436"/>
        <v>0</v>
      </c>
      <c r="W2953" s="75"/>
      <c r="X2953" s="76"/>
    </row>
    <row r="2954" spans="1:24" s="35" customFormat="1" ht="47.25" x14ac:dyDescent="0.25">
      <c r="A2954" s="72" t="s">
        <v>297</v>
      </c>
      <c r="B2954" s="33" t="s">
        <v>334</v>
      </c>
      <c r="C2954" s="78" t="s">
        <v>34</v>
      </c>
      <c r="D2954" s="43" t="s">
        <v>167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 t="shared" si="1434"/>
        <v>0</v>
      </c>
      <c r="R2954" s="74"/>
      <c r="S2954" s="53">
        <f t="shared" si="1443"/>
        <v>0</v>
      </c>
      <c r="T2954" s="58"/>
      <c r="U2954" s="58"/>
      <c r="V2954" s="53">
        <f t="shared" si="1436"/>
        <v>0</v>
      </c>
      <c r="W2954" s="75"/>
      <c r="X2954" s="76"/>
    </row>
    <row r="2955" spans="1:24" s="35" customFormat="1" ht="15.75" x14ac:dyDescent="0.25">
      <c r="A2955" s="72" t="s">
        <v>297</v>
      </c>
      <c r="B2955" s="33" t="s">
        <v>334</v>
      </c>
      <c r="C2955" s="78" t="s">
        <v>35</v>
      </c>
      <c r="D2955" s="43" t="s">
        <v>168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 t="shared" si="1434"/>
        <v>0</v>
      </c>
      <c r="R2955" s="74"/>
      <c r="S2955" s="53">
        <f t="shared" si="1443"/>
        <v>0</v>
      </c>
      <c r="T2955" s="58"/>
      <c r="U2955" s="58"/>
      <c r="V2955" s="53">
        <f t="shared" si="1436"/>
        <v>0</v>
      </c>
      <c r="W2955" s="75"/>
      <c r="X2955" s="76"/>
    </row>
    <row r="2956" spans="1:24" s="35" customFormat="1" ht="31.5" x14ac:dyDescent="0.25">
      <c r="A2956" s="72" t="s">
        <v>297</v>
      </c>
      <c r="B2956" s="33" t="s">
        <v>334</v>
      </c>
      <c r="C2956" s="78" t="s">
        <v>36</v>
      </c>
      <c r="D2956" s="43" t="s">
        <v>190</v>
      </c>
      <c r="E2956" s="74"/>
      <c r="F2956" s="74"/>
      <c r="G2956" s="74"/>
      <c r="H2956" s="74"/>
      <c r="I2956" s="54"/>
      <c r="J2956" s="50"/>
      <c r="K2956" s="54"/>
      <c r="L2956" s="55"/>
      <c r="M2956" s="75"/>
      <c r="N2956" s="75"/>
      <c r="O2956" s="74"/>
      <c r="P2956" s="74"/>
      <c r="Q2956" s="57">
        <f t="shared" si="1434"/>
        <v>0</v>
      </c>
      <c r="R2956" s="74"/>
      <c r="S2956" s="53">
        <f t="shared" si="1443"/>
        <v>0</v>
      </c>
      <c r="T2956" s="58"/>
      <c r="U2956" s="58"/>
      <c r="V2956" s="53">
        <f t="shared" si="1436"/>
        <v>0</v>
      </c>
      <c r="W2956" s="75"/>
      <c r="X2956" s="76"/>
    </row>
    <row r="2957" spans="1:24" s="35" customFormat="1" ht="31.5" x14ac:dyDescent="0.25">
      <c r="A2957" s="72" t="s">
        <v>297</v>
      </c>
      <c r="B2957" s="33" t="s">
        <v>334</v>
      </c>
      <c r="C2957" s="78" t="s">
        <v>37</v>
      </c>
      <c r="D2957" s="43" t="s">
        <v>191</v>
      </c>
      <c r="E2957" s="74"/>
      <c r="F2957" s="74"/>
      <c r="G2957" s="74"/>
      <c r="H2957" s="74"/>
      <c r="I2957" s="54"/>
      <c r="J2957" s="50"/>
      <c r="K2957" s="54"/>
      <c r="L2957" s="55"/>
      <c r="M2957" s="75"/>
      <c r="N2957" s="75"/>
      <c r="O2957" s="74"/>
      <c r="P2957" s="74"/>
      <c r="Q2957" s="57">
        <f t="shared" si="1434"/>
        <v>0</v>
      </c>
      <c r="R2957" s="74"/>
      <c r="S2957" s="53">
        <f t="shared" si="1443"/>
        <v>0</v>
      </c>
      <c r="T2957" s="58"/>
      <c r="U2957" s="58"/>
      <c r="V2957" s="53">
        <f t="shared" si="1436"/>
        <v>0</v>
      </c>
      <c r="W2957" s="75"/>
      <c r="X2957" s="76"/>
    </row>
    <row r="2958" spans="1:24" s="35" customFormat="1" ht="31.5" x14ac:dyDescent="0.25">
      <c r="A2958" s="72" t="s">
        <v>297</v>
      </c>
      <c r="B2958" s="33" t="s">
        <v>334</v>
      </c>
      <c r="C2958" s="78" t="s">
        <v>38</v>
      </c>
      <c r="D2958" s="43" t="s">
        <v>169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1434"/>
        <v>0</v>
      </c>
      <c r="R2958" s="74"/>
      <c r="S2958" s="53">
        <f t="shared" si="1443"/>
        <v>0</v>
      </c>
      <c r="T2958" s="58"/>
      <c r="U2958" s="58"/>
      <c r="V2958" s="53">
        <f t="shared" si="1436"/>
        <v>0</v>
      </c>
      <c r="W2958" s="75"/>
      <c r="X2958" s="76"/>
    </row>
    <row r="2959" spans="1:24" s="35" customFormat="1" ht="15.75" x14ac:dyDescent="0.25">
      <c r="A2959" s="72" t="s">
        <v>297</v>
      </c>
      <c r="B2959" s="33" t="s">
        <v>334</v>
      </c>
      <c r="C2959" s="78" t="s">
        <v>39</v>
      </c>
      <c r="D2959" s="43" t="s">
        <v>170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1434"/>
        <v>0</v>
      </c>
      <c r="R2959" s="74"/>
      <c r="S2959" s="53">
        <f t="shared" si="1443"/>
        <v>0</v>
      </c>
      <c r="T2959" s="58"/>
      <c r="U2959" s="58"/>
      <c r="V2959" s="53">
        <f t="shared" si="1436"/>
        <v>0</v>
      </c>
      <c r="W2959" s="75"/>
      <c r="X2959" s="76"/>
    </row>
    <row r="2960" spans="1:24" s="35" customFormat="1" ht="47.25" x14ac:dyDescent="0.25">
      <c r="A2960" s="72" t="s">
        <v>297</v>
      </c>
      <c r="B2960" s="33" t="s">
        <v>334</v>
      </c>
      <c r="C2960" s="78" t="s">
        <v>40</v>
      </c>
      <c r="D2960" s="43" t="s">
        <v>172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1434"/>
        <v>0</v>
      </c>
      <c r="R2960" s="74"/>
      <c r="S2960" s="53">
        <f t="shared" si="1443"/>
        <v>0</v>
      </c>
      <c r="T2960" s="58"/>
      <c r="U2960" s="58"/>
      <c r="V2960" s="53">
        <f t="shared" si="1436"/>
        <v>0</v>
      </c>
      <c r="W2960" s="75"/>
      <c r="X2960" s="76"/>
    </row>
    <row r="2961" spans="1:24" s="35" customFormat="1" ht="15.75" x14ac:dyDescent="0.25">
      <c r="A2961" s="72" t="s">
        <v>297</v>
      </c>
      <c r="B2961" s="33" t="s">
        <v>334</v>
      </c>
      <c r="C2961" s="78" t="s">
        <v>41</v>
      </c>
      <c r="D2961" s="43" t="s">
        <v>171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1434"/>
        <v>0</v>
      </c>
      <c r="R2961" s="74"/>
      <c r="S2961" s="53">
        <f t="shared" si="1443"/>
        <v>0</v>
      </c>
      <c r="T2961" s="58"/>
      <c r="U2961" s="58"/>
      <c r="V2961" s="53">
        <f t="shared" si="1436"/>
        <v>0</v>
      </c>
      <c r="W2961" s="75"/>
      <c r="X2961" s="76"/>
    </row>
    <row r="2962" spans="1:24" s="35" customFormat="1" ht="15.75" x14ac:dyDescent="0.25">
      <c r="A2962" s="72" t="s">
        <v>297</v>
      </c>
      <c r="B2962" s="33" t="s">
        <v>334</v>
      </c>
      <c r="C2962" s="78" t="s">
        <v>42</v>
      </c>
      <c r="D2962" s="43" t="s">
        <v>192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1434"/>
        <v>0</v>
      </c>
      <c r="R2962" s="74"/>
      <c r="S2962" s="53">
        <f t="shared" si="1443"/>
        <v>0</v>
      </c>
      <c r="T2962" s="58"/>
      <c r="U2962" s="58"/>
      <c r="V2962" s="53">
        <f t="shared" si="1436"/>
        <v>0</v>
      </c>
      <c r="W2962" s="75"/>
      <c r="X2962" s="76"/>
    </row>
    <row r="2963" spans="1:24" s="35" customFormat="1" ht="15.75" x14ac:dyDescent="0.25">
      <c r="A2963" s="72" t="s">
        <v>297</v>
      </c>
      <c r="B2963" s="33" t="s">
        <v>334</v>
      </c>
      <c r="C2963" s="78" t="s">
        <v>43</v>
      </c>
      <c r="D2963" s="43" t="s">
        <v>193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1434"/>
        <v>0</v>
      </c>
      <c r="R2963" s="74"/>
      <c r="S2963" s="53">
        <f t="shared" si="1443"/>
        <v>0</v>
      </c>
      <c r="T2963" s="58"/>
      <c r="U2963" s="58"/>
      <c r="V2963" s="53">
        <f t="shared" si="1436"/>
        <v>0</v>
      </c>
      <c r="W2963" s="75"/>
      <c r="X2963" s="76"/>
    </row>
    <row r="2964" spans="1:24" s="35" customFormat="1" ht="15.75" x14ac:dyDescent="0.25">
      <c r="A2964" s="72" t="s">
        <v>297</v>
      </c>
      <c r="B2964" s="33" t="s">
        <v>334</v>
      </c>
      <c r="C2964" s="78" t="s">
        <v>44</v>
      </c>
      <c r="D2964" s="43" t="s">
        <v>173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1434"/>
        <v>0</v>
      </c>
      <c r="R2964" s="74"/>
      <c r="S2964" s="53">
        <f t="shared" si="1443"/>
        <v>0</v>
      </c>
      <c r="T2964" s="58"/>
      <c r="U2964" s="58"/>
      <c r="V2964" s="53">
        <f t="shared" si="1436"/>
        <v>0</v>
      </c>
      <c r="W2964" s="75"/>
      <c r="X2964" s="76"/>
    </row>
    <row r="2965" spans="1:24" s="35" customFormat="1" ht="15.75" x14ac:dyDescent="0.25">
      <c r="A2965" s="72" t="s">
        <v>297</v>
      </c>
      <c r="B2965" s="33" t="s">
        <v>334</v>
      </c>
      <c r="C2965" s="78" t="s">
        <v>45</v>
      </c>
      <c r="D2965" s="43" t="s">
        <v>187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1434"/>
        <v>0</v>
      </c>
      <c r="R2965" s="74"/>
      <c r="S2965" s="53">
        <f t="shared" si="1443"/>
        <v>0</v>
      </c>
      <c r="T2965" s="58"/>
      <c r="U2965" s="58"/>
      <c r="V2965" s="53">
        <f t="shared" si="1436"/>
        <v>0</v>
      </c>
      <c r="W2965" s="75"/>
      <c r="X2965" s="76"/>
    </row>
    <row r="2966" spans="1:24" s="35" customFormat="1" ht="15.75" x14ac:dyDescent="0.25">
      <c r="A2966" s="72" t="s">
        <v>297</v>
      </c>
      <c r="B2966" s="33" t="s">
        <v>334</v>
      </c>
      <c r="C2966" s="78" t="s">
        <v>46</v>
      </c>
      <c r="D2966" s="43" t="s">
        <v>194</v>
      </c>
      <c r="E2966" s="74"/>
      <c r="F2966" s="74"/>
      <c r="G2966" s="74"/>
      <c r="H2966" s="74"/>
      <c r="I2966" s="54"/>
      <c r="J2966" s="50"/>
      <c r="K2966" s="54"/>
      <c r="L2966" s="55"/>
      <c r="M2966" s="75"/>
      <c r="N2966" s="75"/>
      <c r="O2966" s="74"/>
      <c r="P2966" s="74"/>
      <c r="Q2966" s="57">
        <f t="shared" si="1434"/>
        <v>0</v>
      </c>
      <c r="R2966" s="74"/>
      <c r="S2966" s="53">
        <f t="shared" si="1443"/>
        <v>0</v>
      </c>
      <c r="T2966" s="58"/>
      <c r="U2966" s="58"/>
      <c r="V2966" s="53">
        <f t="shared" si="1436"/>
        <v>0</v>
      </c>
      <c r="W2966" s="75"/>
      <c r="X2966" s="76"/>
    </row>
    <row r="2967" spans="1:24" s="35" customFormat="1" ht="15.75" x14ac:dyDescent="0.25">
      <c r="A2967" s="72" t="s">
        <v>297</v>
      </c>
      <c r="B2967" s="33" t="s">
        <v>334</v>
      </c>
      <c r="C2967" s="78" t="s">
        <v>47</v>
      </c>
      <c r="D2967" s="43" t="s">
        <v>121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1434"/>
        <v>0</v>
      </c>
      <c r="R2967" s="74"/>
      <c r="S2967" s="53">
        <f t="shared" si="1443"/>
        <v>0</v>
      </c>
      <c r="T2967" s="58"/>
      <c r="U2967" s="58"/>
      <c r="V2967" s="53">
        <f t="shared" si="1436"/>
        <v>0</v>
      </c>
      <c r="W2967" s="75"/>
      <c r="X2967" s="76"/>
    </row>
    <row r="2968" spans="1:24" s="35" customFormat="1" ht="15.75" x14ac:dyDescent="0.25">
      <c r="A2968" s="72" t="s">
        <v>297</v>
      </c>
      <c r="B2968" s="33" t="s">
        <v>334</v>
      </c>
      <c r="C2968" s="78" t="s">
        <v>48</v>
      </c>
      <c r="D2968" s="43" t="s">
        <v>195</v>
      </c>
      <c r="E2968" s="74"/>
      <c r="F2968" s="74"/>
      <c r="G2968" s="74"/>
      <c r="H2968" s="74"/>
      <c r="I2968" s="54"/>
      <c r="J2968" s="50"/>
      <c r="K2968" s="54"/>
      <c r="L2968" s="55"/>
      <c r="M2968" s="75"/>
      <c r="N2968" s="75"/>
      <c r="O2968" s="74"/>
      <c r="P2968" s="74"/>
      <c r="Q2968" s="57">
        <f t="shared" si="1434"/>
        <v>0</v>
      </c>
      <c r="R2968" s="74"/>
      <c r="S2968" s="53">
        <f t="shared" si="1443"/>
        <v>0</v>
      </c>
      <c r="T2968" s="58"/>
      <c r="U2968" s="58"/>
      <c r="V2968" s="53">
        <f t="shared" si="1436"/>
        <v>0</v>
      </c>
      <c r="W2968" s="75"/>
      <c r="X2968" s="76"/>
    </row>
    <row r="2969" spans="1:24" s="35" customFormat="1" ht="31.5" x14ac:dyDescent="0.25">
      <c r="A2969" s="72" t="s">
        <v>297</v>
      </c>
      <c r="B2969" s="33" t="s">
        <v>334</v>
      </c>
      <c r="C2969" s="78" t="s">
        <v>128</v>
      </c>
      <c r="D2969" s="43" t="s">
        <v>118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1434"/>
        <v>0</v>
      </c>
      <c r="R2969" s="74"/>
      <c r="S2969" s="53">
        <f t="shared" si="1443"/>
        <v>0</v>
      </c>
      <c r="T2969" s="58"/>
      <c r="U2969" s="58"/>
      <c r="V2969" s="53">
        <f t="shared" si="1436"/>
        <v>0</v>
      </c>
      <c r="W2969" s="75"/>
      <c r="X2969" s="76"/>
    </row>
    <row r="2970" spans="1:24" s="35" customFormat="1" ht="15.75" x14ac:dyDescent="0.25">
      <c r="A2970" s="72" t="s">
        <v>297</v>
      </c>
      <c r="B2970" s="33" t="s">
        <v>334</v>
      </c>
      <c r="C2970" s="78" t="s">
        <v>47</v>
      </c>
      <c r="D2970" s="43" t="s">
        <v>121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1434"/>
        <v>0</v>
      </c>
      <c r="R2970" s="74"/>
      <c r="S2970" s="53">
        <f t="shared" si="1443"/>
        <v>0</v>
      </c>
      <c r="T2970" s="58"/>
      <c r="U2970" s="58"/>
      <c r="V2970" s="53">
        <f t="shared" si="1436"/>
        <v>0</v>
      </c>
      <c r="W2970" s="75"/>
      <c r="X2970" s="76"/>
    </row>
    <row r="2971" spans="1:24" s="35" customFormat="1" ht="31.5" x14ac:dyDescent="0.25">
      <c r="A2971" s="72" t="s">
        <v>297</v>
      </c>
      <c r="B2971" s="33" t="s">
        <v>334</v>
      </c>
      <c r="C2971" s="78" t="s">
        <v>49</v>
      </c>
      <c r="D2971" s="43" t="s">
        <v>196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1434"/>
        <v>0</v>
      </c>
      <c r="R2971" s="74"/>
      <c r="S2971" s="53">
        <f t="shared" si="1443"/>
        <v>0</v>
      </c>
      <c r="T2971" s="58"/>
      <c r="U2971" s="58"/>
      <c r="V2971" s="53">
        <f t="shared" si="1436"/>
        <v>0</v>
      </c>
      <c r="W2971" s="75"/>
      <c r="X2971" s="76"/>
    </row>
    <row r="2972" spans="1:24" s="35" customFormat="1" ht="31.5" x14ac:dyDescent="0.25">
      <c r="A2972" s="72" t="s">
        <v>297</v>
      </c>
      <c r="B2972" s="33" t="s">
        <v>334</v>
      </c>
      <c r="C2972" s="78" t="s">
        <v>197</v>
      </c>
      <c r="D2972" s="43" t="s">
        <v>198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1434"/>
        <v>0</v>
      </c>
      <c r="R2972" s="74"/>
      <c r="S2972" s="53">
        <f t="shared" si="1443"/>
        <v>0</v>
      </c>
      <c r="T2972" s="58"/>
      <c r="U2972" s="58"/>
      <c r="V2972" s="53">
        <f t="shared" si="1436"/>
        <v>0</v>
      </c>
      <c r="W2972" s="75"/>
      <c r="X2972" s="76"/>
    </row>
    <row r="2973" spans="1:24" s="35" customFormat="1" ht="47.25" x14ac:dyDescent="0.25">
      <c r="A2973" s="72" t="s">
        <v>297</v>
      </c>
      <c r="B2973" s="33" t="s">
        <v>334</v>
      </c>
      <c r="C2973" s="78" t="s">
        <v>199</v>
      </c>
      <c r="D2973" s="43" t="s">
        <v>200</v>
      </c>
      <c r="E2973" s="74">
        <v>49502</v>
      </c>
      <c r="F2973" s="53">
        <f>ROUND(E2973/12*2,2)</f>
        <v>8250.33</v>
      </c>
      <c r="G2973" s="53">
        <v>6843</v>
      </c>
      <c r="H2973" s="53">
        <v>6843</v>
      </c>
      <c r="I2973" s="119"/>
      <c r="J2973" s="55"/>
      <c r="K2973" s="54">
        <f t="shared" ref="K2973" si="1444">G2973-F2973</f>
        <v>-1407.33</v>
      </c>
      <c r="L2973" s="55">
        <f t="shared" ref="L2973" si="1445">ROUND(K2973*100/-F2973,2)</f>
        <v>17.059999999999999</v>
      </c>
      <c r="M2973" s="75"/>
      <c r="N2973" s="75"/>
      <c r="O2973" s="74">
        <v>275</v>
      </c>
      <c r="P2973" s="74">
        <v>275</v>
      </c>
      <c r="Q2973" s="57">
        <f t="shared" si="1434"/>
        <v>0</v>
      </c>
      <c r="R2973" s="75">
        <v>20</v>
      </c>
      <c r="S2973" s="53">
        <f>ROUND(R2973/12*2,0)</f>
        <v>3</v>
      </c>
      <c r="T2973" s="58">
        <v>6</v>
      </c>
      <c r="U2973" s="58">
        <v>6</v>
      </c>
      <c r="V2973" s="53">
        <f t="shared" si="1436"/>
        <v>0</v>
      </c>
      <c r="W2973" s="75"/>
      <c r="X2973" s="76"/>
    </row>
    <row r="2974" spans="1:24" s="35" customFormat="1" ht="31.5" x14ac:dyDescent="0.25">
      <c r="A2974" s="72" t="s">
        <v>297</v>
      </c>
      <c r="B2974" s="33" t="s">
        <v>334</v>
      </c>
      <c r="C2974" s="78" t="s">
        <v>201</v>
      </c>
      <c r="D2974" s="43" t="s">
        <v>202</v>
      </c>
      <c r="E2974" s="74"/>
      <c r="F2974" s="74"/>
      <c r="G2974" s="74"/>
      <c r="H2974" s="74"/>
      <c r="I2974" s="54"/>
      <c r="J2974" s="50"/>
      <c r="K2974" s="54"/>
      <c r="L2974" s="55"/>
      <c r="M2974" s="75"/>
      <c r="N2974" s="75"/>
      <c r="O2974" s="74"/>
      <c r="P2974" s="74"/>
      <c r="Q2974" s="57">
        <f t="shared" si="1434"/>
        <v>0</v>
      </c>
      <c r="R2974" s="74"/>
      <c r="S2974" s="53">
        <f>ROUND(R2974/12*3,0)</f>
        <v>0</v>
      </c>
      <c r="T2974" s="58"/>
      <c r="U2974" s="58"/>
      <c r="V2974" s="53">
        <f t="shared" si="1436"/>
        <v>0</v>
      </c>
      <c r="W2974" s="75"/>
      <c r="X2974" s="76"/>
    </row>
    <row r="2975" spans="1:24" s="35" customFormat="1" ht="47.25" x14ac:dyDescent="0.25">
      <c r="A2975" s="72" t="s">
        <v>297</v>
      </c>
      <c r="B2975" s="33" t="s">
        <v>334</v>
      </c>
      <c r="C2975" s="78" t="s">
        <v>203</v>
      </c>
      <c r="D2975" s="43" t="s">
        <v>204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1434"/>
        <v>0</v>
      </c>
      <c r="R2975" s="74"/>
      <c r="S2975" s="53">
        <f>ROUND(R2975/12*3,0)</f>
        <v>0</v>
      </c>
      <c r="T2975" s="58"/>
      <c r="U2975" s="58"/>
      <c r="V2975" s="53">
        <f t="shared" si="1436"/>
        <v>0</v>
      </c>
      <c r="W2975" s="75"/>
      <c r="X2975" s="76"/>
    </row>
    <row r="2976" spans="1:24" s="35" customFormat="1" ht="31.5" x14ac:dyDescent="0.25">
      <c r="A2976" s="72" t="s">
        <v>297</v>
      </c>
      <c r="B2976" s="22" t="s">
        <v>335</v>
      </c>
      <c r="C2976" s="73" t="s">
        <v>102</v>
      </c>
      <c r="D2976" s="32" t="s">
        <v>50</v>
      </c>
      <c r="E2976" s="64">
        <f>SUM(E2977:E3023)</f>
        <v>120138</v>
      </c>
      <c r="F2976" s="64">
        <f>SUM(F2977:F3023)</f>
        <v>54786</v>
      </c>
      <c r="G2976" s="64">
        <f>SUM(G2977:G3023)</f>
        <v>67966.69</v>
      </c>
      <c r="H2976" s="64">
        <f>SUM(H2977:H3023)</f>
        <v>52092</v>
      </c>
      <c r="I2976" s="64">
        <f>SUM(I2977:I3023)</f>
        <v>14346.689999999999</v>
      </c>
      <c r="J2976" s="50">
        <f>ROUND(I2976/F2976*100,2)</f>
        <v>26.19</v>
      </c>
      <c r="K2976" s="64">
        <f>SUM(K2977:K3023)</f>
        <v>-1166</v>
      </c>
      <c r="L2976" s="55">
        <f>ROUND(K2976*100/-F2976,2)</f>
        <v>2.13</v>
      </c>
      <c r="M2976" s="64"/>
      <c r="N2976" s="64"/>
      <c r="O2976" s="64">
        <f t="shared" ref="O2976:V2976" si="1446">SUM(O2977:O3020)</f>
        <v>0</v>
      </c>
      <c r="P2976" s="64">
        <f t="shared" si="1446"/>
        <v>0</v>
      </c>
      <c r="Q2976" s="126">
        <f t="shared" si="1446"/>
        <v>0</v>
      </c>
      <c r="R2976" s="64">
        <f t="shared" si="1446"/>
        <v>0</v>
      </c>
      <c r="S2976" s="64">
        <f t="shared" si="1446"/>
        <v>0</v>
      </c>
      <c r="T2976" s="136">
        <f t="shared" si="1446"/>
        <v>0</v>
      </c>
      <c r="U2976" s="136">
        <f t="shared" si="1446"/>
        <v>0</v>
      </c>
      <c r="V2976" s="64">
        <f t="shared" si="1446"/>
        <v>0</v>
      </c>
      <c r="W2976" s="64"/>
      <c r="X2976" s="76"/>
    </row>
    <row r="2977" spans="1:24" s="35" customFormat="1" ht="63" x14ac:dyDescent="0.25">
      <c r="A2977" s="72" t="s">
        <v>297</v>
      </c>
      <c r="B2977" s="44" t="s">
        <v>335</v>
      </c>
      <c r="C2977" s="73" t="s">
        <v>102</v>
      </c>
      <c r="D2977" s="43" t="s">
        <v>205</v>
      </c>
      <c r="E2977" s="74"/>
      <c r="F2977" s="74"/>
      <c r="G2977" s="74"/>
      <c r="H2977" s="74"/>
      <c r="I2977" s="119"/>
      <c r="J2977" s="55"/>
      <c r="K2977" s="119"/>
      <c r="L2977" s="55"/>
      <c r="M2977" s="75"/>
      <c r="N2977" s="75"/>
      <c r="O2977" s="74"/>
      <c r="P2977" s="74"/>
      <c r="Q2977" s="59">
        <f>O2977-P2977</f>
        <v>0</v>
      </c>
      <c r="R2977" s="74"/>
      <c r="S2977" s="53">
        <f>ROUND(R2977/12*3,0)</f>
        <v>0</v>
      </c>
      <c r="T2977" s="53"/>
      <c r="U2977" s="53"/>
      <c r="V2977" s="53">
        <f>T2977-U2977</f>
        <v>0</v>
      </c>
      <c r="W2977" s="75"/>
      <c r="X2977" s="76"/>
    </row>
    <row r="2978" spans="1:24" s="35" customFormat="1" ht="15.75" x14ac:dyDescent="0.25">
      <c r="A2978" s="72" t="s">
        <v>297</v>
      </c>
      <c r="B2978" s="44" t="s">
        <v>335</v>
      </c>
      <c r="C2978" s="23" t="s">
        <v>367</v>
      </c>
      <c r="D2978" s="43" t="s">
        <v>370</v>
      </c>
      <c r="E2978" s="74">
        <v>75</v>
      </c>
      <c r="F2978" s="53">
        <f>ROUND(E2978/12*2,0)</f>
        <v>13</v>
      </c>
      <c r="G2978" s="53"/>
      <c r="H2978" s="53"/>
      <c r="I2978" s="119"/>
      <c r="J2978" s="55"/>
      <c r="K2978" s="54">
        <f>G2978-F2978</f>
        <v>-13</v>
      </c>
      <c r="L2978" s="55">
        <f>ROUND(K2978*100/-F2978,2)</f>
        <v>100</v>
      </c>
      <c r="M2978" s="75"/>
      <c r="N2978" s="75"/>
      <c r="O2978" s="74"/>
      <c r="P2978" s="74"/>
      <c r="Q2978" s="57"/>
      <c r="R2978" s="74"/>
      <c r="S2978" s="53"/>
      <c r="T2978" s="58"/>
      <c r="U2978" s="58"/>
      <c r="V2978" s="53"/>
      <c r="W2978" s="75"/>
      <c r="X2978" s="76"/>
    </row>
    <row r="2979" spans="1:24" s="35" customFormat="1" ht="15.75" x14ac:dyDescent="0.25">
      <c r="A2979" s="72" t="s">
        <v>297</v>
      </c>
      <c r="B2979" s="44" t="s">
        <v>335</v>
      </c>
      <c r="C2979" s="23" t="s">
        <v>368</v>
      </c>
      <c r="D2979" s="43" t="s">
        <v>371</v>
      </c>
      <c r="E2979" s="74"/>
      <c r="F2979" s="74"/>
      <c r="G2979" s="74"/>
      <c r="H2979" s="74"/>
      <c r="I2979" s="54"/>
      <c r="J2979" s="50"/>
      <c r="K2979" s="54"/>
      <c r="L2979" s="55"/>
      <c r="M2979" s="75"/>
      <c r="N2979" s="75"/>
      <c r="O2979" s="74"/>
      <c r="P2979" s="74"/>
      <c r="Q2979" s="57"/>
      <c r="R2979" s="74"/>
      <c r="S2979" s="53"/>
      <c r="T2979" s="58"/>
      <c r="U2979" s="58"/>
      <c r="V2979" s="53"/>
      <c r="W2979" s="75"/>
      <c r="X2979" s="76"/>
    </row>
    <row r="2980" spans="1:24" s="35" customFormat="1" ht="31.5" x14ac:dyDescent="0.25">
      <c r="A2980" s="72" t="s">
        <v>297</v>
      </c>
      <c r="B2980" s="44" t="s">
        <v>335</v>
      </c>
      <c r="C2980" s="23" t="s">
        <v>369</v>
      </c>
      <c r="D2980" s="43" t="s">
        <v>372</v>
      </c>
      <c r="E2980" s="53"/>
      <c r="F2980" s="53"/>
      <c r="G2980" s="53">
        <v>79.13</v>
      </c>
      <c r="H2980" s="53"/>
      <c r="I2980" s="119">
        <f t="shared" ref="I2980" si="1447">G2980-F2980</f>
        <v>79.13</v>
      </c>
      <c r="J2980" s="55" t="e">
        <f t="shared" ref="J2980" si="1448">ROUND(I2980/F2980*100,2)</f>
        <v>#DIV/0!</v>
      </c>
      <c r="K2980" s="54"/>
      <c r="L2980" s="55"/>
      <c r="M2980" s="75"/>
      <c r="N2980" s="75"/>
      <c r="O2980" s="74"/>
      <c r="P2980" s="74"/>
      <c r="Q2980" s="57"/>
      <c r="R2980" s="74"/>
      <c r="S2980" s="53"/>
      <c r="T2980" s="58"/>
      <c r="U2980" s="58"/>
      <c r="V2980" s="53"/>
      <c r="W2980" s="75"/>
      <c r="X2980" s="76"/>
    </row>
    <row r="2981" spans="1:24" s="35" customFormat="1" ht="31.5" x14ac:dyDescent="0.25">
      <c r="A2981" s="72" t="s">
        <v>297</v>
      </c>
      <c r="B2981" s="44" t="s">
        <v>335</v>
      </c>
      <c r="C2981" s="79" t="s">
        <v>206</v>
      </c>
      <c r="D2981" s="43" t="s">
        <v>207</v>
      </c>
      <c r="E2981" s="74"/>
      <c r="F2981" s="74"/>
      <c r="G2981" s="74"/>
      <c r="H2981" s="74"/>
      <c r="I2981" s="54"/>
      <c r="J2981" s="50"/>
      <c r="K2981" s="54"/>
      <c r="L2981" s="55"/>
      <c r="M2981" s="75"/>
      <c r="N2981" s="75"/>
      <c r="O2981" s="74"/>
      <c r="P2981" s="74"/>
      <c r="Q2981" s="57">
        <f t="shared" ref="Q2981:Q3018" si="1449">O2981-P2981</f>
        <v>0</v>
      </c>
      <c r="R2981" s="74"/>
      <c r="S2981" s="53">
        <f t="shared" ref="S2981:S3018" si="1450">ROUND(R2981/12*3,0)</f>
        <v>0</v>
      </c>
      <c r="T2981" s="58"/>
      <c r="U2981" s="58"/>
      <c r="V2981" s="53">
        <f t="shared" ref="V2981:V3018" si="1451">T2981-U2981</f>
        <v>0</v>
      </c>
      <c r="W2981" s="75"/>
      <c r="X2981" s="76"/>
    </row>
    <row r="2982" spans="1:24" s="35" customFormat="1" ht="31.5" x14ac:dyDescent="0.25">
      <c r="A2982" s="72" t="s">
        <v>297</v>
      </c>
      <c r="B2982" s="44" t="s">
        <v>335</v>
      </c>
      <c r="C2982" s="79" t="s">
        <v>208</v>
      </c>
      <c r="D2982" s="43" t="s">
        <v>209</v>
      </c>
      <c r="E2982" s="74">
        <v>9113</v>
      </c>
      <c r="F2982" s="53">
        <f>ROUND(E2982/12*2,0)</f>
        <v>1519</v>
      </c>
      <c r="G2982" s="53">
        <v>4399.67</v>
      </c>
      <c r="H2982" s="53">
        <v>1719</v>
      </c>
      <c r="I2982" s="119">
        <f t="shared" ref="I2982" si="1452">G2982-F2982</f>
        <v>2880.67</v>
      </c>
      <c r="J2982" s="55">
        <f t="shared" ref="J2982" si="1453">ROUND(I2982/F2982*100,2)</f>
        <v>189.64</v>
      </c>
      <c r="K2982" s="54"/>
      <c r="L2982" s="55"/>
      <c r="M2982" s="75"/>
      <c r="N2982" s="75"/>
      <c r="O2982" s="74"/>
      <c r="P2982" s="74"/>
      <c r="Q2982" s="57">
        <f t="shared" si="1449"/>
        <v>0</v>
      </c>
      <c r="R2982" s="74"/>
      <c r="S2982" s="53">
        <f t="shared" si="1450"/>
        <v>0</v>
      </c>
      <c r="T2982" s="58"/>
      <c r="U2982" s="58"/>
      <c r="V2982" s="53">
        <f t="shared" si="1451"/>
        <v>0</v>
      </c>
      <c r="W2982" s="75"/>
      <c r="X2982" s="76"/>
    </row>
    <row r="2983" spans="1:24" s="35" customFormat="1" ht="15.75" x14ac:dyDescent="0.25">
      <c r="A2983" s="72" t="s">
        <v>297</v>
      </c>
      <c r="B2983" s="44" t="s">
        <v>335</v>
      </c>
      <c r="C2983" s="79" t="s">
        <v>210</v>
      </c>
      <c r="D2983" s="43" t="s">
        <v>223</v>
      </c>
      <c r="E2983" s="74"/>
      <c r="F2983" s="74"/>
      <c r="G2983" s="74"/>
      <c r="H2983" s="74"/>
      <c r="I2983" s="54"/>
      <c r="J2983" s="50"/>
      <c r="K2983" s="54"/>
      <c r="L2983" s="55"/>
      <c r="M2983" s="75"/>
      <c r="N2983" s="75"/>
      <c r="O2983" s="74"/>
      <c r="P2983" s="74"/>
      <c r="Q2983" s="57">
        <f t="shared" si="1449"/>
        <v>0</v>
      </c>
      <c r="R2983" s="74"/>
      <c r="S2983" s="53">
        <f t="shared" si="1450"/>
        <v>0</v>
      </c>
      <c r="T2983" s="58"/>
      <c r="U2983" s="58"/>
      <c r="V2983" s="53">
        <f t="shared" si="1451"/>
        <v>0</v>
      </c>
      <c r="W2983" s="75"/>
      <c r="X2983" s="76"/>
    </row>
    <row r="2984" spans="1:24" s="35" customFormat="1" ht="31.5" x14ac:dyDescent="0.25">
      <c r="A2984" s="72" t="s">
        <v>297</v>
      </c>
      <c r="B2984" s="44" t="s">
        <v>335</v>
      </c>
      <c r="C2984" s="79" t="s">
        <v>211</v>
      </c>
      <c r="D2984" s="43" t="s">
        <v>212</v>
      </c>
      <c r="E2984" s="53"/>
      <c r="F2984" s="53">
        <f>E2984/12*1</f>
        <v>0</v>
      </c>
      <c r="G2984" s="53"/>
      <c r="H2984" s="53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1449"/>
        <v>0</v>
      </c>
      <c r="R2984" s="74"/>
      <c r="S2984" s="53">
        <f t="shared" si="1450"/>
        <v>0</v>
      </c>
      <c r="T2984" s="58"/>
      <c r="U2984" s="58"/>
      <c r="V2984" s="53">
        <f t="shared" si="1451"/>
        <v>0</v>
      </c>
      <c r="W2984" s="75"/>
      <c r="X2984" s="76"/>
    </row>
    <row r="2985" spans="1:24" s="35" customFormat="1" ht="15.75" x14ac:dyDescent="0.25">
      <c r="A2985" s="72" t="s">
        <v>297</v>
      </c>
      <c r="B2985" s="44" t="s">
        <v>335</v>
      </c>
      <c r="C2985" s="79" t="s">
        <v>213</v>
      </c>
      <c r="D2985" s="43" t="s">
        <v>214</v>
      </c>
      <c r="E2985" s="74"/>
      <c r="F2985" s="74"/>
      <c r="G2985" s="74"/>
      <c r="H2985" s="74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1449"/>
        <v>0</v>
      </c>
      <c r="R2985" s="74"/>
      <c r="S2985" s="53">
        <f t="shared" si="1450"/>
        <v>0</v>
      </c>
      <c r="T2985" s="58"/>
      <c r="U2985" s="58"/>
      <c r="V2985" s="53">
        <f t="shared" si="1451"/>
        <v>0</v>
      </c>
      <c r="W2985" s="75"/>
      <c r="X2985" s="76"/>
    </row>
    <row r="2986" spans="1:24" s="35" customFormat="1" ht="31.5" x14ac:dyDescent="0.25">
      <c r="A2986" s="72" t="s">
        <v>297</v>
      </c>
      <c r="B2986" s="44" t="s">
        <v>335</v>
      </c>
      <c r="C2986" s="79" t="s">
        <v>215</v>
      </c>
      <c r="D2986" s="43" t="s">
        <v>216</v>
      </c>
      <c r="E2986" s="74">
        <v>59662</v>
      </c>
      <c r="F2986" s="53">
        <f>ROUND(E2986/12*2,0)</f>
        <v>9944</v>
      </c>
      <c r="G2986" s="53">
        <v>16949.25</v>
      </c>
      <c r="H2986" s="53">
        <v>8349</v>
      </c>
      <c r="I2986" s="119">
        <f t="shared" ref="I2986" si="1454">G2986-F2986</f>
        <v>7005.25</v>
      </c>
      <c r="J2986" s="55">
        <f t="shared" ref="J2986" si="1455">ROUND(I2986/F2986*100,2)</f>
        <v>70.45</v>
      </c>
      <c r="K2986" s="54"/>
      <c r="L2986" s="55"/>
      <c r="M2986" s="75"/>
      <c r="N2986" s="75"/>
      <c r="O2986" s="74"/>
      <c r="P2986" s="74"/>
      <c r="Q2986" s="57">
        <f t="shared" si="1449"/>
        <v>0</v>
      </c>
      <c r="R2986" s="74"/>
      <c r="S2986" s="53">
        <f t="shared" si="1450"/>
        <v>0</v>
      </c>
      <c r="T2986" s="58"/>
      <c r="U2986" s="58"/>
      <c r="V2986" s="53">
        <f t="shared" si="1451"/>
        <v>0</v>
      </c>
      <c r="W2986" s="75"/>
      <c r="X2986" s="76"/>
    </row>
    <row r="2987" spans="1:24" s="35" customFormat="1" ht="31.5" x14ac:dyDescent="0.25">
      <c r="A2987" s="72" t="s">
        <v>297</v>
      </c>
      <c r="B2987" s="44" t="s">
        <v>335</v>
      </c>
      <c r="C2987" s="79" t="s">
        <v>217</v>
      </c>
      <c r="D2987" s="43" t="s">
        <v>218</v>
      </c>
      <c r="E2987" s="53"/>
      <c r="F2987" s="53">
        <f t="shared" ref="F2987:F3016" si="1456">E2987/12*1</f>
        <v>0</v>
      </c>
      <c r="G2987" s="53"/>
      <c r="H2987" s="53"/>
      <c r="I2987" s="54"/>
      <c r="J2987" s="50"/>
      <c r="K2987" s="54"/>
      <c r="L2987" s="55"/>
      <c r="M2987" s="75"/>
      <c r="N2987" s="75"/>
      <c r="O2987" s="74"/>
      <c r="P2987" s="74"/>
      <c r="Q2987" s="57">
        <f t="shared" si="1449"/>
        <v>0</v>
      </c>
      <c r="R2987" s="74"/>
      <c r="S2987" s="53">
        <f t="shared" si="1450"/>
        <v>0</v>
      </c>
      <c r="T2987" s="58"/>
      <c r="U2987" s="58"/>
      <c r="V2987" s="53">
        <f t="shared" si="1451"/>
        <v>0</v>
      </c>
      <c r="W2987" s="75"/>
      <c r="X2987" s="76"/>
    </row>
    <row r="2988" spans="1:24" s="35" customFormat="1" ht="31.5" x14ac:dyDescent="0.25">
      <c r="A2988" s="72" t="s">
        <v>297</v>
      </c>
      <c r="B2988" s="44" t="s">
        <v>335</v>
      </c>
      <c r="C2988" s="79" t="s">
        <v>219</v>
      </c>
      <c r="D2988" s="43" t="s">
        <v>220</v>
      </c>
      <c r="E2988" s="53"/>
      <c r="F2988" s="53">
        <f t="shared" si="1456"/>
        <v>0</v>
      </c>
      <c r="G2988" s="53"/>
      <c r="H2988" s="53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1449"/>
        <v>0</v>
      </c>
      <c r="R2988" s="74"/>
      <c r="S2988" s="53">
        <f t="shared" si="1450"/>
        <v>0</v>
      </c>
      <c r="T2988" s="58"/>
      <c r="U2988" s="58"/>
      <c r="V2988" s="53">
        <f t="shared" si="1451"/>
        <v>0</v>
      </c>
      <c r="W2988" s="75"/>
      <c r="X2988" s="76"/>
    </row>
    <row r="2989" spans="1:24" s="35" customFormat="1" ht="31.5" x14ac:dyDescent="0.25">
      <c r="A2989" s="72" t="s">
        <v>297</v>
      </c>
      <c r="B2989" s="44" t="s">
        <v>335</v>
      </c>
      <c r="C2989" s="79" t="s">
        <v>221</v>
      </c>
      <c r="D2989" s="43" t="s">
        <v>224</v>
      </c>
      <c r="E2989" s="53"/>
      <c r="F2989" s="53">
        <f t="shared" si="1456"/>
        <v>0</v>
      </c>
      <c r="G2989" s="53"/>
      <c r="H2989" s="53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1449"/>
        <v>0</v>
      </c>
      <c r="R2989" s="74"/>
      <c r="S2989" s="53">
        <f t="shared" si="1450"/>
        <v>0</v>
      </c>
      <c r="T2989" s="58"/>
      <c r="U2989" s="58"/>
      <c r="V2989" s="53">
        <f t="shared" si="1451"/>
        <v>0</v>
      </c>
      <c r="W2989" s="75"/>
      <c r="X2989" s="76"/>
    </row>
    <row r="2990" spans="1:24" s="35" customFormat="1" ht="31.5" x14ac:dyDescent="0.25">
      <c r="A2990" s="72" t="s">
        <v>297</v>
      </c>
      <c r="B2990" s="44" t="s">
        <v>335</v>
      </c>
      <c r="C2990" s="79" t="s">
        <v>222</v>
      </c>
      <c r="D2990" s="43" t="s">
        <v>225</v>
      </c>
      <c r="E2990" s="53"/>
      <c r="F2990" s="53">
        <f t="shared" si="1456"/>
        <v>0</v>
      </c>
      <c r="G2990" s="53"/>
      <c r="H2990" s="53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1449"/>
        <v>0</v>
      </c>
      <c r="R2990" s="74"/>
      <c r="S2990" s="53">
        <f t="shared" si="1450"/>
        <v>0</v>
      </c>
      <c r="T2990" s="58"/>
      <c r="U2990" s="58"/>
      <c r="V2990" s="53">
        <f t="shared" si="1451"/>
        <v>0</v>
      </c>
      <c r="W2990" s="75"/>
      <c r="X2990" s="76"/>
    </row>
    <row r="2991" spans="1:24" s="35" customFormat="1" ht="31.5" x14ac:dyDescent="0.25">
      <c r="A2991" s="72" t="s">
        <v>297</v>
      </c>
      <c r="B2991" s="44" t="s">
        <v>335</v>
      </c>
      <c r="C2991" s="79" t="s">
        <v>277</v>
      </c>
      <c r="D2991" s="43" t="s">
        <v>278</v>
      </c>
      <c r="E2991" s="53"/>
      <c r="F2991" s="53">
        <f t="shared" si="1456"/>
        <v>0</v>
      </c>
      <c r="G2991" s="53"/>
      <c r="H2991" s="53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1449"/>
        <v>0</v>
      </c>
      <c r="R2991" s="74"/>
      <c r="S2991" s="53">
        <f t="shared" si="1450"/>
        <v>0</v>
      </c>
      <c r="T2991" s="58"/>
      <c r="U2991" s="58"/>
      <c r="V2991" s="53">
        <f t="shared" si="1451"/>
        <v>0</v>
      </c>
      <c r="W2991" s="75"/>
      <c r="X2991" s="76"/>
    </row>
    <row r="2992" spans="1:24" s="35" customFormat="1" ht="15.75" x14ac:dyDescent="0.25">
      <c r="A2992" s="72" t="s">
        <v>297</v>
      </c>
      <c r="B2992" s="44" t="s">
        <v>335</v>
      </c>
      <c r="C2992" s="79" t="s">
        <v>226</v>
      </c>
      <c r="D2992" s="38" t="s">
        <v>408</v>
      </c>
      <c r="E2992" s="53"/>
      <c r="F2992" s="53"/>
      <c r="G2992" s="53">
        <v>558.84</v>
      </c>
      <c r="H2992" s="53">
        <v>310</v>
      </c>
      <c r="I2992" s="119">
        <f>G2992-F2992</f>
        <v>558.84</v>
      </c>
      <c r="J2992" s="55"/>
      <c r="K2992" s="54"/>
      <c r="L2992" s="55"/>
      <c r="M2992" s="75"/>
      <c r="N2992" s="75"/>
      <c r="O2992" s="74"/>
      <c r="P2992" s="74"/>
      <c r="Q2992" s="57">
        <f t="shared" si="1449"/>
        <v>0</v>
      </c>
      <c r="R2992" s="74"/>
      <c r="S2992" s="53">
        <f t="shared" si="1450"/>
        <v>0</v>
      </c>
      <c r="T2992" s="58"/>
      <c r="U2992" s="58"/>
      <c r="V2992" s="53">
        <f t="shared" si="1451"/>
        <v>0</v>
      </c>
      <c r="W2992" s="75"/>
      <c r="X2992" s="76"/>
    </row>
    <row r="2993" spans="1:24" s="35" customFormat="1" ht="31.5" x14ac:dyDescent="0.25">
      <c r="A2993" s="72" t="s">
        <v>297</v>
      </c>
      <c r="B2993" s="44" t="s">
        <v>335</v>
      </c>
      <c r="C2993" s="79" t="s">
        <v>227</v>
      </c>
      <c r="D2993" s="43" t="s">
        <v>228</v>
      </c>
      <c r="E2993" s="53"/>
      <c r="F2993" s="53">
        <f t="shared" si="1456"/>
        <v>0</v>
      </c>
      <c r="G2993" s="53"/>
      <c r="H2993" s="53"/>
      <c r="I2993" s="54"/>
      <c r="J2993" s="50"/>
      <c r="K2993" s="54"/>
      <c r="L2993" s="55"/>
      <c r="M2993" s="75"/>
      <c r="N2993" s="75"/>
      <c r="O2993" s="74"/>
      <c r="P2993" s="74"/>
      <c r="Q2993" s="57">
        <f t="shared" si="1449"/>
        <v>0</v>
      </c>
      <c r="R2993" s="74"/>
      <c r="S2993" s="53">
        <f t="shared" si="1450"/>
        <v>0</v>
      </c>
      <c r="T2993" s="58"/>
      <c r="U2993" s="58"/>
      <c r="V2993" s="53">
        <f t="shared" si="1451"/>
        <v>0</v>
      </c>
      <c r="W2993" s="75"/>
      <c r="X2993" s="76"/>
    </row>
    <row r="2994" spans="1:24" s="35" customFormat="1" ht="15.75" x14ac:dyDescent="0.25">
      <c r="A2994" s="72" t="s">
        <v>297</v>
      </c>
      <c r="B2994" s="44" t="s">
        <v>335</v>
      </c>
      <c r="C2994" s="79" t="s">
        <v>229</v>
      </c>
      <c r="D2994" s="43" t="s">
        <v>230</v>
      </c>
      <c r="E2994" s="53"/>
      <c r="F2994" s="53">
        <f t="shared" si="1456"/>
        <v>0</v>
      </c>
      <c r="G2994" s="53"/>
      <c r="H2994" s="53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1449"/>
        <v>0</v>
      </c>
      <c r="R2994" s="74"/>
      <c r="S2994" s="53">
        <f t="shared" si="1450"/>
        <v>0</v>
      </c>
      <c r="T2994" s="58"/>
      <c r="U2994" s="58"/>
      <c r="V2994" s="53">
        <f t="shared" si="1451"/>
        <v>0</v>
      </c>
      <c r="W2994" s="75"/>
      <c r="X2994" s="76"/>
    </row>
    <row r="2995" spans="1:24" s="35" customFormat="1" ht="15.75" x14ac:dyDescent="0.25">
      <c r="A2995" s="72" t="s">
        <v>297</v>
      </c>
      <c r="B2995" s="44" t="s">
        <v>335</v>
      </c>
      <c r="C2995" s="37" t="s">
        <v>377</v>
      </c>
      <c r="D2995" s="43" t="s">
        <v>359</v>
      </c>
      <c r="E2995" s="74">
        <v>2657</v>
      </c>
      <c r="F2995" s="53">
        <f>ROUND(E2995/12*2,0)</f>
        <v>443</v>
      </c>
      <c r="G2995" s="53">
        <v>2859.74</v>
      </c>
      <c r="H2995" s="53"/>
      <c r="I2995" s="119">
        <f t="shared" ref="I2995" si="1457">G2995-F2995</f>
        <v>2416.7399999999998</v>
      </c>
      <c r="J2995" s="55">
        <f t="shared" ref="J2995" si="1458">ROUND(I2995/F2995*100,2)</f>
        <v>545.54</v>
      </c>
      <c r="K2995" s="54"/>
      <c r="L2995" s="55"/>
      <c r="M2995" s="75"/>
      <c r="N2995" s="75"/>
      <c r="O2995" s="74"/>
      <c r="P2995" s="74"/>
      <c r="Q2995" s="57">
        <f t="shared" si="1449"/>
        <v>0</v>
      </c>
      <c r="R2995" s="74"/>
      <c r="S2995" s="53">
        <f t="shared" si="1450"/>
        <v>0</v>
      </c>
      <c r="T2995" s="58"/>
      <c r="U2995" s="58"/>
      <c r="V2995" s="53">
        <f t="shared" si="1451"/>
        <v>0</v>
      </c>
      <c r="W2995" s="75"/>
      <c r="X2995" s="76"/>
    </row>
    <row r="2996" spans="1:24" s="35" customFormat="1" ht="15.75" x14ac:dyDescent="0.25">
      <c r="A2996" s="72" t="s">
        <v>297</v>
      </c>
      <c r="B2996" s="44" t="s">
        <v>335</v>
      </c>
      <c r="C2996" s="79" t="s">
        <v>231</v>
      </c>
      <c r="D2996" s="43" t="s">
        <v>232</v>
      </c>
      <c r="E2996" s="53"/>
      <c r="F2996" s="53">
        <f t="shared" si="1456"/>
        <v>0</v>
      </c>
      <c r="G2996" s="53"/>
      <c r="H2996" s="53"/>
      <c r="I2996" s="54"/>
      <c r="J2996" s="50"/>
      <c r="K2996" s="54"/>
      <c r="L2996" s="55"/>
      <c r="M2996" s="75"/>
      <c r="N2996" s="75"/>
      <c r="O2996" s="74"/>
      <c r="P2996" s="74"/>
      <c r="Q2996" s="57">
        <f t="shared" si="1449"/>
        <v>0</v>
      </c>
      <c r="R2996" s="74"/>
      <c r="S2996" s="53">
        <f t="shared" si="1450"/>
        <v>0</v>
      </c>
      <c r="T2996" s="58"/>
      <c r="U2996" s="58"/>
      <c r="V2996" s="53">
        <f t="shared" si="1451"/>
        <v>0</v>
      </c>
      <c r="W2996" s="75"/>
      <c r="X2996" s="76"/>
    </row>
    <row r="2997" spans="1:24" s="35" customFormat="1" ht="15.75" x14ac:dyDescent="0.25">
      <c r="A2997" s="72" t="s">
        <v>297</v>
      </c>
      <c r="B2997" s="44" t="s">
        <v>335</v>
      </c>
      <c r="C2997" s="79" t="s">
        <v>233</v>
      </c>
      <c r="D2997" s="43" t="s">
        <v>234</v>
      </c>
      <c r="E2997" s="53"/>
      <c r="F2997" s="53">
        <f t="shared" si="1456"/>
        <v>0</v>
      </c>
      <c r="G2997" s="53"/>
      <c r="H2997" s="53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1449"/>
        <v>0</v>
      </c>
      <c r="R2997" s="74"/>
      <c r="S2997" s="53">
        <f t="shared" si="1450"/>
        <v>0</v>
      </c>
      <c r="T2997" s="58"/>
      <c r="U2997" s="58"/>
      <c r="V2997" s="53">
        <f t="shared" si="1451"/>
        <v>0</v>
      </c>
      <c r="W2997" s="75"/>
      <c r="X2997" s="76"/>
    </row>
    <row r="2998" spans="1:24" s="35" customFormat="1" ht="31.5" x14ac:dyDescent="0.25">
      <c r="A2998" s="72" t="s">
        <v>297</v>
      </c>
      <c r="B2998" s="44" t="s">
        <v>335</v>
      </c>
      <c r="C2998" s="79" t="s">
        <v>235</v>
      </c>
      <c r="D2998" s="43" t="s">
        <v>236</v>
      </c>
      <c r="E2998" s="53"/>
      <c r="F2998" s="53">
        <f t="shared" si="1456"/>
        <v>0</v>
      </c>
      <c r="G2998" s="53"/>
      <c r="H2998" s="53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1449"/>
        <v>0</v>
      </c>
      <c r="R2998" s="74"/>
      <c r="S2998" s="53">
        <f t="shared" si="1450"/>
        <v>0</v>
      </c>
      <c r="T2998" s="58"/>
      <c r="U2998" s="58"/>
      <c r="V2998" s="53">
        <f t="shared" si="1451"/>
        <v>0</v>
      </c>
      <c r="W2998" s="75"/>
      <c r="X2998" s="76"/>
    </row>
    <row r="2999" spans="1:24" s="35" customFormat="1" ht="31.5" x14ac:dyDescent="0.25">
      <c r="A2999" s="72" t="s">
        <v>297</v>
      </c>
      <c r="B2999" s="44" t="s">
        <v>335</v>
      </c>
      <c r="C2999" s="79" t="s">
        <v>237</v>
      </c>
      <c r="D2999" s="43" t="s">
        <v>238</v>
      </c>
      <c r="E2999" s="53"/>
      <c r="F2999" s="53">
        <f t="shared" si="1456"/>
        <v>0</v>
      </c>
      <c r="G2999" s="53"/>
      <c r="H2999" s="53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1449"/>
        <v>0</v>
      </c>
      <c r="R2999" s="74"/>
      <c r="S2999" s="53">
        <f t="shared" si="1450"/>
        <v>0</v>
      </c>
      <c r="T2999" s="58"/>
      <c r="U2999" s="58"/>
      <c r="V2999" s="53">
        <f t="shared" si="1451"/>
        <v>0</v>
      </c>
      <c r="W2999" s="75"/>
      <c r="X2999" s="76"/>
    </row>
    <row r="3000" spans="1:24" s="35" customFormat="1" ht="15.75" x14ac:dyDescent="0.25">
      <c r="A3000" s="72" t="s">
        <v>297</v>
      </c>
      <c r="B3000" s="44" t="s">
        <v>335</v>
      </c>
      <c r="C3000" s="79" t="s">
        <v>239</v>
      </c>
      <c r="D3000" s="43" t="s">
        <v>243</v>
      </c>
      <c r="E3000" s="53"/>
      <c r="F3000" s="53">
        <f t="shared" si="1456"/>
        <v>0</v>
      </c>
      <c r="G3000" s="53"/>
      <c r="H3000" s="53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1449"/>
        <v>0</v>
      </c>
      <c r="R3000" s="74"/>
      <c r="S3000" s="53">
        <f t="shared" si="1450"/>
        <v>0</v>
      </c>
      <c r="T3000" s="58"/>
      <c r="U3000" s="58"/>
      <c r="V3000" s="53">
        <f t="shared" si="1451"/>
        <v>0</v>
      </c>
      <c r="W3000" s="75"/>
      <c r="X3000" s="76"/>
    </row>
    <row r="3001" spans="1:24" s="35" customFormat="1" ht="15.75" x14ac:dyDescent="0.25">
      <c r="A3001" s="72" t="s">
        <v>297</v>
      </c>
      <c r="B3001" s="44" t="s">
        <v>335</v>
      </c>
      <c r="C3001" s="79" t="s">
        <v>240</v>
      </c>
      <c r="D3001" s="43" t="s">
        <v>244</v>
      </c>
      <c r="E3001" s="53"/>
      <c r="F3001" s="53"/>
      <c r="G3001" s="53"/>
      <c r="H3001" s="53"/>
      <c r="I3001" s="119">
        <f t="shared" ref="I3001" si="1459">G3001-F3001</f>
        <v>0</v>
      </c>
      <c r="J3001" s="55" t="e">
        <f t="shared" ref="J3001" si="1460">ROUND(I3001/F3001*100,2)</f>
        <v>#DIV/0!</v>
      </c>
      <c r="K3001" s="54">
        <f>G3001-F3001</f>
        <v>0</v>
      </c>
      <c r="L3001" s="55" t="e">
        <f>ROUND(K3001*100/-F3001,2)</f>
        <v>#DIV/0!</v>
      </c>
      <c r="M3001" s="75"/>
      <c r="N3001" s="75"/>
      <c r="O3001" s="74"/>
      <c r="P3001" s="74"/>
      <c r="Q3001" s="57">
        <f t="shared" si="1449"/>
        <v>0</v>
      </c>
      <c r="R3001" s="74"/>
      <c r="S3001" s="53">
        <f t="shared" si="1450"/>
        <v>0</v>
      </c>
      <c r="T3001" s="58"/>
      <c r="U3001" s="58"/>
      <c r="V3001" s="53">
        <f t="shared" si="1451"/>
        <v>0</v>
      </c>
      <c r="W3001" s="75"/>
      <c r="X3001" s="76"/>
    </row>
    <row r="3002" spans="1:24" s="35" customFormat="1" ht="15.75" x14ac:dyDescent="0.25">
      <c r="A3002" s="72" t="s">
        <v>297</v>
      </c>
      <c r="B3002" s="44" t="s">
        <v>335</v>
      </c>
      <c r="C3002" s="79" t="s">
        <v>241</v>
      </c>
      <c r="D3002" s="43" t="s">
        <v>242</v>
      </c>
      <c r="E3002" s="53"/>
      <c r="F3002" s="53">
        <f t="shared" si="1456"/>
        <v>0</v>
      </c>
      <c r="G3002" s="53"/>
      <c r="H3002" s="53"/>
      <c r="I3002" s="54"/>
      <c r="J3002" s="50"/>
      <c r="K3002" s="54"/>
      <c r="L3002" s="55"/>
      <c r="M3002" s="75"/>
      <c r="N3002" s="75"/>
      <c r="O3002" s="74"/>
      <c r="P3002" s="74"/>
      <c r="Q3002" s="57">
        <f t="shared" si="1449"/>
        <v>0</v>
      </c>
      <c r="R3002" s="74"/>
      <c r="S3002" s="53">
        <f t="shared" si="1450"/>
        <v>0</v>
      </c>
      <c r="T3002" s="58"/>
      <c r="U3002" s="58"/>
      <c r="V3002" s="53">
        <f t="shared" si="1451"/>
        <v>0</v>
      </c>
      <c r="W3002" s="75"/>
      <c r="X3002" s="76"/>
    </row>
    <row r="3003" spans="1:24" s="35" customFormat="1" ht="31.5" x14ac:dyDescent="0.25">
      <c r="A3003" s="72" t="s">
        <v>297</v>
      </c>
      <c r="B3003" s="44" t="s">
        <v>335</v>
      </c>
      <c r="C3003" s="79" t="s">
        <v>245</v>
      </c>
      <c r="D3003" s="43" t="s">
        <v>246</v>
      </c>
      <c r="E3003" s="53"/>
      <c r="F3003" s="53">
        <f t="shared" si="1456"/>
        <v>0</v>
      </c>
      <c r="G3003" s="53"/>
      <c r="H3003" s="53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1449"/>
        <v>0</v>
      </c>
      <c r="R3003" s="74"/>
      <c r="S3003" s="53">
        <f t="shared" si="1450"/>
        <v>0</v>
      </c>
      <c r="T3003" s="58"/>
      <c r="U3003" s="58"/>
      <c r="V3003" s="53">
        <f t="shared" si="1451"/>
        <v>0</v>
      </c>
      <c r="W3003" s="75"/>
      <c r="X3003" s="76"/>
    </row>
    <row r="3004" spans="1:24" s="35" customFormat="1" ht="15.75" x14ac:dyDescent="0.25">
      <c r="A3004" s="72" t="s">
        <v>297</v>
      </c>
      <c r="B3004" s="44" t="s">
        <v>335</v>
      </c>
      <c r="C3004" s="79" t="s">
        <v>247</v>
      </c>
      <c r="D3004" s="43" t="s">
        <v>248</v>
      </c>
      <c r="E3004" s="53"/>
      <c r="F3004" s="53">
        <f t="shared" si="1456"/>
        <v>0</v>
      </c>
      <c r="G3004" s="53"/>
      <c r="H3004" s="53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1449"/>
        <v>0</v>
      </c>
      <c r="R3004" s="74"/>
      <c r="S3004" s="53">
        <f t="shared" si="1450"/>
        <v>0</v>
      </c>
      <c r="T3004" s="58"/>
      <c r="U3004" s="58"/>
      <c r="V3004" s="53">
        <f t="shared" si="1451"/>
        <v>0</v>
      </c>
      <c r="W3004" s="75"/>
      <c r="X3004" s="76"/>
    </row>
    <row r="3005" spans="1:24" s="35" customFormat="1" ht="31.5" x14ac:dyDescent="0.25">
      <c r="A3005" s="72" t="s">
        <v>297</v>
      </c>
      <c r="B3005" s="44" t="s">
        <v>335</v>
      </c>
      <c r="C3005" s="79" t="s">
        <v>249</v>
      </c>
      <c r="D3005" s="43" t="s">
        <v>250</v>
      </c>
      <c r="E3005" s="53"/>
      <c r="F3005" s="53">
        <f t="shared" si="1456"/>
        <v>0</v>
      </c>
      <c r="G3005" s="53"/>
      <c r="H3005" s="53"/>
      <c r="I3005" s="54"/>
      <c r="J3005" s="50"/>
      <c r="K3005" s="54"/>
      <c r="L3005" s="55"/>
      <c r="M3005" s="75"/>
      <c r="N3005" s="75"/>
      <c r="O3005" s="74"/>
      <c r="P3005" s="74"/>
      <c r="Q3005" s="57">
        <f t="shared" si="1449"/>
        <v>0</v>
      </c>
      <c r="R3005" s="74"/>
      <c r="S3005" s="53">
        <f t="shared" si="1450"/>
        <v>0</v>
      </c>
      <c r="T3005" s="58"/>
      <c r="U3005" s="58"/>
      <c r="V3005" s="53">
        <f t="shared" si="1451"/>
        <v>0</v>
      </c>
      <c r="W3005" s="75"/>
      <c r="X3005" s="76"/>
    </row>
    <row r="3006" spans="1:24" s="35" customFormat="1" ht="15.75" x14ac:dyDescent="0.25">
      <c r="A3006" s="72" t="s">
        <v>297</v>
      </c>
      <c r="B3006" s="44" t="s">
        <v>335</v>
      </c>
      <c r="C3006" s="79" t="s">
        <v>251</v>
      </c>
      <c r="D3006" s="43" t="s">
        <v>260</v>
      </c>
      <c r="E3006" s="53"/>
      <c r="F3006" s="53">
        <f t="shared" si="1456"/>
        <v>0</v>
      </c>
      <c r="G3006" s="53"/>
      <c r="H3006" s="53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1449"/>
        <v>0</v>
      </c>
      <c r="R3006" s="74"/>
      <c r="S3006" s="53">
        <f t="shared" si="1450"/>
        <v>0</v>
      </c>
      <c r="T3006" s="58"/>
      <c r="U3006" s="58"/>
      <c r="V3006" s="53">
        <f t="shared" si="1451"/>
        <v>0</v>
      </c>
      <c r="W3006" s="75"/>
      <c r="X3006" s="76"/>
    </row>
    <row r="3007" spans="1:24" s="35" customFormat="1" ht="15.75" x14ac:dyDescent="0.25">
      <c r="A3007" s="72" t="s">
        <v>297</v>
      </c>
      <c r="B3007" s="44" t="s">
        <v>335</v>
      </c>
      <c r="C3007" s="79" t="s">
        <v>252</v>
      </c>
      <c r="D3007" s="43" t="s">
        <v>253</v>
      </c>
      <c r="E3007" s="53"/>
      <c r="F3007" s="53">
        <f t="shared" si="1456"/>
        <v>0</v>
      </c>
      <c r="G3007" s="53"/>
      <c r="H3007" s="53"/>
      <c r="I3007" s="54"/>
      <c r="J3007" s="50"/>
      <c r="K3007" s="54"/>
      <c r="L3007" s="55"/>
      <c r="M3007" s="75"/>
      <c r="N3007" s="75"/>
      <c r="O3007" s="74"/>
      <c r="P3007" s="74"/>
      <c r="Q3007" s="57">
        <f t="shared" si="1449"/>
        <v>0</v>
      </c>
      <c r="R3007" s="74"/>
      <c r="S3007" s="53">
        <f t="shared" si="1450"/>
        <v>0</v>
      </c>
      <c r="T3007" s="58"/>
      <c r="U3007" s="58"/>
      <c r="V3007" s="53">
        <f t="shared" si="1451"/>
        <v>0</v>
      </c>
      <c r="W3007" s="75"/>
      <c r="X3007" s="76"/>
    </row>
    <row r="3008" spans="1:24" s="35" customFormat="1" ht="15.75" x14ac:dyDescent="0.25">
      <c r="A3008" s="72" t="s">
        <v>297</v>
      </c>
      <c r="B3008" s="44" t="s">
        <v>335</v>
      </c>
      <c r="C3008" s="79" t="s">
        <v>254</v>
      </c>
      <c r="D3008" s="43" t="s">
        <v>255</v>
      </c>
      <c r="E3008" s="53"/>
      <c r="F3008" s="53">
        <f t="shared" si="1456"/>
        <v>0</v>
      </c>
      <c r="G3008" s="53"/>
      <c r="H3008" s="53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1449"/>
        <v>0</v>
      </c>
      <c r="R3008" s="74"/>
      <c r="S3008" s="53">
        <f t="shared" si="1450"/>
        <v>0</v>
      </c>
      <c r="T3008" s="58"/>
      <c r="U3008" s="58"/>
      <c r="V3008" s="53">
        <f t="shared" si="1451"/>
        <v>0</v>
      </c>
      <c r="W3008" s="75"/>
      <c r="X3008" s="76"/>
    </row>
    <row r="3009" spans="1:24" s="35" customFormat="1" ht="15.75" x14ac:dyDescent="0.25">
      <c r="A3009" s="72" t="s">
        <v>297</v>
      </c>
      <c r="B3009" s="44" t="s">
        <v>335</v>
      </c>
      <c r="C3009" s="79" t="s">
        <v>256</v>
      </c>
      <c r="D3009" s="43" t="s">
        <v>257</v>
      </c>
      <c r="E3009" s="53"/>
      <c r="F3009" s="53">
        <f t="shared" si="1456"/>
        <v>0</v>
      </c>
      <c r="G3009" s="53"/>
      <c r="H3009" s="53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1449"/>
        <v>0</v>
      </c>
      <c r="R3009" s="74"/>
      <c r="S3009" s="53">
        <f t="shared" si="1450"/>
        <v>0</v>
      </c>
      <c r="T3009" s="58"/>
      <c r="U3009" s="58"/>
      <c r="V3009" s="53">
        <f t="shared" si="1451"/>
        <v>0</v>
      </c>
      <c r="W3009" s="75"/>
      <c r="X3009" s="76"/>
    </row>
    <row r="3010" spans="1:24" s="35" customFormat="1" ht="31.5" x14ac:dyDescent="0.25">
      <c r="A3010" s="72" t="s">
        <v>297</v>
      </c>
      <c r="B3010" s="44" t="s">
        <v>335</v>
      </c>
      <c r="C3010" s="79" t="s">
        <v>258</v>
      </c>
      <c r="D3010" s="43" t="s">
        <v>259</v>
      </c>
      <c r="E3010" s="53"/>
      <c r="F3010" s="53"/>
      <c r="G3010" s="53"/>
      <c r="H3010" s="53"/>
      <c r="I3010" s="119">
        <f t="shared" ref="I3010" si="1461">G3010-F3010</f>
        <v>0</v>
      </c>
      <c r="J3010" s="55" t="e">
        <f t="shared" ref="J3010" si="1462">ROUND(I3010/F3010*100,2)</f>
        <v>#DIV/0!</v>
      </c>
      <c r="K3010" s="54">
        <f>G3010-F3010</f>
        <v>0</v>
      </c>
      <c r="L3010" s="55" t="e">
        <f>ROUND(K3010*100/-F3010,2)</f>
        <v>#DIV/0!</v>
      </c>
      <c r="M3010" s="75"/>
      <c r="N3010" s="75"/>
      <c r="O3010" s="74"/>
      <c r="P3010" s="74"/>
      <c r="Q3010" s="57">
        <f t="shared" si="1449"/>
        <v>0</v>
      </c>
      <c r="R3010" s="74"/>
      <c r="S3010" s="53">
        <f t="shared" si="1450"/>
        <v>0</v>
      </c>
      <c r="T3010" s="58"/>
      <c r="U3010" s="58"/>
      <c r="V3010" s="53">
        <f t="shared" si="1451"/>
        <v>0</v>
      </c>
      <c r="W3010" s="75"/>
      <c r="X3010" s="76"/>
    </row>
    <row r="3011" spans="1:24" s="35" customFormat="1" ht="15.75" x14ac:dyDescent="0.25">
      <c r="A3011" s="72" t="s">
        <v>297</v>
      </c>
      <c r="B3011" s="44" t="s">
        <v>335</v>
      </c>
      <c r="C3011" s="79" t="s">
        <v>261</v>
      </c>
      <c r="D3011" s="43" t="s">
        <v>262</v>
      </c>
      <c r="E3011" s="53"/>
      <c r="F3011" s="53">
        <f t="shared" si="1456"/>
        <v>0</v>
      </c>
      <c r="G3011" s="53"/>
      <c r="H3011" s="53"/>
      <c r="I3011" s="54"/>
      <c r="J3011" s="50"/>
      <c r="K3011" s="54"/>
      <c r="L3011" s="55"/>
      <c r="M3011" s="75"/>
      <c r="N3011" s="75"/>
      <c r="O3011" s="74"/>
      <c r="P3011" s="74"/>
      <c r="Q3011" s="57">
        <f t="shared" si="1449"/>
        <v>0</v>
      </c>
      <c r="R3011" s="74"/>
      <c r="S3011" s="53">
        <f t="shared" si="1450"/>
        <v>0</v>
      </c>
      <c r="T3011" s="58"/>
      <c r="U3011" s="58"/>
      <c r="V3011" s="53">
        <f t="shared" si="1451"/>
        <v>0</v>
      </c>
      <c r="W3011" s="75"/>
      <c r="X3011" s="76"/>
    </row>
    <row r="3012" spans="1:24" s="35" customFormat="1" ht="47.25" x14ac:dyDescent="0.25">
      <c r="A3012" s="72" t="s">
        <v>297</v>
      </c>
      <c r="B3012" s="44" t="s">
        <v>335</v>
      </c>
      <c r="C3012" s="79" t="s">
        <v>263</v>
      </c>
      <c r="D3012" s="43" t="s">
        <v>264</v>
      </c>
      <c r="E3012" s="53"/>
      <c r="F3012" s="53">
        <f t="shared" si="1456"/>
        <v>0</v>
      </c>
      <c r="G3012" s="53">
        <v>45.72</v>
      </c>
      <c r="H3012" s="53"/>
      <c r="I3012" s="119">
        <f t="shared" ref="I3012" si="1463">G3012-F3012</f>
        <v>45.72</v>
      </c>
      <c r="J3012" s="55" t="e">
        <f t="shared" ref="J3012" si="1464">ROUND(I3012/F3012*100,2)</f>
        <v>#DIV/0!</v>
      </c>
      <c r="K3012" s="54"/>
      <c r="L3012" s="55"/>
      <c r="M3012" s="75"/>
      <c r="N3012" s="75"/>
      <c r="O3012" s="74"/>
      <c r="P3012" s="74"/>
      <c r="Q3012" s="57">
        <f t="shared" si="1449"/>
        <v>0</v>
      </c>
      <c r="R3012" s="74"/>
      <c r="S3012" s="53">
        <f t="shared" si="1450"/>
        <v>0</v>
      </c>
      <c r="T3012" s="58"/>
      <c r="U3012" s="58"/>
      <c r="V3012" s="53">
        <f t="shared" si="1451"/>
        <v>0</v>
      </c>
      <c r="W3012" s="75"/>
      <c r="X3012" s="76"/>
    </row>
    <row r="3013" spans="1:24" s="35" customFormat="1" ht="15.75" x14ac:dyDescent="0.25">
      <c r="A3013" s="72" t="s">
        <v>297</v>
      </c>
      <c r="B3013" s="44" t="s">
        <v>335</v>
      </c>
      <c r="C3013" s="79" t="s">
        <v>265</v>
      </c>
      <c r="D3013" s="43" t="s">
        <v>266</v>
      </c>
      <c r="E3013" s="53"/>
      <c r="F3013" s="53">
        <f t="shared" si="1456"/>
        <v>0</v>
      </c>
      <c r="G3013" s="53"/>
      <c r="H3013" s="53"/>
      <c r="I3013" s="54"/>
      <c r="J3013" s="50"/>
      <c r="K3013" s="54"/>
      <c r="L3013" s="55"/>
      <c r="M3013" s="75"/>
      <c r="N3013" s="75"/>
      <c r="O3013" s="74"/>
      <c r="P3013" s="74"/>
      <c r="Q3013" s="57">
        <f t="shared" si="1449"/>
        <v>0</v>
      </c>
      <c r="R3013" s="74"/>
      <c r="S3013" s="53">
        <f t="shared" si="1450"/>
        <v>0</v>
      </c>
      <c r="T3013" s="58"/>
      <c r="U3013" s="58"/>
      <c r="V3013" s="53">
        <f t="shared" si="1451"/>
        <v>0</v>
      </c>
      <c r="W3013" s="75"/>
      <c r="X3013" s="76"/>
    </row>
    <row r="3014" spans="1:24" s="35" customFormat="1" ht="31.5" x14ac:dyDescent="0.25">
      <c r="A3014" s="72" t="s">
        <v>297</v>
      </c>
      <c r="B3014" s="44" t="s">
        <v>335</v>
      </c>
      <c r="C3014" s="79" t="s">
        <v>267</v>
      </c>
      <c r="D3014" s="43" t="s">
        <v>268</v>
      </c>
      <c r="E3014" s="53"/>
      <c r="F3014" s="53">
        <f t="shared" si="1456"/>
        <v>0</v>
      </c>
      <c r="G3014" s="53"/>
      <c r="H3014" s="53"/>
      <c r="I3014" s="54"/>
      <c r="J3014" s="50"/>
      <c r="K3014" s="54"/>
      <c r="L3014" s="55"/>
      <c r="M3014" s="75"/>
      <c r="N3014" s="75"/>
      <c r="O3014" s="74"/>
      <c r="P3014" s="74"/>
      <c r="Q3014" s="57">
        <f t="shared" si="1449"/>
        <v>0</v>
      </c>
      <c r="R3014" s="74"/>
      <c r="S3014" s="53">
        <f t="shared" si="1450"/>
        <v>0</v>
      </c>
      <c r="T3014" s="58"/>
      <c r="U3014" s="58"/>
      <c r="V3014" s="53">
        <f t="shared" si="1451"/>
        <v>0</v>
      </c>
      <c r="W3014" s="75"/>
      <c r="X3014" s="76"/>
    </row>
    <row r="3015" spans="1:24" s="35" customFormat="1" ht="15.75" x14ac:dyDescent="0.25">
      <c r="A3015" s="72" t="s">
        <v>297</v>
      </c>
      <c r="B3015" s="44" t="s">
        <v>335</v>
      </c>
      <c r="C3015" s="79" t="s">
        <v>269</v>
      </c>
      <c r="D3015" s="43" t="s">
        <v>270</v>
      </c>
      <c r="E3015" s="53"/>
      <c r="F3015" s="53">
        <f t="shared" si="1456"/>
        <v>0</v>
      </c>
      <c r="G3015" s="53"/>
      <c r="H3015" s="53"/>
      <c r="I3015" s="54"/>
      <c r="J3015" s="50"/>
      <c r="K3015" s="54"/>
      <c r="L3015" s="55"/>
      <c r="M3015" s="75"/>
      <c r="N3015" s="75"/>
      <c r="O3015" s="74"/>
      <c r="P3015" s="74"/>
      <c r="Q3015" s="57">
        <f t="shared" si="1449"/>
        <v>0</v>
      </c>
      <c r="R3015" s="74"/>
      <c r="S3015" s="53">
        <f t="shared" si="1450"/>
        <v>0</v>
      </c>
      <c r="T3015" s="58"/>
      <c r="U3015" s="58"/>
      <c r="V3015" s="53">
        <f t="shared" si="1451"/>
        <v>0</v>
      </c>
      <c r="W3015" s="75"/>
      <c r="X3015" s="76"/>
    </row>
    <row r="3016" spans="1:24" s="35" customFormat="1" ht="31.5" x14ac:dyDescent="0.25">
      <c r="A3016" s="72" t="s">
        <v>297</v>
      </c>
      <c r="B3016" s="44" t="s">
        <v>335</v>
      </c>
      <c r="C3016" s="79" t="s">
        <v>271</v>
      </c>
      <c r="D3016" s="43" t="s">
        <v>272</v>
      </c>
      <c r="E3016" s="53"/>
      <c r="F3016" s="53">
        <f t="shared" si="1456"/>
        <v>0</v>
      </c>
      <c r="G3016" s="53"/>
      <c r="H3016" s="53"/>
      <c r="I3016" s="54"/>
      <c r="J3016" s="50"/>
      <c r="K3016" s="54"/>
      <c r="L3016" s="55"/>
      <c r="M3016" s="75"/>
      <c r="N3016" s="75"/>
      <c r="O3016" s="74"/>
      <c r="P3016" s="74"/>
      <c r="Q3016" s="57">
        <f t="shared" si="1449"/>
        <v>0</v>
      </c>
      <c r="R3016" s="74"/>
      <c r="S3016" s="53">
        <f t="shared" si="1450"/>
        <v>0</v>
      </c>
      <c r="T3016" s="58"/>
      <c r="U3016" s="58"/>
      <c r="V3016" s="53">
        <f t="shared" si="1451"/>
        <v>0</v>
      </c>
      <c r="W3016" s="75"/>
      <c r="X3016" s="76"/>
    </row>
    <row r="3017" spans="1:24" s="35" customFormat="1" ht="15.75" x14ac:dyDescent="0.25">
      <c r="A3017" s="72" t="s">
        <v>297</v>
      </c>
      <c r="B3017" s="44" t="s">
        <v>335</v>
      </c>
      <c r="C3017" s="79" t="s">
        <v>273</v>
      </c>
      <c r="D3017" s="43" t="s">
        <v>274</v>
      </c>
      <c r="E3017" s="74">
        <v>6846</v>
      </c>
      <c r="F3017" s="53">
        <f>ROUND(E3017/12*2,0)</f>
        <v>1141</v>
      </c>
      <c r="G3017" s="53"/>
      <c r="H3017" s="53"/>
      <c r="I3017" s="119"/>
      <c r="J3017" s="55"/>
      <c r="K3017" s="54">
        <f>G3017-F3017</f>
        <v>-1141</v>
      </c>
      <c r="L3017" s="55">
        <f>ROUND(K3017*100/-F3017,2)</f>
        <v>100</v>
      </c>
      <c r="M3017" s="75"/>
      <c r="N3017" s="75"/>
      <c r="O3017" s="74"/>
      <c r="P3017" s="74"/>
      <c r="Q3017" s="57">
        <f t="shared" si="1449"/>
        <v>0</v>
      </c>
      <c r="R3017" s="74"/>
      <c r="S3017" s="53">
        <f t="shared" si="1450"/>
        <v>0</v>
      </c>
      <c r="T3017" s="58"/>
      <c r="U3017" s="58"/>
      <c r="V3017" s="53">
        <f t="shared" si="1451"/>
        <v>0</v>
      </c>
      <c r="W3017" s="75"/>
      <c r="X3017" s="76"/>
    </row>
    <row r="3018" spans="1:24" s="35" customFormat="1" ht="31.5" x14ac:dyDescent="0.25">
      <c r="A3018" s="72" t="s">
        <v>297</v>
      </c>
      <c r="B3018" s="44" t="s">
        <v>335</v>
      </c>
      <c r="C3018" s="79" t="s">
        <v>275</v>
      </c>
      <c r="D3018" s="43" t="s">
        <v>276</v>
      </c>
      <c r="E3018" s="74"/>
      <c r="F3018" s="74"/>
      <c r="G3018" s="74"/>
      <c r="H3018" s="74"/>
      <c r="I3018" s="54"/>
      <c r="J3018" s="50"/>
      <c r="K3018" s="54"/>
      <c r="L3018" s="55"/>
      <c r="M3018" s="75"/>
      <c r="N3018" s="75"/>
      <c r="O3018" s="74"/>
      <c r="P3018" s="74"/>
      <c r="Q3018" s="57">
        <f t="shared" si="1449"/>
        <v>0</v>
      </c>
      <c r="R3018" s="74"/>
      <c r="S3018" s="53">
        <f t="shared" si="1450"/>
        <v>0</v>
      </c>
      <c r="T3018" s="58"/>
      <c r="U3018" s="58"/>
      <c r="V3018" s="53">
        <f t="shared" si="1451"/>
        <v>0</v>
      </c>
      <c r="W3018" s="75"/>
      <c r="X3018" s="76"/>
    </row>
    <row r="3019" spans="1:24" s="35" customFormat="1" ht="15.75" x14ac:dyDescent="0.25">
      <c r="A3019" s="72" t="s">
        <v>297</v>
      </c>
      <c r="B3019" s="44" t="s">
        <v>335</v>
      </c>
      <c r="C3019" s="37" t="s">
        <v>353</v>
      </c>
      <c r="D3019" s="43" t="s">
        <v>351</v>
      </c>
      <c r="E3019" s="53"/>
      <c r="F3019" s="53"/>
      <c r="G3019" s="53">
        <v>1360.34</v>
      </c>
      <c r="H3019" s="53"/>
      <c r="I3019" s="119">
        <f t="shared" ref="I3019" si="1465">G3019-F3019</f>
        <v>1360.34</v>
      </c>
      <c r="J3019" s="55"/>
      <c r="K3019" s="54"/>
      <c r="L3019" s="55"/>
      <c r="M3019" s="75"/>
      <c r="N3019" s="75"/>
      <c r="O3019" s="74"/>
      <c r="P3019" s="74"/>
      <c r="Q3019" s="57"/>
      <c r="R3019" s="74"/>
      <c r="S3019" s="53"/>
      <c r="T3019" s="58"/>
      <c r="U3019" s="58"/>
      <c r="V3019" s="53"/>
      <c r="W3019" s="75"/>
      <c r="X3019" s="76"/>
    </row>
    <row r="3020" spans="1:24" s="35" customFormat="1" ht="15.75" x14ac:dyDescent="0.25">
      <c r="A3020" s="72" t="s">
        <v>297</v>
      </c>
      <c r="B3020" s="44" t="s">
        <v>335</v>
      </c>
      <c r="C3020" s="37" t="s">
        <v>354</v>
      </c>
      <c r="D3020" s="38" t="s">
        <v>355</v>
      </c>
      <c r="E3020" s="53"/>
      <c r="F3020" s="99">
        <f>E3020/12*1</f>
        <v>0</v>
      </c>
      <c r="G3020" s="53"/>
      <c r="H3020" s="53"/>
      <c r="I3020" s="54"/>
      <c r="J3020" s="50"/>
      <c r="K3020" s="54"/>
      <c r="L3020" s="55"/>
      <c r="M3020" s="75"/>
      <c r="N3020" s="75"/>
      <c r="O3020" s="74"/>
      <c r="P3020" s="74"/>
      <c r="Q3020" s="57">
        <f>O3020-P3020</f>
        <v>0</v>
      </c>
      <c r="R3020" s="74"/>
      <c r="S3020" s="53">
        <f>ROUND(R3020/12*3,0)</f>
        <v>0</v>
      </c>
      <c r="T3020" s="58"/>
      <c r="U3020" s="58"/>
      <c r="V3020" s="53">
        <f>T3020-U3020</f>
        <v>0</v>
      </c>
      <c r="W3020" s="75"/>
      <c r="X3020" s="76"/>
    </row>
    <row r="3021" spans="1:24" s="35" customFormat="1" ht="15.75" x14ac:dyDescent="0.25">
      <c r="A3021" s="72" t="s">
        <v>297</v>
      </c>
      <c r="B3021" s="44" t="s">
        <v>335</v>
      </c>
      <c r="C3021" s="37" t="s">
        <v>360</v>
      </c>
      <c r="D3021" s="43" t="s">
        <v>319</v>
      </c>
      <c r="E3021" s="53"/>
      <c r="F3021" s="99">
        <f>E3021/12*1</f>
        <v>0</v>
      </c>
      <c r="G3021" s="53"/>
      <c r="H3021" s="53"/>
      <c r="I3021" s="54"/>
      <c r="J3021" s="50"/>
      <c r="K3021" s="54"/>
      <c r="L3021" s="55"/>
      <c r="M3021" s="75"/>
      <c r="N3021" s="75"/>
      <c r="O3021" s="74"/>
      <c r="P3021" s="74"/>
      <c r="Q3021" s="57"/>
      <c r="R3021" s="74"/>
      <c r="S3021" s="53"/>
      <c r="T3021" s="53"/>
      <c r="U3021" s="53"/>
      <c r="V3021" s="53"/>
      <c r="W3021" s="75"/>
      <c r="X3021" s="76"/>
    </row>
    <row r="3022" spans="1:24" s="35" customFormat="1" ht="15.75" x14ac:dyDescent="0.25">
      <c r="A3022" s="72" t="s">
        <v>297</v>
      </c>
      <c r="B3022" s="44" t="s">
        <v>335</v>
      </c>
      <c r="C3022" s="37" t="s">
        <v>380</v>
      </c>
      <c r="D3022" s="39" t="s">
        <v>361</v>
      </c>
      <c r="E3022" s="53">
        <v>71</v>
      </c>
      <c r="F3022" s="53">
        <f t="shared" ref="F3022" si="1466">ROUND(E3022/12*2,0)</f>
        <v>12</v>
      </c>
      <c r="G3022" s="53"/>
      <c r="H3022" s="53"/>
      <c r="I3022" s="119"/>
      <c r="J3022" s="55"/>
      <c r="K3022" s="54">
        <f t="shared" ref="K3022" si="1467">G3022-F3022</f>
        <v>-12</v>
      </c>
      <c r="L3022" s="55">
        <f t="shared" ref="L3022" si="1468">ROUND(K3022*100/-F3022,2)</f>
        <v>100</v>
      </c>
      <c r="M3022" s="75"/>
      <c r="N3022" s="75"/>
      <c r="O3022" s="74"/>
      <c r="P3022" s="74"/>
      <c r="Q3022" s="57"/>
      <c r="R3022" s="74"/>
      <c r="S3022" s="53"/>
      <c r="T3022" s="53"/>
      <c r="U3022" s="53"/>
      <c r="V3022" s="53"/>
      <c r="W3022" s="75"/>
      <c r="X3022" s="76"/>
    </row>
    <row r="3023" spans="1:24" s="35" customFormat="1" ht="15.75" x14ac:dyDescent="0.25">
      <c r="A3023" s="72" t="s">
        <v>297</v>
      </c>
      <c r="B3023" s="44" t="s">
        <v>335</v>
      </c>
      <c r="C3023" s="98" t="s">
        <v>387</v>
      </c>
      <c r="D3023" s="117" t="s">
        <v>388</v>
      </c>
      <c r="E3023" s="53">
        <v>41714</v>
      </c>
      <c r="F3023" s="53">
        <f>E3023</f>
        <v>41714</v>
      </c>
      <c r="G3023" s="53">
        <f t="shared" ref="G3023:H3023" si="1469">F3023</f>
        <v>41714</v>
      </c>
      <c r="H3023" s="53">
        <f t="shared" si="1469"/>
        <v>41714</v>
      </c>
      <c r="I3023" s="119"/>
      <c r="J3023" s="55"/>
      <c r="K3023" s="54"/>
      <c r="L3023" s="55"/>
      <c r="M3023" s="75"/>
      <c r="N3023" s="75"/>
      <c r="O3023" s="74"/>
      <c r="P3023" s="74"/>
      <c r="Q3023" s="57"/>
      <c r="R3023" s="74"/>
      <c r="S3023" s="53"/>
      <c r="T3023" s="53"/>
      <c r="U3023" s="53"/>
      <c r="V3023" s="53"/>
      <c r="W3023" s="75"/>
      <c r="X3023" s="76"/>
    </row>
    <row r="3024" spans="1:24" s="35" customFormat="1" ht="15.75" x14ac:dyDescent="0.25">
      <c r="A3024" s="100" t="s">
        <v>298</v>
      </c>
      <c r="B3024" s="100" t="s">
        <v>336</v>
      </c>
      <c r="C3024" s="108" t="s">
        <v>102</v>
      </c>
      <c r="D3024" s="102" t="s">
        <v>21</v>
      </c>
      <c r="E3024" s="109">
        <f>E3025+E3064</f>
        <v>13656738</v>
      </c>
      <c r="F3024" s="109">
        <f>F3025+F3064</f>
        <v>2312179.4900000002</v>
      </c>
      <c r="G3024" s="109">
        <f>G3025+G3064</f>
        <v>2472281.1400000011</v>
      </c>
      <c r="H3024" s="109">
        <f>H3025+H3064</f>
        <v>2184519</v>
      </c>
      <c r="I3024" s="127">
        <f>I3025+I3064</f>
        <v>316983.2</v>
      </c>
      <c r="J3024" s="104">
        <f>ROUND(I3024/F3024*100,2)</f>
        <v>13.71</v>
      </c>
      <c r="K3024" s="127">
        <f>K3025+K3064</f>
        <v>-158653.54999999914</v>
      </c>
      <c r="L3024" s="106">
        <f>ROUND(K3024*100/-F3024,2)</f>
        <v>6.86</v>
      </c>
      <c r="M3024" s="109">
        <f t="shared" ref="M3024:V3024" si="1470">M3025+M3064</f>
        <v>339597</v>
      </c>
      <c r="N3024" s="109">
        <f t="shared" si="1470"/>
        <v>56599.5</v>
      </c>
      <c r="O3024" s="109">
        <f t="shared" si="1470"/>
        <v>54172</v>
      </c>
      <c r="P3024" s="109">
        <f t="shared" si="1470"/>
        <v>51712</v>
      </c>
      <c r="Q3024" s="127">
        <f t="shared" si="1470"/>
        <v>2460</v>
      </c>
      <c r="R3024" s="109">
        <f t="shared" si="1470"/>
        <v>7293</v>
      </c>
      <c r="S3024" s="103">
        <f t="shared" si="1470"/>
        <v>1217.75</v>
      </c>
      <c r="T3024" s="103">
        <f t="shared" si="1470"/>
        <v>1310</v>
      </c>
      <c r="U3024" s="103">
        <f t="shared" si="1470"/>
        <v>1282</v>
      </c>
      <c r="V3024" s="103">
        <f t="shared" si="1470"/>
        <v>28</v>
      </c>
      <c r="W3024" s="107">
        <v>48922</v>
      </c>
      <c r="X3024" s="80"/>
    </row>
    <row r="3025" spans="1:24" s="26" customFormat="1" ht="29.25" customHeight="1" x14ac:dyDescent="0.25">
      <c r="A3025" s="72" t="s">
        <v>298</v>
      </c>
      <c r="B3025" s="21">
        <v>1</v>
      </c>
      <c r="C3025" s="73" t="s">
        <v>102</v>
      </c>
      <c r="D3025" s="27" t="s">
        <v>22</v>
      </c>
      <c r="E3025" s="52">
        <f>E3026+E3032+E3046</f>
        <v>12419475</v>
      </c>
      <c r="F3025" s="52">
        <f>F3026+F3032+F3046</f>
        <v>2070072.33</v>
      </c>
      <c r="G3025" s="52">
        <f>G3026+G3032+G3046</f>
        <v>2010969.7000000009</v>
      </c>
      <c r="H3025" s="52">
        <f>H3026+H3032+H3046</f>
        <v>1997319</v>
      </c>
      <c r="I3025" s="52">
        <f>I3026+I3032+I3046</f>
        <v>42533.069999999992</v>
      </c>
      <c r="J3025" s="50">
        <f>ROUND(I3025/F3025*100,2)</f>
        <v>2.0499999999999998</v>
      </c>
      <c r="K3025" s="52">
        <f>K3026+K3032+K3046</f>
        <v>-103407.69999999914</v>
      </c>
      <c r="L3025" s="55">
        <f>ROUND(K3025*100/-F3025,2)</f>
        <v>5</v>
      </c>
      <c r="M3025" s="49">
        <v>259086</v>
      </c>
      <c r="N3025" s="49">
        <f>ROUND(M3025/12*2,2)</f>
        <v>43181</v>
      </c>
      <c r="O3025" s="52">
        <f t="shared" ref="O3025:V3025" si="1471">O3026+O3032+O3046</f>
        <v>41538</v>
      </c>
      <c r="P3025" s="52">
        <f t="shared" si="1471"/>
        <v>41538</v>
      </c>
      <c r="Q3025" s="52">
        <f t="shared" si="1471"/>
        <v>0</v>
      </c>
      <c r="R3025" s="52">
        <f t="shared" si="1471"/>
        <v>6698</v>
      </c>
      <c r="S3025" s="52">
        <f t="shared" si="1471"/>
        <v>1117</v>
      </c>
      <c r="T3025" s="59">
        <f t="shared" si="1471"/>
        <v>1026</v>
      </c>
      <c r="U3025" s="59">
        <f t="shared" si="1471"/>
        <v>1019</v>
      </c>
      <c r="V3025" s="59">
        <f t="shared" si="1471"/>
        <v>7</v>
      </c>
      <c r="W3025" s="75"/>
      <c r="X3025" s="82"/>
    </row>
    <row r="3026" spans="1:24" s="26" customFormat="1" ht="26.25" customHeight="1" x14ac:dyDescent="0.25">
      <c r="A3026" s="72" t="s">
        <v>298</v>
      </c>
      <c r="B3026" s="33" t="s">
        <v>330</v>
      </c>
      <c r="C3026" s="73" t="s">
        <v>102</v>
      </c>
      <c r="D3026" s="32" t="s">
        <v>23</v>
      </c>
      <c r="E3026" s="83">
        <f t="shared" ref="E3026:L3026" si="1472">SUM(E3027:E3031)</f>
        <v>10741327</v>
      </c>
      <c r="F3026" s="83">
        <f t="shared" si="1472"/>
        <v>1790380</v>
      </c>
      <c r="G3026" s="83">
        <f t="shared" si="1472"/>
        <v>1690449</v>
      </c>
      <c r="H3026" s="83">
        <f t="shared" si="1472"/>
        <v>1790380</v>
      </c>
      <c r="I3026" s="49">
        <f t="shared" si="1472"/>
        <v>0</v>
      </c>
      <c r="J3026" s="50">
        <f>ROUND(I3026/F3026*100,2)</f>
        <v>0</v>
      </c>
      <c r="K3026" s="49">
        <f t="shared" si="1472"/>
        <v>-99931</v>
      </c>
      <c r="L3026" s="49">
        <f t="shared" si="1472"/>
        <v>9.66</v>
      </c>
      <c r="M3026" s="83"/>
      <c r="N3026" s="83"/>
      <c r="O3026" s="52">
        <f t="shared" ref="O3026:V3026" si="1473">SUM(O3027:O3031)</f>
        <v>39899</v>
      </c>
      <c r="P3026" s="52">
        <f t="shared" si="1473"/>
        <v>39899</v>
      </c>
      <c r="Q3026" s="52">
        <f t="shared" si="1473"/>
        <v>0</v>
      </c>
      <c r="R3026" s="52">
        <f t="shared" si="1473"/>
        <v>6395</v>
      </c>
      <c r="S3026" s="52">
        <f t="shared" si="1473"/>
        <v>1066</v>
      </c>
      <c r="T3026" s="52">
        <f t="shared" si="1473"/>
        <v>967</v>
      </c>
      <c r="U3026" s="49">
        <f t="shared" si="1473"/>
        <v>967</v>
      </c>
      <c r="V3026" s="49">
        <f t="shared" si="1473"/>
        <v>0</v>
      </c>
      <c r="W3026" s="83"/>
      <c r="X3026" s="82"/>
    </row>
    <row r="3027" spans="1:24" s="26" customFormat="1" ht="18" customHeight="1" x14ac:dyDescent="0.25">
      <c r="A3027" s="163" t="s">
        <v>298</v>
      </c>
      <c r="B3027" s="33" t="s">
        <v>330</v>
      </c>
      <c r="C3027" s="73" t="s">
        <v>73</v>
      </c>
      <c r="D3027" s="34" t="s">
        <v>106</v>
      </c>
      <c r="E3027" s="53">
        <v>6204474</v>
      </c>
      <c r="F3027" s="53">
        <f>517120*2</f>
        <v>1034240</v>
      </c>
      <c r="G3027" s="99">
        <v>934309</v>
      </c>
      <c r="H3027" s="99">
        <v>1034240</v>
      </c>
      <c r="I3027" s="54"/>
      <c r="J3027" s="50"/>
      <c r="K3027" s="54">
        <f>G3027-F3027</f>
        <v>-99931</v>
      </c>
      <c r="L3027" s="55">
        <f>ROUND(K3027*100/-F3027,2)</f>
        <v>9.66</v>
      </c>
      <c r="M3027" s="74"/>
      <c r="N3027" s="74"/>
      <c r="O3027" s="74">
        <v>39899</v>
      </c>
      <c r="P3027" s="74">
        <v>39899</v>
      </c>
      <c r="Q3027" s="59">
        <f>O3027-P3027</f>
        <v>0</v>
      </c>
      <c r="R3027" s="74">
        <v>6395</v>
      </c>
      <c r="S3027" s="53">
        <f>ROUND(R3027/12*2,0)</f>
        <v>1066</v>
      </c>
      <c r="T3027" s="58">
        <v>967</v>
      </c>
      <c r="U3027" s="58">
        <v>967</v>
      </c>
      <c r="V3027" s="53">
        <f>T3027-U3027</f>
        <v>0</v>
      </c>
      <c r="W3027" s="74"/>
      <c r="X3027" s="76"/>
    </row>
    <row r="3028" spans="1:24" s="35" customFormat="1" ht="15.75" x14ac:dyDescent="0.25">
      <c r="A3028" s="72" t="s">
        <v>298</v>
      </c>
      <c r="B3028" s="33" t="s">
        <v>330</v>
      </c>
      <c r="C3028" s="73" t="s">
        <v>74</v>
      </c>
      <c r="D3028" s="116" t="s">
        <v>104</v>
      </c>
      <c r="E3028" s="53">
        <v>3843760</v>
      </c>
      <c r="F3028" s="53">
        <f>320313*2</f>
        <v>640626</v>
      </c>
      <c r="G3028" s="53">
        <v>640626</v>
      </c>
      <c r="H3028" s="53">
        <v>640626</v>
      </c>
      <c r="I3028" s="54"/>
      <c r="J3028" s="50"/>
      <c r="K3028" s="54"/>
      <c r="L3028" s="55"/>
      <c r="M3028" s="75"/>
      <c r="N3028" s="75"/>
      <c r="O3028" s="74"/>
      <c r="P3028" s="74"/>
      <c r="Q3028" s="57">
        <f>O3028-P3028</f>
        <v>0</v>
      </c>
      <c r="R3028" s="74"/>
      <c r="S3028" s="53">
        <f>ROUND(R3028/12*3,0)</f>
        <v>0</v>
      </c>
      <c r="T3028" s="58"/>
      <c r="U3028" s="58"/>
      <c r="V3028" s="53">
        <f>T3028-U3028</f>
        <v>0</v>
      </c>
      <c r="W3028" s="75"/>
      <c r="X3028" s="76"/>
    </row>
    <row r="3029" spans="1:24" s="35" customFormat="1" ht="15.75" x14ac:dyDescent="0.25">
      <c r="A3029" s="72" t="s">
        <v>298</v>
      </c>
      <c r="B3029" s="33" t="s">
        <v>330</v>
      </c>
      <c r="C3029" s="73" t="s">
        <v>74</v>
      </c>
      <c r="D3029" s="116" t="s">
        <v>105</v>
      </c>
      <c r="E3029" s="53">
        <v>693093</v>
      </c>
      <c r="F3029" s="53">
        <f>57757*2</f>
        <v>115514</v>
      </c>
      <c r="G3029" s="53">
        <v>115514</v>
      </c>
      <c r="H3029" s="53">
        <v>115514</v>
      </c>
      <c r="I3029" s="54"/>
      <c r="J3029" s="50"/>
      <c r="K3029" s="54"/>
      <c r="L3029" s="55"/>
      <c r="M3029" s="75"/>
      <c r="N3029" s="75"/>
      <c r="O3029" s="74"/>
      <c r="P3029" s="74"/>
      <c r="Q3029" s="57">
        <f>O3029-P3029</f>
        <v>0</v>
      </c>
      <c r="R3029" s="74"/>
      <c r="S3029" s="53">
        <f>ROUND(R3029/12*3,0)</f>
        <v>0</v>
      </c>
      <c r="T3029" s="58"/>
      <c r="U3029" s="58"/>
      <c r="V3029" s="53">
        <f>T3029-U3029</f>
        <v>0</v>
      </c>
      <c r="W3029" s="75"/>
      <c r="X3029" s="76"/>
    </row>
    <row r="3030" spans="1:24" s="35" customFormat="1" ht="15.75" x14ac:dyDescent="0.25">
      <c r="A3030" s="72" t="s">
        <v>298</v>
      </c>
      <c r="B3030" s="33" t="s">
        <v>330</v>
      </c>
      <c r="C3030" s="73" t="s">
        <v>75</v>
      </c>
      <c r="D3030" s="34" t="s">
        <v>107</v>
      </c>
      <c r="E3030" s="74"/>
      <c r="F3030" s="53"/>
      <c r="G3030" s="74"/>
      <c r="H3030" s="74"/>
      <c r="I3030" s="54"/>
      <c r="J3030" s="50"/>
      <c r="K3030" s="54"/>
      <c r="L3030" s="55"/>
      <c r="M3030" s="75"/>
      <c r="N3030" s="75"/>
      <c r="O3030" s="74"/>
      <c r="P3030" s="74"/>
      <c r="Q3030" s="57">
        <f>O3030-P3030</f>
        <v>0</v>
      </c>
      <c r="R3030" s="74"/>
      <c r="S3030" s="53">
        <f>ROUND(R3030/12*3,0)</f>
        <v>0</v>
      </c>
      <c r="T3030" s="58"/>
      <c r="U3030" s="58"/>
      <c r="V3030" s="53">
        <f>T3030-U3030</f>
        <v>0</v>
      </c>
      <c r="W3030" s="75"/>
      <c r="X3030" s="76"/>
    </row>
    <row r="3031" spans="1:24" s="35" customFormat="1" ht="31.5" x14ac:dyDescent="0.25">
      <c r="A3031" s="72" t="s">
        <v>298</v>
      </c>
      <c r="B3031" s="33" t="s">
        <v>330</v>
      </c>
      <c r="C3031" s="73" t="s">
        <v>76</v>
      </c>
      <c r="D3031" s="34" t="s">
        <v>108</v>
      </c>
      <c r="E3031" s="74"/>
      <c r="F3031" s="53"/>
      <c r="G3031" s="74"/>
      <c r="H3031" s="74"/>
      <c r="I3031" s="54"/>
      <c r="J3031" s="50"/>
      <c r="K3031" s="54"/>
      <c r="L3031" s="55"/>
      <c r="M3031" s="75"/>
      <c r="N3031" s="75"/>
      <c r="O3031" s="74"/>
      <c r="P3031" s="74"/>
      <c r="Q3031" s="57">
        <f>O3031-P3031</f>
        <v>0</v>
      </c>
      <c r="R3031" s="74"/>
      <c r="S3031" s="53">
        <f>ROUND(R3031/12*3,0)</f>
        <v>0</v>
      </c>
      <c r="T3031" s="58"/>
      <c r="U3031" s="58"/>
      <c r="V3031" s="53">
        <f>T3031-U3031</f>
        <v>0</v>
      </c>
      <c r="W3031" s="75"/>
      <c r="X3031" s="76"/>
    </row>
    <row r="3032" spans="1:24" s="35" customFormat="1" ht="15.75" x14ac:dyDescent="0.25">
      <c r="A3032" s="72" t="s">
        <v>298</v>
      </c>
      <c r="B3032" s="22" t="s">
        <v>331</v>
      </c>
      <c r="C3032" s="36"/>
      <c r="D3032" s="32" t="s">
        <v>24</v>
      </c>
      <c r="E3032" s="61">
        <f>SUM(E3033:E3045)</f>
        <v>602846</v>
      </c>
      <c r="F3032" s="61">
        <f>SUM(F3033:F3045)</f>
        <v>100474.33</v>
      </c>
      <c r="G3032" s="61">
        <f>SUM(G3033:G3045)</f>
        <v>113407</v>
      </c>
      <c r="H3032" s="61">
        <f>SUM(H3033:H3045)</f>
        <v>99480</v>
      </c>
      <c r="I3032" s="120">
        <f>SUM(I3033:I3045)</f>
        <v>12932.669999999998</v>
      </c>
      <c r="J3032" s="50">
        <f>ROUND(I3032/F3032*100,2)</f>
        <v>12.87</v>
      </c>
      <c r="K3032" s="120">
        <f>SUM(K3033:K3045)</f>
        <v>0</v>
      </c>
      <c r="L3032" s="61">
        <f>SUM(L3033:L3045)</f>
        <v>0</v>
      </c>
      <c r="M3032" s="61"/>
      <c r="N3032" s="61"/>
      <c r="O3032" s="61">
        <f t="shared" ref="O3032:V3032" si="1474">SUM(O3033:O3045)</f>
        <v>1550</v>
      </c>
      <c r="P3032" s="61">
        <f t="shared" si="1474"/>
        <v>1550</v>
      </c>
      <c r="Q3032" s="120">
        <f t="shared" si="1474"/>
        <v>0</v>
      </c>
      <c r="R3032" s="61">
        <f t="shared" si="1474"/>
        <v>303</v>
      </c>
      <c r="S3032" s="61">
        <f t="shared" si="1474"/>
        <v>51</v>
      </c>
      <c r="T3032" s="137">
        <f t="shared" si="1474"/>
        <v>57</v>
      </c>
      <c r="U3032" s="137">
        <f t="shared" si="1474"/>
        <v>50</v>
      </c>
      <c r="V3032" s="61">
        <f t="shared" si="1474"/>
        <v>7</v>
      </c>
      <c r="W3032" s="68"/>
      <c r="X3032" s="76"/>
    </row>
    <row r="3033" spans="1:24" s="35" customFormat="1" ht="15.75" x14ac:dyDescent="0.25">
      <c r="A3033" s="72" t="s">
        <v>298</v>
      </c>
      <c r="B3033" s="33" t="s">
        <v>331</v>
      </c>
      <c r="C3033" s="79" t="s">
        <v>25</v>
      </c>
      <c r="D3033" s="34" t="s">
        <v>54</v>
      </c>
      <c r="E3033" s="53">
        <v>602846</v>
      </c>
      <c r="F3033" s="53">
        <f>ROUND(E3033/12*2,2)</f>
        <v>100474.33</v>
      </c>
      <c r="G3033" s="53">
        <v>113407</v>
      </c>
      <c r="H3033" s="53">
        <v>99480</v>
      </c>
      <c r="I3033" s="119">
        <f t="shared" ref="I3033" si="1475">G3033-F3033</f>
        <v>12932.669999999998</v>
      </c>
      <c r="J3033" s="55">
        <f t="shared" ref="J3033" si="1476">ROUND(I3033/F3033*100,2)</f>
        <v>12.87</v>
      </c>
      <c r="K3033" s="54"/>
      <c r="L3033" s="55"/>
      <c r="M3033" s="75"/>
      <c r="N3033" s="75"/>
      <c r="O3033" s="74">
        <v>1550</v>
      </c>
      <c r="P3033" s="74">
        <v>1550</v>
      </c>
      <c r="Q3033" s="59">
        <f t="shared" ref="Q3033:Q3045" si="1477">O3033-P3033</f>
        <v>0</v>
      </c>
      <c r="R3033" s="74">
        <v>303</v>
      </c>
      <c r="S3033" s="53">
        <f>ROUND(R3033/12*2,0)</f>
        <v>51</v>
      </c>
      <c r="T3033" s="58">
        <v>57</v>
      </c>
      <c r="U3033" s="58">
        <v>50</v>
      </c>
      <c r="V3033" s="53">
        <f t="shared" ref="V3033:V3045" si="1478">T3033-U3033</f>
        <v>7</v>
      </c>
      <c r="W3033" s="75"/>
      <c r="X3033" s="76"/>
    </row>
    <row r="3034" spans="1:24" s="35" customFormat="1" ht="15.75" x14ac:dyDescent="0.25">
      <c r="A3034" s="72" t="s">
        <v>298</v>
      </c>
      <c r="B3034" s="33" t="s">
        <v>331</v>
      </c>
      <c r="C3034" s="79" t="s">
        <v>26</v>
      </c>
      <c r="D3034" s="34" t="s">
        <v>27</v>
      </c>
      <c r="E3034" s="74"/>
      <c r="F3034" s="74"/>
      <c r="G3034" s="74"/>
      <c r="H3034" s="74"/>
      <c r="I3034" s="54"/>
      <c r="J3034" s="50"/>
      <c r="K3034" s="54"/>
      <c r="L3034" s="55"/>
      <c r="M3034" s="75"/>
      <c r="N3034" s="75"/>
      <c r="O3034" s="74"/>
      <c r="P3034" s="74"/>
      <c r="Q3034" s="57">
        <f t="shared" si="1477"/>
        <v>0</v>
      </c>
      <c r="R3034" s="74"/>
      <c r="S3034" s="53">
        <f t="shared" ref="S3034:S3045" si="1479">ROUND(R3034/12*3,0)</f>
        <v>0</v>
      </c>
      <c r="T3034" s="58"/>
      <c r="U3034" s="58"/>
      <c r="V3034" s="53">
        <f t="shared" si="1478"/>
        <v>0</v>
      </c>
      <c r="W3034" s="75"/>
      <c r="X3034" s="76"/>
    </row>
    <row r="3035" spans="1:24" s="35" customFormat="1" ht="31.5" x14ac:dyDescent="0.25">
      <c r="A3035" s="72" t="s">
        <v>298</v>
      </c>
      <c r="B3035" s="33" t="s">
        <v>331</v>
      </c>
      <c r="C3035" s="79" t="s">
        <v>28</v>
      </c>
      <c r="D3035" s="34" t="s">
        <v>29</v>
      </c>
      <c r="E3035" s="74"/>
      <c r="F3035" s="74"/>
      <c r="G3035" s="74"/>
      <c r="H3035" s="74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1477"/>
        <v>0</v>
      </c>
      <c r="R3035" s="74"/>
      <c r="S3035" s="53">
        <f t="shared" si="1479"/>
        <v>0</v>
      </c>
      <c r="T3035" s="58"/>
      <c r="U3035" s="58"/>
      <c r="V3035" s="53">
        <f t="shared" si="1478"/>
        <v>0</v>
      </c>
      <c r="W3035" s="75"/>
      <c r="X3035" s="76"/>
    </row>
    <row r="3036" spans="1:24" s="35" customFormat="1" ht="15.75" x14ac:dyDescent="0.25">
      <c r="A3036" s="72" t="s">
        <v>298</v>
      </c>
      <c r="B3036" s="33" t="s">
        <v>331</v>
      </c>
      <c r="C3036" s="79" t="s">
        <v>56</v>
      </c>
      <c r="D3036" s="34" t="s">
        <v>53</v>
      </c>
      <c r="E3036" s="74"/>
      <c r="F3036" s="74"/>
      <c r="G3036" s="74"/>
      <c r="H3036" s="74"/>
      <c r="I3036" s="54"/>
      <c r="J3036" s="50"/>
      <c r="K3036" s="54"/>
      <c r="L3036" s="55"/>
      <c r="M3036" s="75"/>
      <c r="N3036" s="75"/>
      <c r="O3036" s="74"/>
      <c r="P3036" s="74"/>
      <c r="Q3036" s="57">
        <f t="shared" si="1477"/>
        <v>0</v>
      </c>
      <c r="R3036" s="74"/>
      <c r="S3036" s="53">
        <f t="shared" si="1479"/>
        <v>0</v>
      </c>
      <c r="T3036" s="58"/>
      <c r="U3036" s="58"/>
      <c r="V3036" s="53">
        <f t="shared" si="1478"/>
        <v>0</v>
      </c>
      <c r="W3036" s="75"/>
      <c r="X3036" s="76"/>
    </row>
    <row r="3037" spans="1:24" s="35" customFormat="1" ht="15.75" x14ac:dyDescent="0.25">
      <c r="A3037" s="72" t="s">
        <v>298</v>
      </c>
      <c r="B3037" s="33" t="s">
        <v>331</v>
      </c>
      <c r="C3037" s="79" t="s">
        <v>57</v>
      </c>
      <c r="D3037" s="34" t="s">
        <v>68</v>
      </c>
      <c r="E3037" s="74"/>
      <c r="F3037" s="74"/>
      <c r="G3037" s="74"/>
      <c r="H3037" s="74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1477"/>
        <v>0</v>
      </c>
      <c r="R3037" s="74"/>
      <c r="S3037" s="53">
        <f t="shared" si="1479"/>
        <v>0</v>
      </c>
      <c r="T3037" s="58"/>
      <c r="U3037" s="58"/>
      <c r="V3037" s="53">
        <f t="shared" si="1478"/>
        <v>0</v>
      </c>
      <c r="W3037" s="75"/>
      <c r="X3037" s="76"/>
    </row>
    <row r="3038" spans="1:24" s="35" customFormat="1" ht="15.75" x14ac:dyDescent="0.25">
      <c r="A3038" s="72" t="s">
        <v>298</v>
      </c>
      <c r="B3038" s="33" t="s">
        <v>331</v>
      </c>
      <c r="C3038" s="79" t="s">
        <v>58</v>
      </c>
      <c r="D3038" s="34" t="s">
        <v>70</v>
      </c>
      <c r="E3038" s="74"/>
      <c r="F3038" s="74"/>
      <c r="G3038" s="74"/>
      <c r="H3038" s="74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1477"/>
        <v>0</v>
      </c>
      <c r="R3038" s="74"/>
      <c r="S3038" s="53">
        <f t="shared" si="1479"/>
        <v>0</v>
      </c>
      <c r="T3038" s="58"/>
      <c r="U3038" s="58"/>
      <c r="V3038" s="53">
        <f t="shared" si="1478"/>
        <v>0</v>
      </c>
      <c r="W3038" s="75"/>
      <c r="X3038" s="76"/>
    </row>
    <row r="3039" spans="1:24" s="35" customFormat="1" ht="31.5" x14ac:dyDescent="0.25">
      <c r="A3039" s="72" t="s">
        <v>298</v>
      </c>
      <c r="B3039" s="33" t="s">
        <v>331</v>
      </c>
      <c r="C3039" s="79" t="s">
        <v>59</v>
      </c>
      <c r="D3039" s="34" t="s">
        <v>69</v>
      </c>
      <c r="E3039" s="74"/>
      <c r="F3039" s="74"/>
      <c r="G3039" s="74"/>
      <c r="H3039" s="74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1477"/>
        <v>0</v>
      </c>
      <c r="R3039" s="74"/>
      <c r="S3039" s="53">
        <f t="shared" si="1479"/>
        <v>0</v>
      </c>
      <c r="T3039" s="58"/>
      <c r="U3039" s="58"/>
      <c r="V3039" s="53">
        <f t="shared" si="1478"/>
        <v>0</v>
      </c>
      <c r="W3039" s="75"/>
      <c r="X3039" s="76"/>
    </row>
    <row r="3040" spans="1:24" s="35" customFormat="1" ht="15.75" x14ac:dyDescent="0.25">
      <c r="A3040" s="72" t="s">
        <v>298</v>
      </c>
      <c r="B3040" s="33" t="s">
        <v>331</v>
      </c>
      <c r="C3040" s="79" t="s">
        <v>60</v>
      </c>
      <c r="D3040" s="34" t="s">
        <v>72</v>
      </c>
      <c r="E3040" s="74"/>
      <c r="F3040" s="74"/>
      <c r="G3040" s="74"/>
      <c r="H3040" s="74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1477"/>
        <v>0</v>
      </c>
      <c r="R3040" s="74"/>
      <c r="S3040" s="53">
        <f t="shared" si="1479"/>
        <v>0</v>
      </c>
      <c r="T3040" s="58"/>
      <c r="U3040" s="58"/>
      <c r="V3040" s="53">
        <f t="shared" si="1478"/>
        <v>0</v>
      </c>
      <c r="W3040" s="75"/>
      <c r="X3040" s="76"/>
    </row>
    <row r="3041" spans="1:24" s="35" customFormat="1" ht="15.75" x14ac:dyDescent="0.25">
      <c r="A3041" s="72" t="s">
        <v>298</v>
      </c>
      <c r="B3041" s="33" t="s">
        <v>331</v>
      </c>
      <c r="C3041" s="79" t="s">
        <v>61</v>
      </c>
      <c r="D3041" s="34" t="s">
        <v>67</v>
      </c>
      <c r="E3041" s="74"/>
      <c r="F3041" s="74"/>
      <c r="G3041" s="74"/>
      <c r="H3041" s="74"/>
      <c r="I3041" s="54"/>
      <c r="J3041" s="50"/>
      <c r="K3041" s="54"/>
      <c r="L3041" s="55"/>
      <c r="M3041" s="75"/>
      <c r="N3041" s="75"/>
      <c r="O3041" s="74"/>
      <c r="P3041" s="74"/>
      <c r="Q3041" s="57">
        <f t="shared" si="1477"/>
        <v>0</v>
      </c>
      <c r="R3041" s="74"/>
      <c r="S3041" s="53">
        <f t="shared" si="1479"/>
        <v>0</v>
      </c>
      <c r="T3041" s="58"/>
      <c r="U3041" s="58"/>
      <c r="V3041" s="53">
        <f t="shared" si="1478"/>
        <v>0</v>
      </c>
      <c r="W3041" s="75"/>
      <c r="X3041" s="76"/>
    </row>
    <row r="3042" spans="1:24" s="35" customFormat="1" ht="15.75" x14ac:dyDescent="0.25">
      <c r="A3042" s="72" t="s">
        <v>298</v>
      </c>
      <c r="B3042" s="33" t="s">
        <v>331</v>
      </c>
      <c r="C3042" s="79" t="s">
        <v>62</v>
      </c>
      <c r="D3042" s="34" t="s">
        <v>66</v>
      </c>
      <c r="E3042" s="74"/>
      <c r="F3042" s="74"/>
      <c r="G3042" s="74"/>
      <c r="H3042" s="74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1477"/>
        <v>0</v>
      </c>
      <c r="R3042" s="74"/>
      <c r="S3042" s="53">
        <f t="shared" si="1479"/>
        <v>0</v>
      </c>
      <c r="T3042" s="58"/>
      <c r="U3042" s="58"/>
      <c r="V3042" s="53">
        <f t="shared" si="1478"/>
        <v>0</v>
      </c>
      <c r="W3042" s="75"/>
      <c r="X3042" s="76"/>
    </row>
    <row r="3043" spans="1:24" s="35" customFormat="1" ht="15.75" x14ac:dyDescent="0.25">
      <c r="A3043" s="72" t="s">
        <v>298</v>
      </c>
      <c r="B3043" s="33" t="s">
        <v>331</v>
      </c>
      <c r="C3043" s="79" t="s">
        <v>63</v>
      </c>
      <c r="D3043" s="34" t="s">
        <v>52</v>
      </c>
      <c r="E3043" s="74"/>
      <c r="F3043" s="74"/>
      <c r="G3043" s="74"/>
      <c r="H3043" s="74"/>
      <c r="I3043" s="54"/>
      <c r="J3043" s="50"/>
      <c r="K3043" s="54"/>
      <c r="L3043" s="55"/>
      <c r="M3043" s="75"/>
      <c r="N3043" s="75"/>
      <c r="O3043" s="74"/>
      <c r="P3043" s="74"/>
      <c r="Q3043" s="57">
        <f t="shared" si="1477"/>
        <v>0</v>
      </c>
      <c r="R3043" s="74"/>
      <c r="S3043" s="53">
        <f t="shared" si="1479"/>
        <v>0</v>
      </c>
      <c r="T3043" s="58"/>
      <c r="U3043" s="58"/>
      <c r="V3043" s="53">
        <f t="shared" si="1478"/>
        <v>0</v>
      </c>
      <c r="W3043" s="75"/>
      <c r="X3043" s="76"/>
    </row>
    <row r="3044" spans="1:24" s="35" customFormat="1" ht="15.75" x14ac:dyDescent="0.25">
      <c r="A3044" s="72" t="s">
        <v>298</v>
      </c>
      <c r="B3044" s="33" t="s">
        <v>331</v>
      </c>
      <c r="C3044" s="79" t="s">
        <v>64</v>
      </c>
      <c r="D3044" s="34" t="s">
        <v>55</v>
      </c>
      <c r="E3044" s="74"/>
      <c r="F3044" s="74"/>
      <c r="G3044" s="74"/>
      <c r="H3044" s="74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1477"/>
        <v>0</v>
      </c>
      <c r="R3044" s="74"/>
      <c r="S3044" s="53">
        <f t="shared" si="1479"/>
        <v>0</v>
      </c>
      <c r="T3044" s="58"/>
      <c r="U3044" s="58"/>
      <c r="V3044" s="53">
        <f t="shared" si="1478"/>
        <v>0</v>
      </c>
      <c r="W3044" s="75"/>
      <c r="X3044" s="76"/>
    </row>
    <row r="3045" spans="1:24" s="35" customFormat="1" ht="15.75" x14ac:dyDescent="0.25">
      <c r="A3045" s="72" t="s">
        <v>298</v>
      </c>
      <c r="B3045" s="33" t="s">
        <v>331</v>
      </c>
      <c r="C3045" s="79" t="s">
        <v>65</v>
      </c>
      <c r="D3045" s="34" t="s">
        <v>71</v>
      </c>
      <c r="E3045" s="74"/>
      <c r="F3045" s="74"/>
      <c r="G3045" s="74"/>
      <c r="H3045" s="74"/>
      <c r="I3045" s="54"/>
      <c r="J3045" s="50"/>
      <c r="K3045" s="54"/>
      <c r="L3045" s="55"/>
      <c r="M3045" s="75"/>
      <c r="N3045" s="75"/>
      <c r="O3045" s="74"/>
      <c r="P3045" s="74"/>
      <c r="Q3045" s="57">
        <f t="shared" si="1477"/>
        <v>0</v>
      </c>
      <c r="R3045" s="74"/>
      <c r="S3045" s="53">
        <f t="shared" si="1479"/>
        <v>0</v>
      </c>
      <c r="T3045" s="58"/>
      <c r="U3045" s="58"/>
      <c r="V3045" s="53">
        <f t="shared" si="1478"/>
        <v>0</v>
      </c>
      <c r="W3045" s="75"/>
      <c r="X3045" s="76"/>
    </row>
    <row r="3046" spans="1:24" s="35" customFormat="1" ht="31.5" x14ac:dyDescent="0.25">
      <c r="A3046" s="72" t="s">
        <v>298</v>
      </c>
      <c r="B3046" s="22" t="s">
        <v>332</v>
      </c>
      <c r="C3046" s="73" t="s">
        <v>102</v>
      </c>
      <c r="D3046" s="32" t="s">
        <v>30</v>
      </c>
      <c r="E3046" s="61">
        <f t="shared" ref="E3046:L3046" si="1480">SUM(E3047:E3063)</f>
        <v>1075302</v>
      </c>
      <c r="F3046" s="61">
        <f t="shared" si="1480"/>
        <v>179218</v>
      </c>
      <c r="G3046" s="61">
        <f t="shared" si="1480"/>
        <v>207113.70000000086</v>
      </c>
      <c r="H3046" s="61">
        <f t="shared" si="1480"/>
        <v>107459</v>
      </c>
      <c r="I3046" s="120">
        <f t="shared" si="1480"/>
        <v>29600.399999999998</v>
      </c>
      <c r="J3046" s="50">
        <f>ROUND(I3046/F3046*100,2)</f>
        <v>16.52</v>
      </c>
      <c r="K3046" s="120">
        <f t="shared" si="1480"/>
        <v>-3476.6999999991385</v>
      </c>
      <c r="L3046" s="61" t="e">
        <f t="shared" si="1480"/>
        <v>#DIV/0!</v>
      </c>
      <c r="M3046" s="61"/>
      <c r="N3046" s="61"/>
      <c r="O3046" s="61">
        <f t="shared" ref="O3046:V3046" si="1481">SUM(O3047:O3061)</f>
        <v>89</v>
      </c>
      <c r="P3046" s="61">
        <f t="shared" si="1481"/>
        <v>89</v>
      </c>
      <c r="Q3046" s="120">
        <f t="shared" si="1481"/>
        <v>0</v>
      </c>
      <c r="R3046" s="61">
        <f t="shared" si="1481"/>
        <v>0</v>
      </c>
      <c r="S3046" s="61">
        <f t="shared" si="1481"/>
        <v>0</v>
      </c>
      <c r="T3046" s="137">
        <f t="shared" si="1481"/>
        <v>2</v>
      </c>
      <c r="U3046" s="137">
        <f t="shared" si="1481"/>
        <v>2</v>
      </c>
      <c r="V3046" s="61">
        <f t="shared" si="1481"/>
        <v>0</v>
      </c>
      <c r="W3046" s="61"/>
      <c r="X3046" s="76"/>
    </row>
    <row r="3047" spans="1:24" s="35" customFormat="1" ht="15.75" x14ac:dyDescent="0.25">
      <c r="A3047" s="72" t="s">
        <v>298</v>
      </c>
      <c r="B3047" s="33" t="s">
        <v>332</v>
      </c>
      <c r="C3047" s="73" t="s">
        <v>79</v>
      </c>
      <c r="D3047" s="43" t="s">
        <v>77</v>
      </c>
      <c r="E3047" s="53">
        <v>77946</v>
      </c>
      <c r="F3047" s="53">
        <f t="shared" ref="F3047:F3048" si="1482">ROUND(E3047/12*2,0)</f>
        <v>12991</v>
      </c>
      <c r="G3047" s="53">
        <v>36039.42</v>
      </c>
      <c r="H3047" s="53">
        <v>10875</v>
      </c>
      <c r="I3047" s="119">
        <f t="shared" ref="I3047:I3048" si="1483">G3047-F3047</f>
        <v>23048.42</v>
      </c>
      <c r="J3047" s="55">
        <f t="shared" ref="J3047:J3048" si="1484">ROUND(I3047/F3047*100,2)</f>
        <v>177.42</v>
      </c>
      <c r="K3047" s="54"/>
      <c r="L3047" s="55"/>
      <c r="M3047" s="75"/>
      <c r="N3047" s="75"/>
      <c r="O3047" s="74"/>
      <c r="P3047" s="74"/>
      <c r="Q3047" s="59">
        <f t="shared" ref="Q3047:Q3061" si="1485">O3047-P3047</f>
        <v>0</v>
      </c>
      <c r="R3047" s="74"/>
      <c r="S3047" s="53">
        <f>ROUND(R3047/12*3,0)</f>
        <v>0</v>
      </c>
      <c r="T3047" s="53"/>
      <c r="U3047" s="53"/>
      <c r="V3047" s="53">
        <f t="shared" ref="V3047:V3061" si="1486">T3047-U3047</f>
        <v>0</v>
      </c>
      <c r="W3047" s="75"/>
      <c r="X3047" s="76"/>
    </row>
    <row r="3048" spans="1:24" s="35" customFormat="1" ht="15.75" x14ac:dyDescent="0.25">
      <c r="A3048" s="72" t="s">
        <v>298</v>
      </c>
      <c r="B3048" s="33" t="s">
        <v>332</v>
      </c>
      <c r="C3048" s="73" t="s">
        <v>80</v>
      </c>
      <c r="D3048" s="43" t="s">
        <v>78</v>
      </c>
      <c r="E3048" s="53">
        <v>14745</v>
      </c>
      <c r="F3048" s="53">
        <f t="shared" si="1482"/>
        <v>2458</v>
      </c>
      <c r="G3048" s="53">
        <v>9010.98</v>
      </c>
      <c r="H3048" s="53">
        <v>4505</v>
      </c>
      <c r="I3048" s="55">
        <f t="shared" si="1483"/>
        <v>6552.98</v>
      </c>
      <c r="J3048" s="55">
        <f t="shared" si="1484"/>
        <v>266.60000000000002</v>
      </c>
      <c r="K3048" s="54"/>
      <c r="L3048" s="55"/>
      <c r="M3048" s="75"/>
      <c r="N3048" s="75"/>
      <c r="O3048" s="74"/>
      <c r="P3048" s="74"/>
      <c r="Q3048" s="57">
        <f t="shared" si="1485"/>
        <v>0</v>
      </c>
      <c r="R3048" s="74"/>
      <c r="S3048" s="53">
        <f>ROUND(R3048/12*3,0)</f>
        <v>0</v>
      </c>
      <c r="T3048" s="58"/>
      <c r="U3048" s="58"/>
      <c r="V3048" s="53">
        <f t="shared" si="1486"/>
        <v>0</v>
      </c>
      <c r="W3048" s="75"/>
      <c r="X3048" s="76"/>
    </row>
    <row r="3049" spans="1:24" s="35" customFormat="1" ht="15.75" x14ac:dyDescent="0.25">
      <c r="A3049" s="72" t="s">
        <v>298</v>
      </c>
      <c r="B3049" s="33" t="s">
        <v>332</v>
      </c>
      <c r="C3049" s="73" t="s">
        <v>82</v>
      </c>
      <c r="D3049" s="34" t="s">
        <v>81</v>
      </c>
      <c r="E3049" s="74"/>
      <c r="F3049" s="53"/>
      <c r="G3049" s="74"/>
      <c r="H3049" s="74"/>
      <c r="I3049" s="54"/>
      <c r="J3049" s="50"/>
      <c r="K3049" s="54"/>
      <c r="L3049" s="55"/>
      <c r="M3049" s="75"/>
      <c r="N3049" s="75"/>
      <c r="O3049" s="74"/>
      <c r="P3049" s="74"/>
      <c r="Q3049" s="57">
        <f t="shared" si="1485"/>
        <v>0</v>
      </c>
      <c r="R3049" s="74"/>
      <c r="S3049" s="53">
        <f>ROUND(R3049/12*4,0)</f>
        <v>0</v>
      </c>
      <c r="T3049" s="58"/>
      <c r="U3049" s="58"/>
      <c r="V3049" s="53">
        <f t="shared" si="1486"/>
        <v>0</v>
      </c>
      <c r="W3049" s="75"/>
      <c r="X3049" s="76"/>
    </row>
    <row r="3050" spans="1:24" s="35" customFormat="1" ht="31.5" x14ac:dyDescent="0.25">
      <c r="A3050" s="72" t="s">
        <v>298</v>
      </c>
      <c r="B3050" s="33" t="s">
        <v>332</v>
      </c>
      <c r="C3050" s="73" t="s">
        <v>84</v>
      </c>
      <c r="D3050" s="43" t="s">
        <v>83</v>
      </c>
      <c r="E3050" s="53"/>
      <c r="F3050" s="53"/>
      <c r="G3050" s="53"/>
      <c r="H3050" s="53"/>
      <c r="I3050" s="119"/>
      <c r="J3050" s="55"/>
      <c r="K3050" s="54"/>
      <c r="L3050" s="55"/>
      <c r="M3050" s="75"/>
      <c r="N3050" s="75"/>
      <c r="O3050" s="74"/>
      <c r="P3050" s="74"/>
      <c r="Q3050" s="57">
        <f t="shared" si="1485"/>
        <v>0</v>
      </c>
      <c r="R3050" s="74"/>
      <c r="S3050" s="53">
        <f>ROUND(R3050/12*3,0)</f>
        <v>0</v>
      </c>
      <c r="T3050" s="58"/>
      <c r="U3050" s="58"/>
      <c r="V3050" s="53">
        <f t="shared" si="1486"/>
        <v>0</v>
      </c>
      <c r="W3050" s="75"/>
      <c r="X3050" s="76"/>
    </row>
    <row r="3051" spans="1:24" s="35" customFormat="1" ht="15.75" x14ac:dyDescent="0.25">
      <c r="A3051" s="72" t="s">
        <v>298</v>
      </c>
      <c r="B3051" s="33" t="s">
        <v>332</v>
      </c>
      <c r="C3051" s="73" t="s">
        <v>95</v>
      </c>
      <c r="D3051" s="43" t="s">
        <v>96</v>
      </c>
      <c r="E3051" s="74"/>
      <c r="F3051" s="74"/>
      <c r="G3051" s="74"/>
      <c r="H3051" s="74"/>
      <c r="I3051" s="54"/>
      <c r="J3051" s="50"/>
      <c r="K3051" s="54"/>
      <c r="L3051" s="55"/>
      <c r="M3051" s="75"/>
      <c r="N3051" s="75"/>
      <c r="O3051" s="74"/>
      <c r="P3051" s="74"/>
      <c r="Q3051" s="57">
        <f t="shared" si="1485"/>
        <v>0</v>
      </c>
      <c r="R3051" s="74"/>
      <c r="S3051" s="53">
        <f>ROUND(R3051/12*3,0)</f>
        <v>0</v>
      </c>
      <c r="T3051" s="58"/>
      <c r="U3051" s="58"/>
      <c r="V3051" s="53">
        <f t="shared" si="1486"/>
        <v>0</v>
      </c>
      <c r="W3051" s="75"/>
      <c r="X3051" s="76"/>
    </row>
    <row r="3052" spans="1:24" s="35" customFormat="1" ht="31.5" x14ac:dyDescent="0.25">
      <c r="A3052" s="72" t="s">
        <v>298</v>
      </c>
      <c r="B3052" s="33" t="s">
        <v>332</v>
      </c>
      <c r="C3052" s="73" t="s">
        <v>86</v>
      </c>
      <c r="D3052" s="43" t="s">
        <v>85</v>
      </c>
      <c r="E3052" s="53"/>
      <c r="F3052" s="53"/>
      <c r="G3052" s="53">
        <v>1771</v>
      </c>
      <c r="H3052" s="53">
        <v>1771</v>
      </c>
      <c r="I3052" s="55"/>
      <c r="J3052" s="55"/>
      <c r="K3052" s="54"/>
      <c r="L3052" s="55"/>
      <c r="M3052" s="75"/>
      <c r="N3052" s="75"/>
      <c r="O3052" s="74">
        <v>89</v>
      </c>
      <c r="P3052" s="74">
        <v>89</v>
      </c>
      <c r="Q3052" s="57">
        <f t="shared" si="1485"/>
        <v>0</v>
      </c>
      <c r="R3052" s="74"/>
      <c r="S3052" s="53">
        <f>ROUND(R3052/12*2,0)</f>
        <v>0</v>
      </c>
      <c r="T3052" s="58">
        <v>2</v>
      </c>
      <c r="U3052" s="58">
        <v>2</v>
      </c>
      <c r="V3052" s="53">
        <f t="shared" si="1486"/>
        <v>0</v>
      </c>
      <c r="W3052" s="75"/>
      <c r="X3052" s="76"/>
    </row>
    <row r="3053" spans="1:24" s="35" customFormat="1" ht="31.5" x14ac:dyDescent="0.25">
      <c r="A3053" s="72" t="s">
        <v>298</v>
      </c>
      <c r="B3053" s="33" t="s">
        <v>332</v>
      </c>
      <c r="C3053" s="73" t="s">
        <v>102</v>
      </c>
      <c r="D3053" s="39" t="s">
        <v>352</v>
      </c>
      <c r="E3053" s="74"/>
      <c r="F3053" s="74"/>
      <c r="G3053" s="74"/>
      <c r="H3053" s="74"/>
      <c r="I3053" s="54"/>
      <c r="J3053" s="50"/>
      <c r="K3053" s="54"/>
      <c r="L3053" s="55"/>
      <c r="M3053" s="75"/>
      <c r="N3053" s="75"/>
      <c r="O3053" s="74"/>
      <c r="P3053" s="74"/>
      <c r="Q3053" s="57">
        <f t="shared" si="1485"/>
        <v>0</v>
      </c>
      <c r="R3053" s="74"/>
      <c r="S3053" s="53">
        <f t="shared" ref="S3053" si="1487">R3053</f>
        <v>0</v>
      </c>
      <c r="T3053" s="58"/>
      <c r="U3053" s="58"/>
      <c r="V3053" s="53">
        <f t="shared" si="1486"/>
        <v>0</v>
      </c>
      <c r="W3053" s="75"/>
      <c r="X3053" s="76"/>
    </row>
    <row r="3054" spans="1:24" s="35" customFormat="1" ht="15.75" x14ac:dyDescent="0.25">
      <c r="A3054" s="72" t="s">
        <v>298</v>
      </c>
      <c r="B3054" s="33" t="s">
        <v>332</v>
      </c>
      <c r="C3054" s="73" t="s">
        <v>89</v>
      </c>
      <c r="D3054" s="43" t="s">
        <v>88</v>
      </c>
      <c r="E3054" s="53"/>
      <c r="F3054" s="53"/>
      <c r="G3054" s="53"/>
      <c r="H3054" s="53"/>
      <c r="I3054" s="55">
        <f t="shared" ref="I3054" si="1488">G3054-F3054</f>
        <v>0</v>
      </c>
      <c r="J3054" s="55" t="e">
        <f t="shared" ref="J3054" si="1489">ROUND(I3054/F3054*100,2)</f>
        <v>#DIV/0!</v>
      </c>
      <c r="K3054" s="54">
        <f t="shared" ref="K3054:K3055" si="1490">G3054-F3054</f>
        <v>0</v>
      </c>
      <c r="L3054" s="55" t="e">
        <f t="shared" ref="L3054:L3055" si="1491">ROUND(K3054*100/-F3054,2)</f>
        <v>#DIV/0!</v>
      </c>
      <c r="M3054" s="75"/>
      <c r="N3054" s="75"/>
      <c r="O3054" s="74"/>
      <c r="P3054" s="74"/>
      <c r="Q3054" s="57">
        <f t="shared" si="1485"/>
        <v>0</v>
      </c>
      <c r="R3054" s="74"/>
      <c r="S3054" s="53">
        <f t="shared" ref="S3054:S3061" si="1492">ROUND(R3054/12*3,0)</f>
        <v>0</v>
      </c>
      <c r="T3054" s="58"/>
      <c r="U3054" s="58"/>
      <c r="V3054" s="53">
        <f t="shared" si="1486"/>
        <v>0</v>
      </c>
      <c r="W3054" s="75"/>
      <c r="X3054" s="76"/>
    </row>
    <row r="3055" spans="1:24" s="35" customFormat="1" ht="15.75" x14ac:dyDescent="0.25">
      <c r="A3055" s="72" t="s">
        <v>298</v>
      </c>
      <c r="B3055" s="33" t="s">
        <v>332</v>
      </c>
      <c r="C3055" s="73" t="s">
        <v>91</v>
      </c>
      <c r="D3055" s="43" t="s">
        <v>90</v>
      </c>
      <c r="E3055" s="53">
        <v>982605</v>
      </c>
      <c r="F3055" s="53">
        <f>ROUND(E3055/12*2,0)</f>
        <v>163768</v>
      </c>
      <c r="G3055" s="53">
        <v>160292.30000000086</v>
      </c>
      <c r="H3055" s="53">
        <v>90308</v>
      </c>
      <c r="I3055" s="119"/>
      <c r="J3055" s="119"/>
      <c r="K3055" s="54">
        <f t="shared" si="1490"/>
        <v>-3475.6999999991385</v>
      </c>
      <c r="L3055" s="55">
        <f t="shared" si="1491"/>
        <v>2.12</v>
      </c>
      <c r="M3055" s="75"/>
      <c r="N3055" s="75"/>
      <c r="O3055" s="74"/>
      <c r="P3055" s="74"/>
      <c r="Q3055" s="57">
        <f t="shared" si="1485"/>
        <v>0</v>
      </c>
      <c r="R3055" s="74"/>
      <c r="S3055" s="53">
        <f t="shared" si="1492"/>
        <v>0</v>
      </c>
      <c r="T3055" s="58"/>
      <c r="U3055" s="58"/>
      <c r="V3055" s="53">
        <f t="shared" si="1486"/>
        <v>0</v>
      </c>
      <c r="W3055" s="75"/>
      <c r="X3055" s="76"/>
    </row>
    <row r="3056" spans="1:24" s="35" customFormat="1" ht="15.75" x14ac:dyDescent="0.25">
      <c r="A3056" s="72" t="s">
        <v>298</v>
      </c>
      <c r="B3056" s="33" t="s">
        <v>332</v>
      </c>
      <c r="C3056" s="73" t="s">
        <v>94</v>
      </c>
      <c r="D3056" s="43" t="s">
        <v>97</v>
      </c>
      <c r="E3056" s="53"/>
      <c r="F3056" s="53">
        <f t="shared" ref="F3056" si="1493">E3056/12*10</f>
        <v>0</v>
      </c>
      <c r="G3056" s="53"/>
      <c r="H3056" s="53"/>
      <c r="I3056" s="119">
        <f t="shared" ref="I3056" si="1494">G3056-F3056</f>
        <v>0</v>
      </c>
      <c r="J3056" s="55"/>
      <c r="K3056" s="54"/>
      <c r="L3056" s="55"/>
      <c r="M3056" s="75"/>
      <c r="N3056" s="75"/>
      <c r="O3056" s="74"/>
      <c r="P3056" s="74"/>
      <c r="Q3056" s="57">
        <f t="shared" si="1485"/>
        <v>0</v>
      </c>
      <c r="R3056" s="74"/>
      <c r="S3056" s="53">
        <f t="shared" si="1492"/>
        <v>0</v>
      </c>
      <c r="T3056" s="58"/>
      <c r="U3056" s="58"/>
      <c r="V3056" s="53">
        <f t="shared" si="1486"/>
        <v>0</v>
      </c>
      <c r="W3056" s="75"/>
      <c r="X3056" s="76"/>
    </row>
    <row r="3057" spans="1:24" s="35" customFormat="1" ht="15.75" x14ac:dyDescent="0.25">
      <c r="A3057" s="72" t="s">
        <v>298</v>
      </c>
      <c r="B3057" s="33" t="s">
        <v>332</v>
      </c>
      <c r="C3057" s="73" t="s">
        <v>93</v>
      </c>
      <c r="D3057" s="43" t="s">
        <v>92</v>
      </c>
      <c r="E3057" s="74"/>
      <c r="F3057" s="74"/>
      <c r="G3057" s="74"/>
      <c r="H3057" s="74"/>
      <c r="I3057" s="54"/>
      <c r="J3057" s="50"/>
      <c r="K3057" s="54"/>
      <c r="L3057" s="55"/>
      <c r="M3057" s="75"/>
      <c r="N3057" s="75"/>
      <c r="O3057" s="74"/>
      <c r="P3057" s="74"/>
      <c r="Q3057" s="57">
        <f t="shared" si="1485"/>
        <v>0</v>
      </c>
      <c r="R3057" s="74"/>
      <c r="S3057" s="53">
        <f t="shared" si="1492"/>
        <v>0</v>
      </c>
      <c r="T3057" s="58"/>
      <c r="U3057" s="58"/>
      <c r="V3057" s="53">
        <f t="shared" si="1486"/>
        <v>0</v>
      </c>
      <c r="W3057" s="75"/>
      <c r="X3057" s="76"/>
    </row>
    <row r="3058" spans="1:24" s="35" customFormat="1" ht="31.5" x14ac:dyDescent="0.25">
      <c r="A3058" s="72" t="s">
        <v>298</v>
      </c>
      <c r="B3058" s="33" t="s">
        <v>332</v>
      </c>
      <c r="C3058" s="73" t="s">
        <v>98</v>
      </c>
      <c r="D3058" s="34" t="s">
        <v>99</v>
      </c>
      <c r="E3058" s="74"/>
      <c r="F3058" s="74"/>
      <c r="G3058" s="74"/>
      <c r="H3058" s="74"/>
      <c r="I3058" s="54"/>
      <c r="J3058" s="50"/>
      <c r="K3058" s="54"/>
      <c r="L3058" s="55"/>
      <c r="M3058" s="75"/>
      <c r="N3058" s="75"/>
      <c r="O3058" s="74"/>
      <c r="P3058" s="74"/>
      <c r="Q3058" s="57">
        <f t="shared" si="1485"/>
        <v>0</v>
      </c>
      <c r="R3058" s="74"/>
      <c r="S3058" s="53">
        <f t="shared" si="1492"/>
        <v>0</v>
      </c>
      <c r="T3058" s="58"/>
      <c r="U3058" s="58"/>
      <c r="V3058" s="53">
        <f t="shared" si="1486"/>
        <v>0</v>
      </c>
      <c r="W3058" s="75"/>
      <c r="X3058" s="76"/>
    </row>
    <row r="3059" spans="1:24" s="35" customFormat="1" ht="15.75" x14ac:dyDescent="0.25">
      <c r="A3059" s="72" t="s">
        <v>298</v>
      </c>
      <c r="B3059" s="33" t="s">
        <v>332</v>
      </c>
      <c r="C3059" s="73" t="s">
        <v>100</v>
      </c>
      <c r="D3059" s="34" t="s">
        <v>101</v>
      </c>
      <c r="E3059" s="74"/>
      <c r="F3059" s="74"/>
      <c r="G3059" s="74"/>
      <c r="H3059" s="74"/>
      <c r="I3059" s="54"/>
      <c r="J3059" s="50"/>
      <c r="K3059" s="54"/>
      <c r="L3059" s="55"/>
      <c r="M3059" s="75"/>
      <c r="N3059" s="75"/>
      <c r="O3059" s="74"/>
      <c r="P3059" s="74"/>
      <c r="Q3059" s="57">
        <f t="shared" si="1485"/>
        <v>0</v>
      </c>
      <c r="R3059" s="74"/>
      <c r="S3059" s="53">
        <f t="shared" si="1492"/>
        <v>0</v>
      </c>
      <c r="T3059" s="58"/>
      <c r="U3059" s="58"/>
      <c r="V3059" s="53">
        <f t="shared" si="1486"/>
        <v>0</v>
      </c>
      <c r="W3059" s="75"/>
      <c r="X3059" s="76"/>
    </row>
    <row r="3060" spans="1:24" s="35" customFormat="1" ht="47.25" x14ac:dyDescent="0.25">
      <c r="A3060" s="72" t="s">
        <v>298</v>
      </c>
      <c r="B3060" s="33" t="s">
        <v>332</v>
      </c>
      <c r="C3060" s="73" t="s">
        <v>102</v>
      </c>
      <c r="D3060" s="39" t="s">
        <v>87</v>
      </c>
      <c r="E3060" s="74"/>
      <c r="F3060" s="74"/>
      <c r="G3060" s="74"/>
      <c r="H3060" s="74"/>
      <c r="I3060" s="54"/>
      <c r="J3060" s="50"/>
      <c r="K3060" s="54"/>
      <c r="L3060" s="55"/>
      <c r="M3060" s="75"/>
      <c r="N3060" s="75"/>
      <c r="O3060" s="74"/>
      <c r="P3060" s="74"/>
      <c r="Q3060" s="57">
        <f t="shared" si="1485"/>
        <v>0</v>
      </c>
      <c r="R3060" s="74"/>
      <c r="S3060" s="53">
        <f t="shared" si="1492"/>
        <v>0</v>
      </c>
      <c r="T3060" s="58"/>
      <c r="U3060" s="58"/>
      <c r="V3060" s="53">
        <f t="shared" si="1486"/>
        <v>0</v>
      </c>
      <c r="W3060" s="75"/>
      <c r="X3060" s="76"/>
    </row>
    <row r="3061" spans="1:24" s="35" customFormat="1" ht="63" x14ac:dyDescent="0.25">
      <c r="A3061" s="72" t="s">
        <v>298</v>
      </c>
      <c r="B3061" s="33" t="s">
        <v>332</v>
      </c>
      <c r="C3061" s="73" t="s">
        <v>102</v>
      </c>
      <c r="D3061" s="39" t="s">
        <v>103</v>
      </c>
      <c r="E3061" s="74"/>
      <c r="F3061" s="74"/>
      <c r="G3061" s="74"/>
      <c r="H3061" s="74"/>
      <c r="I3061" s="54"/>
      <c r="J3061" s="50"/>
      <c r="K3061" s="54"/>
      <c r="L3061" s="55"/>
      <c r="M3061" s="75"/>
      <c r="N3061" s="75"/>
      <c r="O3061" s="74"/>
      <c r="P3061" s="74"/>
      <c r="Q3061" s="57">
        <f t="shared" si="1485"/>
        <v>0</v>
      </c>
      <c r="R3061" s="74"/>
      <c r="S3061" s="53">
        <f t="shared" si="1492"/>
        <v>0</v>
      </c>
      <c r="T3061" s="58"/>
      <c r="U3061" s="58"/>
      <c r="V3061" s="53">
        <f t="shared" si="1486"/>
        <v>0</v>
      </c>
      <c r="W3061" s="75"/>
      <c r="X3061" s="76"/>
    </row>
    <row r="3062" spans="1:24" s="35" customFormat="1" ht="31.5" x14ac:dyDescent="0.25">
      <c r="A3062" s="72" t="s">
        <v>298</v>
      </c>
      <c r="B3062" s="33" t="s">
        <v>332</v>
      </c>
      <c r="C3062" s="23" t="s">
        <v>362</v>
      </c>
      <c r="D3062" s="39" t="s">
        <v>363</v>
      </c>
      <c r="E3062" s="53">
        <v>6</v>
      </c>
      <c r="F3062" s="53">
        <f>ROUND(E3062/12*2,0)</f>
        <v>1</v>
      </c>
      <c r="G3062" s="53"/>
      <c r="H3062" s="53"/>
      <c r="I3062" s="55">
        <f>G3062-F3062</f>
        <v>-1</v>
      </c>
      <c r="J3062" s="55">
        <f>ROUND(I3062/F3062*100,2)</f>
        <v>-100</v>
      </c>
      <c r="K3062" s="54">
        <f>G3062-F3062</f>
        <v>-1</v>
      </c>
      <c r="L3062" s="55">
        <f>ROUND(K3062*100/-F3062,2)</f>
        <v>100</v>
      </c>
      <c r="M3062" s="75"/>
      <c r="N3062" s="75"/>
      <c r="O3062" s="74"/>
      <c r="P3062" s="74"/>
      <c r="Q3062" s="57"/>
      <c r="R3062" s="74"/>
      <c r="S3062" s="53"/>
      <c r="T3062" s="58"/>
      <c r="U3062" s="58"/>
      <c r="V3062" s="53"/>
      <c r="W3062" s="75"/>
      <c r="X3062" s="76"/>
    </row>
    <row r="3063" spans="1:24" s="35" customFormat="1" ht="15.75" x14ac:dyDescent="0.25">
      <c r="A3063" s="72" t="s">
        <v>298</v>
      </c>
      <c r="B3063" s="33" t="s">
        <v>332</v>
      </c>
      <c r="C3063" s="23" t="s">
        <v>365</v>
      </c>
      <c r="D3063" s="39" t="s">
        <v>364</v>
      </c>
      <c r="E3063" s="74"/>
      <c r="F3063" s="74"/>
      <c r="G3063" s="74"/>
      <c r="H3063" s="74"/>
      <c r="I3063" s="54"/>
      <c r="J3063" s="50"/>
      <c r="K3063" s="54"/>
      <c r="L3063" s="55"/>
      <c r="M3063" s="75"/>
      <c r="N3063" s="75"/>
      <c r="O3063" s="74"/>
      <c r="P3063" s="74"/>
      <c r="Q3063" s="57"/>
      <c r="R3063" s="74"/>
      <c r="S3063" s="53"/>
      <c r="T3063" s="58"/>
      <c r="U3063" s="58"/>
      <c r="V3063" s="53"/>
      <c r="W3063" s="75"/>
      <c r="X3063" s="76"/>
    </row>
    <row r="3064" spans="1:24" s="35" customFormat="1" ht="15.75" x14ac:dyDescent="0.25">
      <c r="A3064" s="72" t="s">
        <v>298</v>
      </c>
      <c r="B3064" s="21">
        <v>2</v>
      </c>
      <c r="C3064" s="73" t="s">
        <v>102</v>
      </c>
      <c r="D3064" s="40" t="s">
        <v>31</v>
      </c>
      <c r="E3064" s="68">
        <f t="shared" ref="E3064:K3064" si="1495">E3065+E3071+E3126</f>
        <v>1237263</v>
      </c>
      <c r="F3064" s="68">
        <f t="shared" si="1495"/>
        <v>242107.16</v>
      </c>
      <c r="G3064" s="68">
        <f t="shared" si="1495"/>
        <v>461311.44</v>
      </c>
      <c r="H3064" s="68">
        <f t="shared" si="1495"/>
        <v>187200</v>
      </c>
      <c r="I3064" s="126">
        <f t="shared" si="1495"/>
        <v>274450.13</v>
      </c>
      <c r="J3064" s="50">
        <f>ROUND(I3064/F3064*100,2)</f>
        <v>113.36</v>
      </c>
      <c r="K3064" s="126">
        <f t="shared" si="1495"/>
        <v>-55245.85</v>
      </c>
      <c r="L3064" s="55">
        <f>ROUND(K3064*100/-F3064,2)</f>
        <v>22.82</v>
      </c>
      <c r="M3064" s="64">
        <v>80511</v>
      </c>
      <c r="N3064" s="49">
        <f>ROUND(M3064/12*2,2)</f>
        <v>13418.5</v>
      </c>
      <c r="O3064" s="68">
        <f t="shared" ref="O3064:V3064" si="1496">O3065+O3071+O3126</f>
        <v>12634</v>
      </c>
      <c r="P3064" s="68">
        <f t="shared" si="1496"/>
        <v>10174</v>
      </c>
      <c r="Q3064" s="126">
        <f t="shared" si="1496"/>
        <v>2460</v>
      </c>
      <c r="R3064" s="68">
        <f t="shared" si="1496"/>
        <v>595</v>
      </c>
      <c r="S3064" s="64">
        <f t="shared" si="1496"/>
        <v>100.75</v>
      </c>
      <c r="T3064" s="136">
        <f t="shared" si="1496"/>
        <v>284</v>
      </c>
      <c r="U3064" s="136">
        <f t="shared" si="1496"/>
        <v>263</v>
      </c>
      <c r="V3064" s="53">
        <f t="shared" si="1496"/>
        <v>21</v>
      </c>
      <c r="W3064" s="74"/>
      <c r="X3064" s="76"/>
    </row>
    <row r="3065" spans="1:24" s="35" customFormat="1" ht="23.25" customHeight="1" x14ac:dyDescent="0.25">
      <c r="A3065" s="72" t="s">
        <v>298</v>
      </c>
      <c r="B3065" s="22" t="s">
        <v>333</v>
      </c>
      <c r="C3065" s="73" t="s">
        <v>102</v>
      </c>
      <c r="D3065" s="32" t="s">
        <v>32</v>
      </c>
      <c r="E3065" s="64">
        <f t="shared" ref="E3065:K3065" si="1497">SUM(E3066:E3070)</f>
        <v>202773</v>
      </c>
      <c r="F3065" s="64">
        <f t="shared" si="1497"/>
        <v>33634</v>
      </c>
      <c r="G3065" s="64">
        <f>SUM(G3066:G3070)</f>
        <v>223148</v>
      </c>
      <c r="H3065" s="64">
        <f t="shared" si="1497"/>
        <v>33634</v>
      </c>
      <c r="I3065" s="64">
        <f t="shared" si="1497"/>
        <v>189514</v>
      </c>
      <c r="J3065" s="50">
        <f>ROUND(I3065/F3065*100,2)</f>
        <v>563.46</v>
      </c>
      <c r="K3065" s="64">
        <f t="shared" si="1497"/>
        <v>0</v>
      </c>
      <c r="L3065" s="55">
        <f>ROUND(K3065*100/-F3065,2)</f>
        <v>0</v>
      </c>
      <c r="M3065" s="64"/>
      <c r="N3065" s="64"/>
      <c r="O3065" s="64">
        <f t="shared" ref="O3065:V3065" si="1498">SUM(O3066:O3070)</f>
        <v>5780</v>
      </c>
      <c r="P3065" s="64">
        <f t="shared" si="1498"/>
        <v>5780</v>
      </c>
      <c r="Q3065" s="64">
        <f t="shared" si="1498"/>
        <v>0</v>
      </c>
      <c r="R3065" s="64">
        <f t="shared" si="1498"/>
        <v>209</v>
      </c>
      <c r="S3065" s="64">
        <f t="shared" si="1498"/>
        <v>35</v>
      </c>
      <c r="T3065" s="64">
        <f t="shared" si="1498"/>
        <v>231</v>
      </c>
      <c r="U3065" s="64">
        <f t="shared" si="1498"/>
        <v>231</v>
      </c>
      <c r="V3065" s="64">
        <f t="shared" si="1498"/>
        <v>0</v>
      </c>
      <c r="W3065" s="64"/>
      <c r="X3065" s="76"/>
    </row>
    <row r="3066" spans="1:24" s="35" customFormat="1" ht="15.75" x14ac:dyDescent="0.25">
      <c r="A3066" s="163" t="s">
        <v>298</v>
      </c>
      <c r="B3066" s="33" t="s">
        <v>333</v>
      </c>
      <c r="C3066" s="73" t="s">
        <v>109</v>
      </c>
      <c r="D3066" s="34" t="s">
        <v>106</v>
      </c>
      <c r="E3066" s="53">
        <v>202773</v>
      </c>
      <c r="F3066" s="53">
        <f>16817*2</f>
        <v>33634</v>
      </c>
      <c r="G3066" s="53">
        <v>223148</v>
      </c>
      <c r="H3066" s="53">
        <v>33634</v>
      </c>
      <c r="I3066" s="119">
        <f t="shared" ref="I3066" si="1499">G3066-F3066</f>
        <v>189514</v>
      </c>
      <c r="J3066" s="55">
        <f t="shared" ref="J3066" si="1500">ROUND(I3066/F3066*100,2)</f>
        <v>563.46</v>
      </c>
      <c r="K3066" s="54"/>
      <c r="L3066" s="55"/>
      <c r="M3066" s="75"/>
      <c r="N3066" s="75"/>
      <c r="O3066" s="74">
        <v>5780</v>
      </c>
      <c r="P3066" s="74">
        <v>5780</v>
      </c>
      <c r="Q3066" s="59">
        <f>O3066-P3066</f>
        <v>0</v>
      </c>
      <c r="R3066" s="74">
        <v>209</v>
      </c>
      <c r="S3066" s="53">
        <f>ROUND(R3066/12*2,0)</f>
        <v>35</v>
      </c>
      <c r="T3066" s="58">
        <v>231</v>
      </c>
      <c r="U3066" s="58">
        <v>231</v>
      </c>
      <c r="V3066" s="53">
        <f>T3066-U3066</f>
        <v>0</v>
      </c>
      <c r="W3066" s="75"/>
      <c r="X3066" s="76"/>
    </row>
    <row r="3067" spans="1:24" s="35" customFormat="1" ht="31.5" x14ac:dyDescent="0.25">
      <c r="A3067" s="72" t="s">
        <v>298</v>
      </c>
      <c r="B3067" s="33" t="s">
        <v>333</v>
      </c>
      <c r="C3067" s="73" t="s">
        <v>110</v>
      </c>
      <c r="D3067" s="34" t="s">
        <v>114</v>
      </c>
      <c r="E3067" s="74"/>
      <c r="F3067" s="74"/>
      <c r="G3067" s="74"/>
      <c r="H3067" s="74"/>
      <c r="I3067" s="54"/>
      <c r="J3067" s="50"/>
      <c r="K3067" s="54"/>
      <c r="L3067" s="55"/>
      <c r="M3067" s="75"/>
      <c r="N3067" s="75"/>
      <c r="O3067" s="74"/>
      <c r="P3067" s="74"/>
      <c r="Q3067" s="57">
        <f>O3067-P3067</f>
        <v>0</v>
      </c>
      <c r="R3067" s="74"/>
      <c r="S3067" s="53">
        <f>ROUND(R3067/12*3,0)</f>
        <v>0</v>
      </c>
      <c r="T3067" s="58"/>
      <c r="U3067" s="58"/>
      <c r="V3067" s="53">
        <f>T3067-U3067</f>
        <v>0</v>
      </c>
      <c r="W3067" s="75"/>
      <c r="X3067" s="76"/>
    </row>
    <row r="3068" spans="1:24" s="35" customFormat="1" ht="15.75" x14ac:dyDescent="0.25">
      <c r="A3068" s="72" t="s">
        <v>298</v>
      </c>
      <c r="B3068" s="33" t="s">
        <v>333</v>
      </c>
      <c r="C3068" s="73" t="s">
        <v>111</v>
      </c>
      <c r="D3068" s="34" t="s">
        <v>115</v>
      </c>
      <c r="E3068" s="74"/>
      <c r="F3068" s="74"/>
      <c r="G3068" s="74"/>
      <c r="H3068" s="74"/>
      <c r="I3068" s="54"/>
      <c r="J3068" s="50"/>
      <c r="K3068" s="54"/>
      <c r="L3068" s="55"/>
      <c r="M3068" s="75"/>
      <c r="N3068" s="75"/>
      <c r="O3068" s="74"/>
      <c r="P3068" s="74"/>
      <c r="Q3068" s="57">
        <f>O3068-P3068</f>
        <v>0</v>
      </c>
      <c r="R3068" s="74"/>
      <c r="S3068" s="53">
        <f>ROUND(R3068/12*3,0)</f>
        <v>0</v>
      </c>
      <c r="T3068" s="58"/>
      <c r="U3068" s="58"/>
      <c r="V3068" s="53">
        <f>T3068-U3068</f>
        <v>0</v>
      </c>
      <c r="W3068" s="75"/>
      <c r="X3068" s="76"/>
    </row>
    <row r="3069" spans="1:24" s="35" customFormat="1" ht="31.5" x14ac:dyDescent="0.25">
      <c r="A3069" s="72" t="s">
        <v>298</v>
      </c>
      <c r="B3069" s="33" t="s">
        <v>333</v>
      </c>
      <c r="C3069" s="73" t="s">
        <v>113</v>
      </c>
      <c r="D3069" s="34" t="s">
        <v>116</v>
      </c>
      <c r="E3069" s="74"/>
      <c r="F3069" s="74"/>
      <c r="G3069" s="74"/>
      <c r="H3069" s="74"/>
      <c r="I3069" s="54"/>
      <c r="J3069" s="50"/>
      <c r="K3069" s="54"/>
      <c r="L3069" s="55"/>
      <c r="M3069" s="75"/>
      <c r="N3069" s="75"/>
      <c r="O3069" s="74"/>
      <c r="P3069" s="74"/>
      <c r="Q3069" s="57">
        <f>O3069-P3069</f>
        <v>0</v>
      </c>
      <c r="R3069" s="74"/>
      <c r="S3069" s="53">
        <f>ROUND(R3069/12*3,0)</f>
        <v>0</v>
      </c>
      <c r="T3069" s="58"/>
      <c r="U3069" s="58"/>
      <c r="V3069" s="53">
        <f>T3069-U3069</f>
        <v>0</v>
      </c>
      <c r="W3069" s="75"/>
      <c r="X3069" s="76"/>
    </row>
    <row r="3070" spans="1:24" s="35" customFormat="1" ht="15.75" x14ac:dyDescent="0.25">
      <c r="A3070" s="72" t="s">
        <v>298</v>
      </c>
      <c r="B3070" s="33" t="s">
        <v>333</v>
      </c>
      <c r="C3070" s="73" t="s">
        <v>112</v>
      </c>
      <c r="D3070" s="34" t="s">
        <v>117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>O3070-P3070</f>
        <v>0</v>
      </c>
      <c r="R3070" s="74"/>
      <c r="S3070" s="53">
        <f>ROUND(R3070/12*3,0)</f>
        <v>0</v>
      </c>
      <c r="T3070" s="58"/>
      <c r="U3070" s="58"/>
      <c r="V3070" s="53">
        <f>T3070-U3070</f>
        <v>0</v>
      </c>
      <c r="W3070" s="75"/>
      <c r="X3070" s="76"/>
    </row>
    <row r="3071" spans="1:24" s="35" customFormat="1" ht="15.75" x14ac:dyDescent="0.25">
      <c r="A3071" s="72" t="s">
        <v>298</v>
      </c>
      <c r="B3071" s="22" t="s">
        <v>334</v>
      </c>
      <c r="C3071" s="73" t="s">
        <v>102</v>
      </c>
      <c r="D3071" s="41" t="s">
        <v>33</v>
      </c>
      <c r="E3071" s="64">
        <f>SUM(E3072:E3125)</f>
        <v>862410</v>
      </c>
      <c r="F3071" s="64">
        <f>SUM(F3072:F3125)</f>
        <v>149144.16</v>
      </c>
      <c r="G3071" s="64">
        <f>SUM(G3072:G3125)</f>
        <v>154538</v>
      </c>
      <c r="H3071" s="64">
        <f>SUM(H3072:H3125)</f>
        <v>96911</v>
      </c>
      <c r="I3071" s="64">
        <f>SUM(I3072:I3125)</f>
        <v>59145.509999999995</v>
      </c>
      <c r="J3071" s="50">
        <f>ROUND(I3071/F3071*100,2)</f>
        <v>39.659999999999997</v>
      </c>
      <c r="K3071" s="64">
        <f>SUM(K3072:K3125)</f>
        <v>-53751.67</v>
      </c>
      <c r="L3071" s="55">
        <f>ROUND(K3071*100/-F3071,2)</f>
        <v>36.04</v>
      </c>
      <c r="M3071" s="64"/>
      <c r="N3071" s="64"/>
      <c r="O3071" s="64">
        <f t="shared" ref="O3071:V3071" si="1501">SUM(O3072:O3125)</f>
        <v>6854</v>
      </c>
      <c r="P3071" s="64">
        <f t="shared" si="1501"/>
        <v>4394</v>
      </c>
      <c r="Q3071" s="64">
        <f t="shared" si="1501"/>
        <v>2460</v>
      </c>
      <c r="R3071" s="64">
        <f t="shared" si="1501"/>
        <v>386</v>
      </c>
      <c r="S3071" s="64">
        <f t="shared" si="1501"/>
        <v>65.75</v>
      </c>
      <c r="T3071" s="64">
        <f t="shared" si="1501"/>
        <v>53</v>
      </c>
      <c r="U3071" s="64">
        <f t="shared" si="1501"/>
        <v>32</v>
      </c>
      <c r="V3071" s="64">
        <f t="shared" si="1501"/>
        <v>21</v>
      </c>
      <c r="W3071" s="64"/>
      <c r="X3071" s="76"/>
    </row>
    <row r="3072" spans="1:24" s="35" customFormat="1" ht="31.5" x14ac:dyDescent="0.25">
      <c r="A3072" s="72" t="s">
        <v>298</v>
      </c>
      <c r="B3072" s="33" t="s">
        <v>334</v>
      </c>
      <c r="C3072" s="78" t="s">
        <v>139</v>
      </c>
      <c r="D3072" s="43" t="s">
        <v>119</v>
      </c>
      <c r="E3072" s="74">
        <v>749</v>
      </c>
      <c r="F3072" s="53">
        <f t="shared" ref="F3072:F3073" si="1502">ROUND(E3072/12*2,2)</f>
        <v>124.83</v>
      </c>
      <c r="G3072" s="53">
        <v>749</v>
      </c>
      <c r="H3072" s="53"/>
      <c r="I3072" s="119">
        <f t="shared" ref="I3072" si="1503">G3072-F3072</f>
        <v>624.16999999999996</v>
      </c>
      <c r="J3072" s="55">
        <f t="shared" ref="J3072" si="1504">ROUND(I3072/F3072*100,2)</f>
        <v>500.02</v>
      </c>
      <c r="K3072" s="54"/>
      <c r="L3072" s="55"/>
      <c r="M3072" s="75"/>
      <c r="N3072" s="75"/>
      <c r="O3072" s="74"/>
      <c r="P3072" s="74"/>
      <c r="Q3072" s="59">
        <f t="shared" ref="Q3072:Q3124" si="1505">O3072-P3072</f>
        <v>0</v>
      </c>
      <c r="R3072" s="75">
        <v>1</v>
      </c>
      <c r="S3072" s="53">
        <f t="shared" ref="S3072:S3073" si="1506">ROUND(R3072/12*2,0)</f>
        <v>0</v>
      </c>
      <c r="T3072" s="58">
        <v>1</v>
      </c>
      <c r="U3072" s="58"/>
      <c r="V3072" s="53">
        <f t="shared" ref="V3072:V3124" si="1507">T3072-U3072</f>
        <v>1</v>
      </c>
      <c r="W3072" s="75"/>
      <c r="X3072" s="76"/>
    </row>
    <row r="3073" spans="1:24" s="35" customFormat="1" ht="47.25" x14ac:dyDescent="0.25">
      <c r="A3073" s="72" t="s">
        <v>298</v>
      </c>
      <c r="B3073" s="33" t="s">
        <v>334</v>
      </c>
      <c r="C3073" s="78" t="s">
        <v>140</v>
      </c>
      <c r="D3073" s="43" t="s">
        <v>120</v>
      </c>
      <c r="E3073" s="74">
        <v>5898</v>
      </c>
      <c r="F3073" s="53">
        <f t="shared" si="1502"/>
        <v>983</v>
      </c>
      <c r="G3073" s="53">
        <v>0</v>
      </c>
      <c r="H3073" s="53">
        <v>0</v>
      </c>
      <c r="I3073" s="119"/>
      <c r="J3073" s="55"/>
      <c r="K3073" s="54">
        <f t="shared" ref="K3073" si="1508">G3073-F3073</f>
        <v>-983</v>
      </c>
      <c r="L3073" s="55">
        <f t="shared" ref="L3073" si="1509">ROUND(K3073*100/-F3073,2)</f>
        <v>100</v>
      </c>
      <c r="M3073" s="75"/>
      <c r="N3073" s="75"/>
      <c r="O3073" s="74"/>
      <c r="P3073" s="74"/>
      <c r="Q3073" s="57">
        <f t="shared" si="1505"/>
        <v>0</v>
      </c>
      <c r="R3073" s="75">
        <v>11</v>
      </c>
      <c r="S3073" s="53">
        <f t="shared" si="1506"/>
        <v>2</v>
      </c>
      <c r="T3073" s="58"/>
      <c r="U3073" s="58"/>
      <c r="V3073" s="53">
        <f t="shared" si="1507"/>
        <v>0</v>
      </c>
      <c r="W3073" s="75"/>
      <c r="X3073" s="76"/>
    </row>
    <row r="3074" spans="1:24" s="35" customFormat="1" ht="31.5" x14ac:dyDescent="0.25">
      <c r="A3074" s="72" t="s">
        <v>298</v>
      </c>
      <c r="B3074" s="33" t="s">
        <v>334</v>
      </c>
      <c r="C3074" s="78" t="s">
        <v>141</v>
      </c>
      <c r="D3074" s="43" t="s">
        <v>142</v>
      </c>
      <c r="E3074" s="74"/>
      <c r="F3074" s="74"/>
      <c r="G3074" s="74"/>
      <c r="H3074" s="74"/>
      <c r="I3074" s="54"/>
      <c r="J3074" s="50"/>
      <c r="K3074" s="54"/>
      <c r="L3074" s="55"/>
      <c r="M3074" s="75"/>
      <c r="N3074" s="75"/>
      <c r="O3074" s="74"/>
      <c r="P3074" s="74"/>
      <c r="Q3074" s="57">
        <f t="shared" si="1505"/>
        <v>0</v>
      </c>
      <c r="R3074" s="74"/>
      <c r="S3074" s="53">
        <f t="shared" ref="S3074:S3094" si="1510">ROUND(R3074/12*3,0)</f>
        <v>0</v>
      </c>
      <c r="T3074" s="58"/>
      <c r="U3074" s="58"/>
      <c r="V3074" s="53">
        <f t="shared" si="1507"/>
        <v>0</v>
      </c>
      <c r="W3074" s="75"/>
      <c r="X3074" s="76"/>
    </row>
    <row r="3075" spans="1:24" s="35" customFormat="1" ht="31.5" x14ac:dyDescent="0.25">
      <c r="A3075" s="72" t="s">
        <v>298</v>
      </c>
      <c r="B3075" s="33" t="s">
        <v>334</v>
      </c>
      <c r="C3075" s="78" t="s">
        <v>143</v>
      </c>
      <c r="D3075" s="43" t="s">
        <v>144</v>
      </c>
      <c r="E3075" s="74"/>
      <c r="F3075" s="74"/>
      <c r="G3075" s="74"/>
      <c r="H3075" s="74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505"/>
        <v>0</v>
      </c>
      <c r="R3075" s="74"/>
      <c r="S3075" s="53">
        <f t="shared" si="1510"/>
        <v>0</v>
      </c>
      <c r="T3075" s="58"/>
      <c r="U3075" s="58"/>
      <c r="V3075" s="53">
        <f t="shared" si="1507"/>
        <v>0</v>
      </c>
      <c r="W3075" s="75"/>
      <c r="X3075" s="76"/>
    </row>
    <row r="3076" spans="1:24" s="35" customFormat="1" ht="15.75" x14ac:dyDescent="0.25">
      <c r="A3076" s="72" t="s">
        <v>298</v>
      </c>
      <c r="B3076" s="33" t="s">
        <v>334</v>
      </c>
      <c r="C3076" s="78" t="s">
        <v>145</v>
      </c>
      <c r="D3076" s="43" t="s">
        <v>146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505"/>
        <v>0</v>
      </c>
      <c r="R3076" s="74"/>
      <c r="S3076" s="53">
        <f t="shared" si="1510"/>
        <v>0</v>
      </c>
      <c r="T3076" s="58"/>
      <c r="U3076" s="58"/>
      <c r="V3076" s="53">
        <f t="shared" si="1507"/>
        <v>0</v>
      </c>
      <c r="W3076" s="75"/>
      <c r="X3076" s="76"/>
    </row>
    <row r="3077" spans="1:24" s="35" customFormat="1" ht="15.75" x14ac:dyDescent="0.25">
      <c r="A3077" s="72" t="s">
        <v>298</v>
      </c>
      <c r="B3077" s="33" t="s">
        <v>334</v>
      </c>
      <c r="C3077" s="78" t="s">
        <v>147</v>
      </c>
      <c r="D3077" s="43" t="s">
        <v>148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 t="shared" si="1505"/>
        <v>0</v>
      </c>
      <c r="R3077" s="74"/>
      <c r="S3077" s="53">
        <f t="shared" si="1510"/>
        <v>0</v>
      </c>
      <c r="T3077" s="58"/>
      <c r="U3077" s="58"/>
      <c r="V3077" s="53">
        <f t="shared" si="1507"/>
        <v>0</v>
      </c>
      <c r="W3077" s="75"/>
      <c r="X3077" s="76"/>
    </row>
    <row r="3078" spans="1:24" s="35" customFormat="1" ht="78.75" x14ac:dyDescent="0.25">
      <c r="A3078" s="72" t="s">
        <v>298</v>
      </c>
      <c r="B3078" s="33" t="s">
        <v>334</v>
      </c>
      <c r="C3078" s="78" t="s">
        <v>149</v>
      </c>
      <c r="D3078" s="43" t="s">
        <v>150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505"/>
        <v>0</v>
      </c>
      <c r="R3078" s="74"/>
      <c r="S3078" s="53">
        <f t="shared" si="1510"/>
        <v>0</v>
      </c>
      <c r="T3078" s="58"/>
      <c r="U3078" s="58"/>
      <c r="V3078" s="53">
        <f t="shared" si="1507"/>
        <v>0</v>
      </c>
      <c r="W3078" s="75"/>
      <c r="X3078" s="76"/>
    </row>
    <row r="3079" spans="1:24" s="35" customFormat="1" ht="31.5" x14ac:dyDescent="0.25">
      <c r="A3079" s="72" t="s">
        <v>298</v>
      </c>
      <c r="B3079" s="33" t="s">
        <v>334</v>
      </c>
      <c r="C3079" s="78" t="s">
        <v>130</v>
      </c>
      <c r="D3079" s="43" t="s">
        <v>151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505"/>
        <v>0</v>
      </c>
      <c r="R3079" s="74"/>
      <c r="S3079" s="53">
        <f t="shared" si="1510"/>
        <v>0</v>
      </c>
      <c r="T3079" s="58"/>
      <c r="U3079" s="58"/>
      <c r="V3079" s="53">
        <f t="shared" si="1507"/>
        <v>0</v>
      </c>
      <c r="W3079" s="75"/>
      <c r="X3079" s="76"/>
    </row>
    <row r="3080" spans="1:24" s="35" customFormat="1" ht="47.25" x14ac:dyDescent="0.25">
      <c r="A3080" s="72" t="s">
        <v>298</v>
      </c>
      <c r="B3080" s="33" t="s">
        <v>334</v>
      </c>
      <c r="C3080" s="78" t="s">
        <v>174</v>
      </c>
      <c r="D3080" s="43" t="s">
        <v>175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505"/>
        <v>0</v>
      </c>
      <c r="R3080" s="74"/>
      <c r="S3080" s="53">
        <f t="shared" si="1510"/>
        <v>0</v>
      </c>
      <c r="T3080" s="58"/>
      <c r="U3080" s="58"/>
      <c r="V3080" s="53">
        <f t="shared" si="1507"/>
        <v>0</v>
      </c>
      <c r="W3080" s="75"/>
      <c r="X3080" s="76"/>
    </row>
    <row r="3081" spans="1:24" s="35" customFormat="1" ht="31.5" x14ac:dyDescent="0.25">
      <c r="A3081" s="72" t="s">
        <v>298</v>
      </c>
      <c r="B3081" s="33" t="s">
        <v>334</v>
      </c>
      <c r="C3081" s="78" t="s">
        <v>129</v>
      </c>
      <c r="D3081" s="43" t="s">
        <v>152</v>
      </c>
      <c r="E3081" s="74"/>
      <c r="F3081" s="74"/>
      <c r="G3081" s="74"/>
      <c r="H3081" s="74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505"/>
        <v>0</v>
      </c>
      <c r="R3081" s="74"/>
      <c r="S3081" s="53">
        <f t="shared" si="1510"/>
        <v>0</v>
      </c>
      <c r="T3081" s="58"/>
      <c r="U3081" s="58"/>
      <c r="V3081" s="53">
        <f t="shared" si="1507"/>
        <v>0</v>
      </c>
      <c r="W3081" s="75"/>
      <c r="X3081" s="76"/>
    </row>
    <row r="3082" spans="1:24" s="35" customFormat="1" ht="31.5" x14ac:dyDescent="0.25">
      <c r="A3082" s="72" t="s">
        <v>298</v>
      </c>
      <c r="B3082" s="33" t="s">
        <v>334</v>
      </c>
      <c r="C3082" s="78" t="s">
        <v>176</v>
      </c>
      <c r="D3082" s="43" t="s">
        <v>177</v>
      </c>
      <c r="E3082" s="74"/>
      <c r="F3082" s="74"/>
      <c r="G3082" s="74"/>
      <c r="H3082" s="74"/>
      <c r="I3082" s="54"/>
      <c r="J3082" s="50"/>
      <c r="K3082" s="54"/>
      <c r="L3082" s="55"/>
      <c r="M3082" s="75"/>
      <c r="N3082" s="75"/>
      <c r="O3082" s="74"/>
      <c r="P3082" s="74"/>
      <c r="Q3082" s="57">
        <f t="shared" si="1505"/>
        <v>0</v>
      </c>
      <c r="R3082" s="74"/>
      <c r="S3082" s="53">
        <f t="shared" si="1510"/>
        <v>0</v>
      </c>
      <c r="T3082" s="58"/>
      <c r="U3082" s="58"/>
      <c r="V3082" s="53">
        <f t="shared" si="1507"/>
        <v>0</v>
      </c>
      <c r="W3082" s="75"/>
      <c r="X3082" s="76"/>
    </row>
    <row r="3083" spans="1:24" s="35" customFormat="1" ht="15.75" x14ac:dyDescent="0.25">
      <c r="A3083" s="72" t="s">
        <v>298</v>
      </c>
      <c r="B3083" s="33" t="s">
        <v>334</v>
      </c>
      <c r="C3083" s="78" t="s">
        <v>131</v>
      </c>
      <c r="D3083" s="43" t="s">
        <v>153</v>
      </c>
      <c r="E3083" s="74"/>
      <c r="F3083" s="74"/>
      <c r="G3083" s="74"/>
      <c r="H3083" s="74"/>
      <c r="I3083" s="54"/>
      <c r="J3083" s="50"/>
      <c r="K3083" s="54"/>
      <c r="L3083" s="55"/>
      <c r="M3083" s="75"/>
      <c r="N3083" s="75"/>
      <c r="O3083" s="74"/>
      <c r="P3083" s="74"/>
      <c r="Q3083" s="57">
        <f t="shared" si="1505"/>
        <v>0</v>
      </c>
      <c r="R3083" s="74"/>
      <c r="S3083" s="53">
        <f t="shared" si="1510"/>
        <v>0</v>
      </c>
      <c r="T3083" s="58"/>
      <c r="U3083" s="58"/>
      <c r="V3083" s="53">
        <f t="shared" si="1507"/>
        <v>0</v>
      </c>
      <c r="W3083" s="75"/>
      <c r="X3083" s="76"/>
    </row>
    <row r="3084" spans="1:24" s="35" customFormat="1" ht="31.5" x14ac:dyDescent="0.25">
      <c r="A3084" s="72" t="s">
        <v>298</v>
      </c>
      <c r="B3084" s="33" t="s">
        <v>334</v>
      </c>
      <c r="C3084" s="78" t="s">
        <v>178</v>
      </c>
      <c r="D3084" s="43" t="s">
        <v>179</v>
      </c>
      <c r="E3084" s="74"/>
      <c r="F3084" s="74"/>
      <c r="G3084" s="74"/>
      <c r="H3084" s="74"/>
      <c r="I3084" s="54"/>
      <c r="J3084" s="50"/>
      <c r="K3084" s="54"/>
      <c r="L3084" s="55"/>
      <c r="M3084" s="75"/>
      <c r="N3084" s="75"/>
      <c r="O3084" s="74"/>
      <c r="P3084" s="74"/>
      <c r="Q3084" s="57">
        <f t="shared" si="1505"/>
        <v>0</v>
      </c>
      <c r="R3084" s="74"/>
      <c r="S3084" s="53">
        <f t="shared" si="1510"/>
        <v>0</v>
      </c>
      <c r="T3084" s="58"/>
      <c r="U3084" s="58"/>
      <c r="V3084" s="53">
        <f t="shared" si="1507"/>
        <v>0</v>
      </c>
      <c r="W3084" s="75"/>
      <c r="X3084" s="76"/>
    </row>
    <row r="3085" spans="1:24" s="35" customFormat="1" ht="31.5" x14ac:dyDescent="0.25">
      <c r="A3085" s="72" t="s">
        <v>298</v>
      </c>
      <c r="B3085" s="33" t="s">
        <v>334</v>
      </c>
      <c r="C3085" s="78" t="s">
        <v>132</v>
      </c>
      <c r="D3085" s="43" t="s">
        <v>154</v>
      </c>
      <c r="E3085" s="74"/>
      <c r="F3085" s="74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505"/>
        <v>0</v>
      </c>
      <c r="R3085" s="74"/>
      <c r="S3085" s="53">
        <f t="shared" si="1510"/>
        <v>0</v>
      </c>
      <c r="T3085" s="58"/>
      <c r="U3085" s="58"/>
      <c r="V3085" s="53">
        <f t="shared" si="1507"/>
        <v>0</v>
      </c>
      <c r="W3085" s="75"/>
      <c r="X3085" s="76"/>
    </row>
    <row r="3086" spans="1:24" s="35" customFormat="1" ht="15.75" x14ac:dyDescent="0.25">
      <c r="A3086" s="72" t="s">
        <v>298</v>
      </c>
      <c r="B3086" s="33" t="s">
        <v>334</v>
      </c>
      <c r="C3086" s="78" t="s">
        <v>133</v>
      </c>
      <c r="D3086" s="43" t="s">
        <v>155</v>
      </c>
      <c r="E3086" s="74"/>
      <c r="F3086" s="74"/>
      <c r="G3086" s="74"/>
      <c r="H3086" s="74"/>
      <c r="I3086" s="54"/>
      <c r="J3086" s="50"/>
      <c r="K3086" s="54"/>
      <c r="L3086" s="55"/>
      <c r="M3086" s="75"/>
      <c r="N3086" s="75"/>
      <c r="O3086" s="74"/>
      <c r="P3086" s="74"/>
      <c r="Q3086" s="57">
        <f t="shared" si="1505"/>
        <v>0</v>
      </c>
      <c r="R3086" s="74"/>
      <c r="S3086" s="53">
        <f t="shared" si="1510"/>
        <v>0</v>
      </c>
      <c r="T3086" s="58"/>
      <c r="U3086" s="58"/>
      <c r="V3086" s="53">
        <f t="shared" si="1507"/>
        <v>0</v>
      </c>
      <c r="W3086" s="75"/>
      <c r="X3086" s="76"/>
    </row>
    <row r="3087" spans="1:24" s="35" customFormat="1" ht="15.75" x14ac:dyDescent="0.25">
      <c r="A3087" s="72" t="s">
        <v>298</v>
      </c>
      <c r="B3087" s="33" t="s">
        <v>334</v>
      </c>
      <c r="C3087" s="78" t="s">
        <v>135</v>
      </c>
      <c r="D3087" s="43" t="s">
        <v>156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505"/>
        <v>0</v>
      </c>
      <c r="R3087" s="74"/>
      <c r="S3087" s="53">
        <f t="shared" si="1510"/>
        <v>0</v>
      </c>
      <c r="T3087" s="58"/>
      <c r="U3087" s="58"/>
      <c r="V3087" s="53">
        <f t="shared" si="1507"/>
        <v>0</v>
      </c>
      <c r="W3087" s="75"/>
      <c r="X3087" s="76"/>
    </row>
    <row r="3088" spans="1:24" s="35" customFormat="1" ht="31.5" x14ac:dyDescent="0.25">
      <c r="A3088" s="72" t="s">
        <v>298</v>
      </c>
      <c r="B3088" s="33" t="s">
        <v>334</v>
      </c>
      <c r="C3088" s="78" t="s">
        <v>136</v>
      </c>
      <c r="D3088" s="43" t="s">
        <v>157</v>
      </c>
      <c r="E3088" s="74"/>
      <c r="F3088" s="74"/>
      <c r="G3088" s="74"/>
      <c r="H3088" s="74"/>
      <c r="I3088" s="54"/>
      <c r="J3088" s="50"/>
      <c r="K3088" s="54"/>
      <c r="L3088" s="55"/>
      <c r="M3088" s="75"/>
      <c r="N3088" s="75"/>
      <c r="O3088" s="74"/>
      <c r="P3088" s="74"/>
      <c r="Q3088" s="57">
        <f t="shared" si="1505"/>
        <v>0</v>
      </c>
      <c r="R3088" s="74"/>
      <c r="S3088" s="53">
        <f t="shared" si="1510"/>
        <v>0</v>
      </c>
      <c r="T3088" s="58"/>
      <c r="U3088" s="58"/>
      <c r="V3088" s="53">
        <f t="shared" si="1507"/>
        <v>0</v>
      </c>
      <c r="W3088" s="75"/>
      <c r="X3088" s="76"/>
    </row>
    <row r="3089" spans="1:24" s="35" customFormat="1" ht="47.25" x14ac:dyDescent="0.25">
      <c r="A3089" s="72" t="s">
        <v>298</v>
      </c>
      <c r="B3089" s="33" t="s">
        <v>334</v>
      </c>
      <c r="C3089" s="78" t="s">
        <v>134</v>
      </c>
      <c r="D3089" s="43" t="s">
        <v>158</v>
      </c>
      <c r="E3089" s="74"/>
      <c r="F3089" s="74"/>
      <c r="G3089" s="74"/>
      <c r="H3089" s="74"/>
      <c r="I3089" s="54"/>
      <c r="J3089" s="50"/>
      <c r="K3089" s="54"/>
      <c r="L3089" s="55"/>
      <c r="M3089" s="75"/>
      <c r="N3089" s="75"/>
      <c r="O3089" s="74"/>
      <c r="P3089" s="74"/>
      <c r="Q3089" s="57">
        <f t="shared" si="1505"/>
        <v>0</v>
      </c>
      <c r="R3089" s="74"/>
      <c r="S3089" s="53">
        <f t="shared" si="1510"/>
        <v>0</v>
      </c>
      <c r="T3089" s="58"/>
      <c r="U3089" s="58"/>
      <c r="V3089" s="53">
        <f t="shared" si="1507"/>
        <v>0</v>
      </c>
      <c r="W3089" s="75"/>
      <c r="X3089" s="76"/>
    </row>
    <row r="3090" spans="1:24" s="35" customFormat="1" ht="15.75" x14ac:dyDescent="0.25">
      <c r="A3090" s="72" t="s">
        <v>298</v>
      </c>
      <c r="B3090" s="33" t="s">
        <v>334</v>
      </c>
      <c r="C3090" s="78" t="s">
        <v>138</v>
      </c>
      <c r="D3090" s="43" t="s">
        <v>159</v>
      </c>
      <c r="E3090" s="74"/>
      <c r="F3090" s="74"/>
      <c r="G3090" s="74"/>
      <c r="H3090" s="74"/>
      <c r="I3090" s="54"/>
      <c r="J3090" s="50"/>
      <c r="K3090" s="54"/>
      <c r="L3090" s="55"/>
      <c r="M3090" s="75"/>
      <c r="N3090" s="75"/>
      <c r="O3090" s="74"/>
      <c r="P3090" s="74"/>
      <c r="Q3090" s="57">
        <f t="shared" si="1505"/>
        <v>0</v>
      </c>
      <c r="R3090" s="74"/>
      <c r="S3090" s="53">
        <f t="shared" si="1510"/>
        <v>0</v>
      </c>
      <c r="T3090" s="58"/>
      <c r="U3090" s="58"/>
      <c r="V3090" s="53">
        <f t="shared" si="1507"/>
        <v>0</v>
      </c>
      <c r="W3090" s="75"/>
      <c r="X3090" s="76"/>
    </row>
    <row r="3091" spans="1:24" s="35" customFormat="1" ht="15.75" x14ac:dyDescent="0.25">
      <c r="A3091" s="72" t="s">
        <v>298</v>
      </c>
      <c r="B3091" s="33" t="s">
        <v>334</v>
      </c>
      <c r="C3091" s="78" t="s">
        <v>180</v>
      </c>
      <c r="D3091" s="43" t="s">
        <v>181</v>
      </c>
      <c r="E3091" s="74"/>
      <c r="F3091" s="74"/>
      <c r="G3091" s="74"/>
      <c r="H3091" s="74"/>
      <c r="I3091" s="54"/>
      <c r="J3091" s="50"/>
      <c r="K3091" s="54"/>
      <c r="L3091" s="55"/>
      <c r="M3091" s="75"/>
      <c r="N3091" s="75"/>
      <c r="O3091" s="74"/>
      <c r="P3091" s="74"/>
      <c r="Q3091" s="57">
        <f t="shared" si="1505"/>
        <v>0</v>
      </c>
      <c r="R3091" s="74"/>
      <c r="S3091" s="53">
        <f t="shared" si="1510"/>
        <v>0</v>
      </c>
      <c r="T3091" s="58"/>
      <c r="U3091" s="58"/>
      <c r="V3091" s="53">
        <f t="shared" si="1507"/>
        <v>0</v>
      </c>
      <c r="W3091" s="75"/>
      <c r="X3091" s="76"/>
    </row>
    <row r="3092" spans="1:24" s="35" customFormat="1" ht="31.5" x14ac:dyDescent="0.25">
      <c r="A3092" s="72" t="s">
        <v>298</v>
      </c>
      <c r="B3092" s="33" t="s">
        <v>334</v>
      </c>
      <c r="C3092" s="78" t="s">
        <v>137</v>
      </c>
      <c r="D3092" s="43" t="s">
        <v>160</v>
      </c>
      <c r="E3092" s="74"/>
      <c r="F3092" s="74"/>
      <c r="G3092" s="74"/>
      <c r="H3092" s="74"/>
      <c r="I3092" s="54"/>
      <c r="J3092" s="50"/>
      <c r="K3092" s="54"/>
      <c r="L3092" s="55"/>
      <c r="M3092" s="75"/>
      <c r="N3092" s="75"/>
      <c r="O3092" s="74"/>
      <c r="P3092" s="74"/>
      <c r="Q3092" s="57">
        <f t="shared" si="1505"/>
        <v>0</v>
      </c>
      <c r="R3092" s="74"/>
      <c r="S3092" s="53">
        <f t="shared" si="1510"/>
        <v>0</v>
      </c>
      <c r="T3092" s="58"/>
      <c r="U3092" s="58"/>
      <c r="V3092" s="53">
        <f t="shared" si="1507"/>
        <v>0</v>
      </c>
      <c r="W3092" s="75"/>
      <c r="X3092" s="76"/>
    </row>
    <row r="3093" spans="1:24" s="35" customFormat="1" ht="15.75" x14ac:dyDescent="0.25">
      <c r="A3093" s="72" t="s">
        <v>298</v>
      </c>
      <c r="B3093" s="33" t="s">
        <v>334</v>
      </c>
      <c r="C3093" s="78" t="s">
        <v>127</v>
      </c>
      <c r="D3093" s="43" t="s">
        <v>161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505"/>
        <v>0</v>
      </c>
      <c r="R3093" s="74"/>
      <c r="S3093" s="53">
        <f t="shared" si="1510"/>
        <v>0</v>
      </c>
      <c r="T3093" s="58"/>
      <c r="U3093" s="58"/>
      <c r="V3093" s="53">
        <f t="shared" si="1507"/>
        <v>0</v>
      </c>
      <c r="W3093" s="75"/>
      <c r="X3093" s="76"/>
    </row>
    <row r="3094" spans="1:24" s="35" customFormat="1" ht="31.5" x14ac:dyDescent="0.25">
      <c r="A3094" s="72" t="s">
        <v>298</v>
      </c>
      <c r="B3094" s="33" t="s">
        <v>334</v>
      </c>
      <c r="C3094" s="78" t="s">
        <v>126</v>
      </c>
      <c r="D3094" s="43" t="s">
        <v>162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505"/>
        <v>0</v>
      </c>
      <c r="R3094" s="74"/>
      <c r="S3094" s="53">
        <f t="shared" si="1510"/>
        <v>0</v>
      </c>
      <c r="T3094" s="58"/>
      <c r="U3094" s="58"/>
      <c r="V3094" s="53">
        <f t="shared" si="1507"/>
        <v>0</v>
      </c>
      <c r="W3094" s="75"/>
      <c r="X3094" s="76"/>
    </row>
    <row r="3095" spans="1:24" s="35" customFormat="1" ht="15.75" x14ac:dyDescent="0.25">
      <c r="A3095" s="72" t="s">
        <v>298</v>
      </c>
      <c r="B3095" s="33" t="s">
        <v>334</v>
      </c>
      <c r="C3095" s="78" t="s">
        <v>122</v>
      </c>
      <c r="D3095" s="43" t="s">
        <v>163</v>
      </c>
      <c r="E3095" s="74">
        <v>288152</v>
      </c>
      <c r="F3095" s="53">
        <f t="shared" ref="F3095:F3096" si="1511">ROUND(E3095/12*2,2)</f>
        <v>48025.33</v>
      </c>
      <c r="G3095" s="53">
        <v>49397</v>
      </c>
      <c r="H3095" s="53">
        <v>49397</v>
      </c>
      <c r="I3095" s="119">
        <f t="shared" ref="I3095" si="1512">G3095-F3095</f>
        <v>1371.6699999999983</v>
      </c>
      <c r="J3095" s="55">
        <f t="shared" ref="J3095" si="1513">ROUND(I3095/F3095*100,2)</f>
        <v>2.86</v>
      </c>
      <c r="K3095" s="54"/>
      <c r="L3095" s="55"/>
      <c r="M3095" s="75"/>
      <c r="N3095" s="75"/>
      <c r="O3095" s="74">
        <v>1278</v>
      </c>
      <c r="P3095" s="74">
        <v>1278</v>
      </c>
      <c r="Q3095" s="57">
        <f t="shared" si="1505"/>
        <v>0</v>
      </c>
      <c r="R3095" s="75">
        <v>35</v>
      </c>
      <c r="S3095" s="53">
        <f t="shared" ref="S3095:S3096" si="1514">ROUND(R3095/12*2,0)</f>
        <v>6</v>
      </c>
      <c r="T3095" s="58">
        <v>6</v>
      </c>
      <c r="U3095" s="58">
        <v>6</v>
      </c>
      <c r="V3095" s="53">
        <f t="shared" si="1507"/>
        <v>0</v>
      </c>
      <c r="W3095" s="75"/>
      <c r="X3095" s="76"/>
    </row>
    <row r="3096" spans="1:24" s="35" customFormat="1" ht="15.75" x14ac:dyDescent="0.25">
      <c r="A3096" s="72" t="s">
        <v>298</v>
      </c>
      <c r="B3096" s="33" t="s">
        <v>334</v>
      </c>
      <c r="C3096" s="78" t="s">
        <v>123</v>
      </c>
      <c r="D3096" s="43" t="s">
        <v>164</v>
      </c>
      <c r="E3096" s="74">
        <v>101542</v>
      </c>
      <c r="F3096" s="53">
        <f t="shared" si="1511"/>
        <v>16923.669999999998</v>
      </c>
      <c r="G3096" s="53">
        <v>14933</v>
      </c>
      <c r="H3096" s="53">
        <v>14933</v>
      </c>
      <c r="I3096" s="119"/>
      <c r="J3096" s="55"/>
      <c r="K3096" s="54">
        <f t="shared" ref="K3096" si="1515">G3096-F3096</f>
        <v>-1990.6699999999983</v>
      </c>
      <c r="L3096" s="55">
        <f t="shared" ref="L3096" si="1516">ROUND(K3096*100/-F3096,2)</f>
        <v>11.76</v>
      </c>
      <c r="M3096" s="75"/>
      <c r="N3096" s="75"/>
      <c r="O3096" s="74">
        <v>532</v>
      </c>
      <c r="P3096" s="74">
        <v>532</v>
      </c>
      <c r="Q3096" s="57">
        <f t="shared" si="1505"/>
        <v>0</v>
      </c>
      <c r="R3096" s="75">
        <v>34</v>
      </c>
      <c r="S3096" s="53">
        <f t="shared" si="1514"/>
        <v>6</v>
      </c>
      <c r="T3096" s="58">
        <v>5</v>
      </c>
      <c r="U3096" s="58">
        <v>5</v>
      </c>
      <c r="V3096" s="53">
        <f t="shared" si="1507"/>
        <v>0</v>
      </c>
      <c r="W3096" s="75"/>
      <c r="X3096" s="76"/>
    </row>
    <row r="3097" spans="1:24" s="35" customFormat="1" ht="15.75" x14ac:dyDescent="0.25">
      <c r="A3097" s="72" t="s">
        <v>298</v>
      </c>
      <c r="B3097" s="33" t="s">
        <v>334</v>
      </c>
      <c r="C3097" s="78" t="s">
        <v>182</v>
      </c>
      <c r="D3097" s="43" t="s">
        <v>183</v>
      </c>
      <c r="E3097" s="74"/>
      <c r="F3097" s="74"/>
      <c r="G3097" s="74"/>
      <c r="H3097" s="74"/>
      <c r="I3097" s="54"/>
      <c r="J3097" s="50"/>
      <c r="K3097" s="54"/>
      <c r="L3097" s="55"/>
      <c r="M3097" s="75"/>
      <c r="N3097" s="75"/>
      <c r="O3097" s="74"/>
      <c r="P3097" s="74"/>
      <c r="Q3097" s="57">
        <f t="shared" si="1505"/>
        <v>0</v>
      </c>
      <c r="R3097" s="74"/>
      <c r="S3097" s="53">
        <f t="shared" ref="S3097:S3107" si="1517">ROUND(R3097/12*3,0)</f>
        <v>0</v>
      </c>
      <c r="T3097" s="58"/>
      <c r="U3097" s="58"/>
      <c r="V3097" s="53">
        <f t="shared" si="1507"/>
        <v>0</v>
      </c>
      <c r="W3097" s="75"/>
      <c r="X3097" s="76"/>
    </row>
    <row r="3098" spans="1:24" s="35" customFormat="1" ht="15.75" x14ac:dyDescent="0.25">
      <c r="A3098" s="72" t="s">
        <v>298</v>
      </c>
      <c r="B3098" s="33" t="s">
        <v>334</v>
      </c>
      <c r="C3098" s="78" t="s">
        <v>184</v>
      </c>
      <c r="D3098" s="43" t="s">
        <v>185</v>
      </c>
      <c r="E3098" s="74"/>
      <c r="F3098" s="74"/>
      <c r="G3098" s="74"/>
      <c r="H3098" s="74"/>
      <c r="I3098" s="54"/>
      <c r="J3098" s="50"/>
      <c r="K3098" s="54"/>
      <c r="L3098" s="55"/>
      <c r="M3098" s="75"/>
      <c r="N3098" s="75"/>
      <c r="O3098" s="74"/>
      <c r="P3098" s="74"/>
      <c r="Q3098" s="57">
        <f t="shared" si="1505"/>
        <v>0</v>
      </c>
      <c r="R3098" s="74"/>
      <c r="S3098" s="53">
        <f t="shared" si="1517"/>
        <v>0</v>
      </c>
      <c r="T3098" s="58"/>
      <c r="U3098" s="58"/>
      <c r="V3098" s="53">
        <f t="shared" si="1507"/>
        <v>0</v>
      </c>
      <c r="W3098" s="75"/>
      <c r="X3098" s="76"/>
    </row>
    <row r="3099" spans="1:24" s="35" customFormat="1" ht="15.75" x14ac:dyDescent="0.25">
      <c r="A3099" s="72" t="s">
        <v>298</v>
      </c>
      <c r="B3099" s="33" t="s">
        <v>334</v>
      </c>
      <c r="C3099" s="78" t="s">
        <v>186</v>
      </c>
      <c r="D3099" s="43" t="s">
        <v>187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>
        <f t="shared" si="1505"/>
        <v>0</v>
      </c>
      <c r="R3099" s="74"/>
      <c r="S3099" s="53">
        <f t="shared" si="1517"/>
        <v>0</v>
      </c>
      <c r="T3099" s="58"/>
      <c r="U3099" s="58"/>
      <c r="V3099" s="53">
        <f t="shared" si="1507"/>
        <v>0</v>
      </c>
      <c r="W3099" s="75"/>
      <c r="X3099" s="76"/>
    </row>
    <row r="3100" spans="1:24" s="35" customFormat="1" ht="31.5" x14ac:dyDescent="0.25">
      <c r="A3100" s="72" t="s">
        <v>298</v>
      </c>
      <c r="B3100" s="33" t="s">
        <v>334</v>
      </c>
      <c r="C3100" s="78" t="s">
        <v>188</v>
      </c>
      <c r="D3100" s="43" t="s">
        <v>189</v>
      </c>
      <c r="E3100" s="74"/>
      <c r="F3100" s="74"/>
      <c r="G3100" s="74"/>
      <c r="H3100" s="74"/>
      <c r="I3100" s="54"/>
      <c r="J3100" s="50"/>
      <c r="K3100" s="54"/>
      <c r="L3100" s="55"/>
      <c r="M3100" s="75"/>
      <c r="N3100" s="75"/>
      <c r="O3100" s="74"/>
      <c r="P3100" s="74"/>
      <c r="Q3100" s="57">
        <f t="shared" si="1505"/>
        <v>0</v>
      </c>
      <c r="R3100" s="74"/>
      <c r="S3100" s="53">
        <f t="shared" si="1517"/>
        <v>0</v>
      </c>
      <c r="T3100" s="58"/>
      <c r="U3100" s="58"/>
      <c r="V3100" s="53">
        <f t="shared" si="1507"/>
        <v>0</v>
      </c>
      <c r="W3100" s="75"/>
      <c r="X3100" s="76"/>
    </row>
    <row r="3101" spans="1:24" s="35" customFormat="1" ht="15.75" x14ac:dyDescent="0.25">
      <c r="A3101" s="72" t="s">
        <v>298</v>
      </c>
      <c r="B3101" s="33" t="s">
        <v>334</v>
      </c>
      <c r="C3101" s="78" t="s">
        <v>124</v>
      </c>
      <c r="D3101" s="43" t="s">
        <v>165</v>
      </c>
      <c r="E3101" s="74"/>
      <c r="F3101" s="74"/>
      <c r="G3101" s="74"/>
      <c r="H3101" s="74"/>
      <c r="I3101" s="54"/>
      <c r="J3101" s="50"/>
      <c r="K3101" s="54"/>
      <c r="L3101" s="55"/>
      <c r="M3101" s="75"/>
      <c r="N3101" s="75"/>
      <c r="O3101" s="74"/>
      <c r="P3101" s="74"/>
      <c r="Q3101" s="57">
        <f t="shared" si="1505"/>
        <v>0</v>
      </c>
      <c r="R3101" s="74"/>
      <c r="S3101" s="53">
        <f t="shared" si="1517"/>
        <v>0</v>
      </c>
      <c r="T3101" s="58"/>
      <c r="U3101" s="58"/>
      <c r="V3101" s="53">
        <f t="shared" si="1507"/>
        <v>0</v>
      </c>
      <c r="W3101" s="75"/>
      <c r="X3101" s="76"/>
    </row>
    <row r="3102" spans="1:24" s="35" customFormat="1" ht="15.75" x14ac:dyDescent="0.25">
      <c r="A3102" s="72" t="s">
        <v>298</v>
      </c>
      <c r="B3102" s="33" t="s">
        <v>334</v>
      </c>
      <c r="C3102" s="78" t="s">
        <v>125</v>
      </c>
      <c r="D3102" s="43" t="s">
        <v>166</v>
      </c>
      <c r="E3102" s="74"/>
      <c r="F3102" s="74"/>
      <c r="G3102" s="74"/>
      <c r="H3102" s="74"/>
      <c r="I3102" s="54"/>
      <c r="J3102" s="50"/>
      <c r="K3102" s="54"/>
      <c r="L3102" s="55"/>
      <c r="M3102" s="75"/>
      <c r="N3102" s="75"/>
      <c r="O3102" s="74"/>
      <c r="P3102" s="74"/>
      <c r="Q3102" s="57">
        <f t="shared" si="1505"/>
        <v>0</v>
      </c>
      <c r="R3102" s="74"/>
      <c r="S3102" s="53">
        <f t="shared" si="1517"/>
        <v>0</v>
      </c>
      <c r="T3102" s="58"/>
      <c r="U3102" s="58"/>
      <c r="V3102" s="53">
        <f t="shared" si="1507"/>
        <v>0</v>
      </c>
      <c r="W3102" s="75"/>
      <c r="X3102" s="76"/>
    </row>
    <row r="3103" spans="1:24" s="35" customFormat="1" ht="47.25" x14ac:dyDescent="0.25">
      <c r="A3103" s="72" t="s">
        <v>298</v>
      </c>
      <c r="B3103" s="33" t="s">
        <v>334</v>
      </c>
      <c r="C3103" s="78" t="s">
        <v>34</v>
      </c>
      <c r="D3103" s="43" t="s">
        <v>167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 t="shared" si="1505"/>
        <v>0</v>
      </c>
      <c r="R3103" s="74"/>
      <c r="S3103" s="53">
        <f t="shared" si="1517"/>
        <v>0</v>
      </c>
      <c r="T3103" s="58"/>
      <c r="U3103" s="58"/>
      <c r="V3103" s="53">
        <f t="shared" si="1507"/>
        <v>0</v>
      </c>
      <c r="W3103" s="75"/>
      <c r="X3103" s="76"/>
    </row>
    <row r="3104" spans="1:24" s="35" customFormat="1" ht="15.75" x14ac:dyDescent="0.25">
      <c r="A3104" s="72" t="s">
        <v>298</v>
      </c>
      <c r="B3104" s="33" t="s">
        <v>334</v>
      </c>
      <c r="C3104" s="78" t="s">
        <v>35</v>
      </c>
      <c r="D3104" s="43" t="s">
        <v>168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 t="shared" si="1505"/>
        <v>0</v>
      </c>
      <c r="R3104" s="74"/>
      <c r="S3104" s="53">
        <f t="shared" si="1517"/>
        <v>0</v>
      </c>
      <c r="T3104" s="58"/>
      <c r="U3104" s="58"/>
      <c r="V3104" s="53">
        <f t="shared" si="1507"/>
        <v>0</v>
      </c>
      <c r="W3104" s="75"/>
      <c r="X3104" s="76"/>
    </row>
    <row r="3105" spans="1:24" s="35" customFormat="1" ht="31.5" x14ac:dyDescent="0.25">
      <c r="A3105" s="72" t="s">
        <v>298</v>
      </c>
      <c r="B3105" s="33" t="s">
        <v>334</v>
      </c>
      <c r="C3105" s="78" t="s">
        <v>36</v>
      </c>
      <c r="D3105" s="43" t="s">
        <v>190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 t="shared" si="1505"/>
        <v>0</v>
      </c>
      <c r="R3105" s="74"/>
      <c r="S3105" s="53">
        <f t="shared" si="1517"/>
        <v>0</v>
      </c>
      <c r="T3105" s="58"/>
      <c r="U3105" s="58"/>
      <c r="V3105" s="53">
        <f t="shared" si="1507"/>
        <v>0</v>
      </c>
      <c r="W3105" s="75"/>
      <c r="X3105" s="76"/>
    </row>
    <row r="3106" spans="1:24" s="35" customFormat="1" ht="31.5" x14ac:dyDescent="0.25">
      <c r="A3106" s="72" t="s">
        <v>298</v>
      </c>
      <c r="B3106" s="33" t="s">
        <v>334</v>
      </c>
      <c r="C3106" s="78" t="s">
        <v>37</v>
      </c>
      <c r="D3106" s="43" t="s">
        <v>191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 t="shared" si="1505"/>
        <v>0</v>
      </c>
      <c r="R3106" s="74"/>
      <c r="S3106" s="53">
        <f t="shared" si="1517"/>
        <v>0</v>
      </c>
      <c r="T3106" s="58"/>
      <c r="U3106" s="58"/>
      <c r="V3106" s="53">
        <f t="shared" si="1507"/>
        <v>0</v>
      </c>
      <c r="W3106" s="75"/>
      <c r="X3106" s="76"/>
    </row>
    <row r="3107" spans="1:24" s="35" customFormat="1" ht="31.5" x14ac:dyDescent="0.25">
      <c r="A3107" s="72" t="s">
        <v>298</v>
      </c>
      <c r="B3107" s="33" t="s">
        <v>334</v>
      </c>
      <c r="C3107" s="78" t="s">
        <v>38</v>
      </c>
      <c r="D3107" s="43" t="s">
        <v>169</v>
      </c>
      <c r="E3107" s="74"/>
      <c r="F3107" s="74"/>
      <c r="G3107" s="74"/>
      <c r="H3107" s="74"/>
      <c r="I3107" s="54"/>
      <c r="J3107" s="50"/>
      <c r="K3107" s="54"/>
      <c r="L3107" s="55"/>
      <c r="M3107" s="75"/>
      <c r="N3107" s="75"/>
      <c r="O3107" s="74"/>
      <c r="P3107" s="74"/>
      <c r="Q3107" s="57">
        <f t="shared" si="1505"/>
        <v>0</v>
      </c>
      <c r="R3107" s="74"/>
      <c r="S3107" s="53">
        <f t="shared" si="1517"/>
        <v>0</v>
      </c>
      <c r="T3107" s="58"/>
      <c r="U3107" s="58"/>
      <c r="V3107" s="53">
        <f t="shared" si="1507"/>
        <v>0</v>
      </c>
      <c r="W3107" s="75"/>
      <c r="X3107" s="76"/>
    </row>
    <row r="3108" spans="1:24" s="35" customFormat="1" ht="15.75" x14ac:dyDescent="0.25">
      <c r="A3108" s="72" t="s">
        <v>298</v>
      </c>
      <c r="B3108" s="33" t="s">
        <v>334</v>
      </c>
      <c r="C3108" s="78" t="s">
        <v>39</v>
      </c>
      <c r="D3108" s="43" t="s">
        <v>170</v>
      </c>
      <c r="E3108" s="74">
        <v>435906</v>
      </c>
      <c r="F3108" s="53">
        <f>ROUND(E3108/12*2,2)</f>
        <v>72651</v>
      </c>
      <c r="G3108" s="53">
        <v>28364</v>
      </c>
      <c r="H3108" s="53">
        <v>28364</v>
      </c>
      <c r="I3108" s="119"/>
      <c r="J3108" s="55"/>
      <c r="K3108" s="54">
        <f t="shared" ref="K3108" si="1518">G3108-F3108</f>
        <v>-44287</v>
      </c>
      <c r="L3108" s="55">
        <f t="shared" ref="L3108" si="1519">ROUND(K3108*100/-F3108,2)</f>
        <v>60.96</v>
      </c>
      <c r="M3108" s="75"/>
      <c r="N3108" s="75"/>
      <c r="O3108" s="74">
        <v>2409</v>
      </c>
      <c r="P3108" s="74">
        <v>2409</v>
      </c>
      <c r="Q3108" s="57">
        <f t="shared" si="1505"/>
        <v>0</v>
      </c>
      <c r="R3108" s="75">
        <v>292</v>
      </c>
      <c r="S3108" s="53">
        <f>ROUND(R3108/12*2,0)</f>
        <v>49</v>
      </c>
      <c r="T3108" s="58">
        <v>19</v>
      </c>
      <c r="U3108" s="58">
        <v>19</v>
      </c>
      <c r="V3108" s="53">
        <f t="shared" si="1507"/>
        <v>0</v>
      </c>
      <c r="W3108" s="75"/>
      <c r="X3108" s="76"/>
    </row>
    <row r="3109" spans="1:24" s="35" customFormat="1" ht="47.25" x14ac:dyDescent="0.25">
      <c r="A3109" s="72" t="s">
        <v>298</v>
      </c>
      <c r="B3109" s="33" t="s">
        <v>334</v>
      </c>
      <c r="C3109" s="78" t="s">
        <v>40</v>
      </c>
      <c r="D3109" s="43" t="s">
        <v>172</v>
      </c>
      <c r="E3109" s="74"/>
      <c r="F3109" s="74"/>
      <c r="G3109" s="74"/>
      <c r="H3109" s="74"/>
      <c r="I3109" s="54"/>
      <c r="J3109" s="50"/>
      <c r="K3109" s="54"/>
      <c r="L3109" s="55"/>
      <c r="M3109" s="75"/>
      <c r="N3109" s="75"/>
      <c r="O3109" s="74"/>
      <c r="P3109" s="74"/>
      <c r="Q3109" s="57">
        <f t="shared" si="1505"/>
        <v>0</v>
      </c>
      <c r="R3109" s="74"/>
      <c r="S3109" s="53">
        <f t="shared" ref="S3109:S3121" si="1520">ROUND(R3109/12*3,0)</f>
        <v>0</v>
      </c>
      <c r="T3109" s="58"/>
      <c r="U3109" s="58"/>
      <c r="V3109" s="53">
        <f t="shared" si="1507"/>
        <v>0</v>
      </c>
      <c r="W3109" s="75"/>
      <c r="X3109" s="76"/>
    </row>
    <row r="3110" spans="1:24" s="35" customFormat="1" ht="15.75" x14ac:dyDescent="0.25">
      <c r="A3110" s="72" t="s">
        <v>298</v>
      </c>
      <c r="B3110" s="33" t="s">
        <v>334</v>
      </c>
      <c r="C3110" s="78" t="s">
        <v>41</v>
      </c>
      <c r="D3110" s="43" t="s">
        <v>171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505"/>
        <v>0</v>
      </c>
      <c r="R3110" s="74"/>
      <c r="S3110" s="53">
        <f t="shared" si="1520"/>
        <v>0</v>
      </c>
      <c r="T3110" s="58"/>
      <c r="U3110" s="58"/>
      <c r="V3110" s="53">
        <f t="shared" si="1507"/>
        <v>0</v>
      </c>
      <c r="W3110" s="75"/>
      <c r="X3110" s="76"/>
    </row>
    <row r="3111" spans="1:24" s="35" customFormat="1" ht="15.75" x14ac:dyDescent="0.25">
      <c r="A3111" s="72" t="s">
        <v>298</v>
      </c>
      <c r="B3111" s="33" t="s">
        <v>334</v>
      </c>
      <c r="C3111" s="78" t="s">
        <v>42</v>
      </c>
      <c r="D3111" s="43" t="s">
        <v>192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505"/>
        <v>0</v>
      </c>
      <c r="R3111" s="74"/>
      <c r="S3111" s="53">
        <f t="shared" si="1520"/>
        <v>0</v>
      </c>
      <c r="T3111" s="58"/>
      <c r="U3111" s="58"/>
      <c r="V3111" s="53">
        <f t="shared" si="1507"/>
        <v>0</v>
      </c>
      <c r="W3111" s="75"/>
      <c r="X3111" s="76"/>
    </row>
    <row r="3112" spans="1:24" s="35" customFormat="1" ht="15.75" x14ac:dyDescent="0.25">
      <c r="A3112" s="72" t="s">
        <v>298</v>
      </c>
      <c r="B3112" s="33" t="s">
        <v>334</v>
      </c>
      <c r="C3112" s="78" t="s">
        <v>43</v>
      </c>
      <c r="D3112" s="43" t="s">
        <v>193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505"/>
        <v>0</v>
      </c>
      <c r="R3112" s="74"/>
      <c r="S3112" s="53">
        <f t="shared" si="1520"/>
        <v>0</v>
      </c>
      <c r="T3112" s="58"/>
      <c r="U3112" s="58"/>
      <c r="V3112" s="53">
        <f t="shared" si="1507"/>
        <v>0</v>
      </c>
      <c r="W3112" s="75"/>
      <c r="X3112" s="76"/>
    </row>
    <row r="3113" spans="1:24" s="35" customFormat="1" ht="15.75" x14ac:dyDescent="0.25">
      <c r="A3113" s="72" t="s">
        <v>298</v>
      </c>
      <c r="B3113" s="33" t="s">
        <v>334</v>
      </c>
      <c r="C3113" s="78" t="s">
        <v>44</v>
      </c>
      <c r="D3113" s="43" t="s">
        <v>173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505"/>
        <v>0</v>
      </c>
      <c r="R3113" s="74"/>
      <c r="S3113" s="53">
        <f t="shared" si="1520"/>
        <v>0</v>
      </c>
      <c r="T3113" s="58"/>
      <c r="U3113" s="58"/>
      <c r="V3113" s="53">
        <f t="shared" si="1507"/>
        <v>0</v>
      </c>
      <c r="W3113" s="75"/>
      <c r="X3113" s="76"/>
    </row>
    <row r="3114" spans="1:24" s="35" customFormat="1" ht="15.75" x14ac:dyDescent="0.25">
      <c r="A3114" s="72" t="s">
        <v>298</v>
      </c>
      <c r="B3114" s="33" t="s">
        <v>334</v>
      </c>
      <c r="C3114" s="78" t="s">
        <v>45</v>
      </c>
      <c r="D3114" s="43" t="s">
        <v>187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505"/>
        <v>0</v>
      </c>
      <c r="R3114" s="74"/>
      <c r="S3114" s="53">
        <f t="shared" si="1520"/>
        <v>0</v>
      </c>
      <c r="T3114" s="58"/>
      <c r="U3114" s="58"/>
      <c r="V3114" s="53">
        <f t="shared" si="1507"/>
        <v>0</v>
      </c>
      <c r="W3114" s="75"/>
      <c r="X3114" s="76"/>
    </row>
    <row r="3115" spans="1:24" s="35" customFormat="1" ht="15.75" x14ac:dyDescent="0.25">
      <c r="A3115" s="72" t="s">
        <v>298</v>
      </c>
      <c r="B3115" s="33" t="s">
        <v>334</v>
      </c>
      <c r="C3115" s="78" t="s">
        <v>46</v>
      </c>
      <c r="D3115" s="43" t="s">
        <v>194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505"/>
        <v>0</v>
      </c>
      <c r="R3115" s="74"/>
      <c r="S3115" s="53">
        <f t="shared" si="1520"/>
        <v>0</v>
      </c>
      <c r="T3115" s="58"/>
      <c r="U3115" s="58"/>
      <c r="V3115" s="53">
        <f t="shared" si="1507"/>
        <v>0</v>
      </c>
      <c r="W3115" s="75"/>
      <c r="X3115" s="76"/>
    </row>
    <row r="3116" spans="1:24" s="35" customFormat="1" ht="15.75" x14ac:dyDescent="0.25">
      <c r="A3116" s="72" t="s">
        <v>298</v>
      </c>
      <c r="B3116" s="33" t="s">
        <v>334</v>
      </c>
      <c r="C3116" s="78" t="s">
        <v>47</v>
      </c>
      <c r="D3116" s="43" t="s">
        <v>121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505"/>
        <v>0</v>
      </c>
      <c r="R3116" s="74"/>
      <c r="S3116" s="53">
        <f t="shared" si="1520"/>
        <v>0</v>
      </c>
      <c r="T3116" s="58"/>
      <c r="U3116" s="58"/>
      <c r="V3116" s="53">
        <f t="shared" si="1507"/>
        <v>0</v>
      </c>
      <c r="W3116" s="75"/>
      <c r="X3116" s="76"/>
    </row>
    <row r="3117" spans="1:24" s="35" customFormat="1" ht="15.75" x14ac:dyDescent="0.25">
      <c r="A3117" s="72" t="s">
        <v>298</v>
      </c>
      <c r="B3117" s="33" t="s">
        <v>334</v>
      </c>
      <c r="C3117" s="78" t="s">
        <v>48</v>
      </c>
      <c r="D3117" s="43" t="s">
        <v>195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505"/>
        <v>0</v>
      </c>
      <c r="R3117" s="74"/>
      <c r="S3117" s="53">
        <f t="shared" si="1520"/>
        <v>0</v>
      </c>
      <c r="T3117" s="58"/>
      <c r="U3117" s="58"/>
      <c r="V3117" s="53">
        <f t="shared" si="1507"/>
        <v>0</v>
      </c>
      <c r="W3117" s="75"/>
      <c r="X3117" s="76"/>
    </row>
    <row r="3118" spans="1:24" s="35" customFormat="1" ht="31.5" x14ac:dyDescent="0.25">
      <c r="A3118" s="72" t="s">
        <v>298</v>
      </c>
      <c r="B3118" s="33" t="s">
        <v>334</v>
      </c>
      <c r="C3118" s="78" t="s">
        <v>128</v>
      </c>
      <c r="D3118" s="43" t="s">
        <v>118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505"/>
        <v>0</v>
      </c>
      <c r="R3118" s="74"/>
      <c r="S3118" s="53">
        <f t="shared" si="1520"/>
        <v>0</v>
      </c>
      <c r="T3118" s="58"/>
      <c r="U3118" s="58"/>
      <c r="V3118" s="53">
        <f t="shared" si="1507"/>
        <v>0</v>
      </c>
      <c r="W3118" s="75"/>
      <c r="X3118" s="76"/>
    </row>
    <row r="3119" spans="1:24" s="35" customFormat="1" ht="15.75" x14ac:dyDescent="0.25">
      <c r="A3119" s="72" t="s">
        <v>298</v>
      </c>
      <c r="B3119" s="33" t="s">
        <v>334</v>
      </c>
      <c r="C3119" s="78" t="s">
        <v>47</v>
      </c>
      <c r="D3119" s="43" t="s">
        <v>121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505"/>
        <v>0</v>
      </c>
      <c r="R3119" s="74"/>
      <c r="S3119" s="53">
        <f t="shared" si="1520"/>
        <v>0</v>
      </c>
      <c r="T3119" s="58"/>
      <c r="U3119" s="58"/>
      <c r="V3119" s="53">
        <f t="shared" si="1507"/>
        <v>0</v>
      </c>
      <c r="W3119" s="75"/>
      <c r="X3119" s="76"/>
    </row>
    <row r="3120" spans="1:24" s="35" customFormat="1" ht="31.5" x14ac:dyDescent="0.25">
      <c r="A3120" s="72" t="s">
        <v>298</v>
      </c>
      <c r="B3120" s="33" t="s">
        <v>334</v>
      </c>
      <c r="C3120" s="78" t="s">
        <v>49</v>
      </c>
      <c r="D3120" s="43" t="s">
        <v>196</v>
      </c>
      <c r="E3120" s="74"/>
      <c r="F3120" s="53">
        <f>E3120</f>
        <v>0</v>
      </c>
      <c r="G3120" s="53"/>
      <c r="H3120" s="53"/>
      <c r="I3120" s="119">
        <f t="shared" ref="I3120" si="1521">G3120-F3120</f>
        <v>0</v>
      </c>
      <c r="J3120" s="55"/>
      <c r="K3120" s="54"/>
      <c r="L3120" s="55"/>
      <c r="M3120" s="75"/>
      <c r="N3120" s="75"/>
      <c r="O3120" s="74"/>
      <c r="P3120" s="74"/>
      <c r="Q3120" s="57">
        <f t="shared" si="1505"/>
        <v>0</v>
      </c>
      <c r="R3120" s="74"/>
      <c r="S3120" s="53">
        <f>ROUND(R3120/12*9,0)</f>
        <v>0</v>
      </c>
      <c r="T3120" s="58"/>
      <c r="U3120" s="58"/>
      <c r="V3120" s="53">
        <f t="shared" si="1507"/>
        <v>0</v>
      </c>
      <c r="W3120" s="75"/>
      <c r="X3120" s="76"/>
    </row>
    <row r="3121" spans="1:24" s="35" customFormat="1" ht="31.5" x14ac:dyDescent="0.25">
      <c r="A3121" s="72" t="s">
        <v>298</v>
      </c>
      <c r="B3121" s="33" t="s">
        <v>334</v>
      </c>
      <c r="C3121" s="78" t="s">
        <v>197</v>
      </c>
      <c r="D3121" s="43" t="s">
        <v>198</v>
      </c>
      <c r="E3121" s="74"/>
      <c r="F3121" s="74"/>
      <c r="G3121" s="74"/>
      <c r="H3121" s="74"/>
      <c r="I3121" s="54"/>
      <c r="J3121" s="50"/>
      <c r="K3121" s="54"/>
      <c r="L3121" s="55"/>
      <c r="M3121" s="75"/>
      <c r="N3121" s="75"/>
      <c r="O3121" s="74"/>
      <c r="P3121" s="74"/>
      <c r="Q3121" s="57">
        <f t="shared" si="1505"/>
        <v>0</v>
      </c>
      <c r="R3121" s="74"/>
      <c r="S3121" s="53">
        <f t="shared" si="1520"/>
        <v>0</v>
      </c>
      <c r="T3121" s="58"/>
      <c r="U3121" s="58"/>
      <c r="V3121" s="53">
        <f t="shared" si="1507"/>
        <v>0</v>
      </c>
      <c r="W3121" s="75"/>
      <c r="X3121" s="76"/>
    </row>
    <row r="3122" spans="1:24" s="35" customFormat="1" ht="47.25" x14ac:dyDescent="0.25">
      <c r="A3122" s="72" t="s">
        <v>298</v>
      </c>
      <c r="B3122" s="33" t="s">
        <v>334</v>
      </c>
      <c r="C3122" s="78" t="s">
        <v>199</v>
      </c>
      <c r="D3122" s="43" t="s">
        <v>200</v>
      </c>
      <c r="E3122" s="74">
        <v>23672</v>
      </c>
      <c r="F3122" s="53">
        <f>ROUND(E3122/12*2,2)</f>
        <v>3945.33</v>
      </c>
      <c r="G3122" s="53">
        <v>61095</v>
      </c>
      <c r="H3122" s="53">
        <v>4217</v>
      </c>
      <c r="I3122" s="119">
        <f t="shared" ref="I3122" si="1522">G3122-F3122</f>
        <v>57149.67</v>
      </c>
      <c r="J3122" s="55">
        <f t="shared" ref="J3122" si="1523">ROUND(I3122/F3122*100,2)</f>
        <v>1448.54</v>
      </c>
      <c r="K3122" s="54"/>
      <c r="L3122" s="55"/>
      <c r="M3122" s="75"/>
      <c r="N3122" s="75"/>
      <c r="O3122" s="74">
        <v>2635</v>
      </c>
      <c r="P3122" s="74">
        <v>175</v>
      </c>
      <c r="Q3122" s="57">
        <f t="shared" si="1505"/>
        <v>2460</v>
      </c>
      <c r="R3122" s="74">
        <v>10</v>
      </c>
      <c r="S3122" s="53">
        <f>ROUND(R3122/12*2,0)</f>
        <v>2</v>
      </c>
      <c r="T3122" s="58">
        <v>22</v>
      </c>
      <c r="U3122" s="58">
        <v>2</v>
      </c>
      <c r="V3122" s="53">
        <f t="shared" si="1507"/>
        <v>20</v>
      </c>
      <c r="W3122" s="75"/>
      <c r="X3122" s="76"/>
    </row>
    <row r="3123" spans="1:24" s="35" customFormat="1" ht="31.5" x14ac:dyDescent="0.25">
      <c r="A3123" s="72" t="s">
        <v>298</v>
      </c>
      <c r="B3123" s="33" t="s">
        <v>334</v>
      </c>
      <c r="C3123" s="78" t="s">
        <v>201</v>
      </c>
      <c r="D3123" s="43" t="s">
        <v>202</v>
      </c>
      <c r="E3123" s="53"/>
      <c r="F3123" s="53">
        <f t="shared" ref="F3123:F3124" si="1524">E3123/12*10</f>
        <v>0</v>
      </c>
      <c r="G3123" s="53"/>
      <c r="H3123" s="53"/>
      <c r="I3123" s="119">
        <f t="shared" ref="I3123:I3124" si="1525">G3123-F3123</f>
        <v>0</v>
      </c>
      <c r="J3123" s="55"/>
      <c r="K3123" s="54"/>
      <c r="L3123" s="55"/>
      <c r="M3123" s="75"/>
      <c r="N3123" s="75"/>
      <c r="O3123" s="74"/>
      <c r="P3123" s="74"/>
      <c r="Q3123" s="57">
        <f t="shared" si="1505"/>
        <v>0</v>
      </c>
      <c r="R3123" s="74"/>
      <c r="S3123" s="53">
        <f>ROUND(R3123/12*2,0)</f>
        <v>0</v>
      </c>
      <c r="T3123" s="58"/>
      <c r="U3123" s="58"/>
      <c r="V3123" s="53">
        <f t="shared" si="1507"/>
        <v>0</v>
      </c>
      <c r="W3123" s="75"/>
      <c r="X3123" s="76"/>
    </row>
    <row r="3124" spans="1:24" s="35" customFormat="1" ht="47.25" x14ac:dyDescent="0.25">
      <c r="A3124" s="72" t="s">
        <v>298</v>
      </c>
      <c r="B3124" s="33" t="s">
        <v>334</v>
      </c>
      <c r="C3124" s="78" t="s">
        <v>203</v>
      </c>
      <c r="D3124" s="43" t="s">
        <v>204</v>
      </c>
      <c r="E3124" s="53"/>
      <c r="F3124" s="53">
        <f t="shared" si="1524"/>
        <v>0</v>
      </c>
      <c r="G3124" s="53"/>
      <c r="H3124" s="53"/>
      <c r="I3124" s="119">
        <f t="shared" si="1525"/>
        <v>0</v>
      </c>
      <c r="J3124" s="55"/>
      <c r="K3124" s="54"/>
      <c r="L3124" s="55"/>
      <c r="M3124" s="75"/>
      <c r="N3124" s="75"/>
      <c r="O3124" s="74"/>
      <c r="P3124" s="74"/>
      <c r="Q3124" s="57">
        <f t="shared" si="1505"/>
        <v>0</v>
      </c>
      <c r="R3124" s="74"/>
      <c r="S3124" s="53"/>
      <c r="T3124" s="58"/>
      <c r="U3124" s="58"/>
      <c r="V3124" s="53">
        <f t="shared" si="1507"/>
        <v>0</v>
      </c>
      <c r="W3124" s="75"/>
      <c r="X3124" s="76"/>
    </row>
    <row r="3125" spans="1:24" s="35" customFormat="1" ht="47.25" x14ac:dyDescent="0.25">
      <c r="A3125" s="72" t="s">
        <v>298</v>
      </c>
      <c r="B3125" s="33" t="s">
        <v>334</v>
      </c>
      <c r="C3125" s="78" t="s">
        <v>397</v>
      </c>
      <c r="D3125" s="43" t="s">
        <v>396</v>
      </c>
      <c r="E3125" s="74">
        <v>6491</v>
      </c>
      <c r="F3125" s="53">
        <f>E3125</f>
        <v>6491</v>
      </c>
      <c r="G3125" s="53">
        <v>0</v>
      </c>
      <c r="H3125" s="53">
        <v>0</v>
      </c>
      <c r="I3125" s="119"/>
      <c r="J3125" s="55"/>
      <c r="K3125" s="54">
        <f t="shared" ref="K3125" si="1526">G3125-F3125</f>
        <v>-6491</v>
      </c>
      <c r="L3125" s="55">
        <f t="shared" ref="L3125" si="1527">ROUND(K3125*100/-F3125,2)</f>
        <v>100</v>
      </c>
      <c r="M3125" s="75"/>
      <c r="N3125" s="75"/>
      <c r="O3125" s="74"/>
      <c r="P3125" s="74"/>
      <c r="Q3125" s="57"/>
      <c r="R3125" s="74">
        <v>3</v>
      </c>
      <c r="S3125" s="53">
        <f>R3125/4*1</f>
        <v>0.75</v>
      </c>
      <c r="T3125" s="58"/>
      <c r="U3125" s="58"/>
      <c r="V3125" s="53"/>
      <c r="W3125" s="75"/>
      <c r="X3125" s="76"/>
    </row>
    <row r="3126" spans="1:24" s="35" customFormat="1" ht="31.5" x14ac:dyDescent="0.25">
      <c r="A3126" s="72" t="s">
        <v>298</v>
      </c>
      <c r="B3126" s="22" t="s">
        <v>335</v>
      </c>
      <c r="C3126" s="73" t="s">
        <v>102</v>
      </c>
      <c r="D3126" s="32" t="s">
        <v>50</v>
      </c>
      <c r="E3126" s="64">
        <f>SUM(E3127:E3173)</f>
        <v>172080</v>
      </c>
      <c r="F3126" s="64">
        <f>SUM(F3127:F3173)</f>
        <v>59329</v>
      </c>
      <c r="G3126" s="64">
        <f>SUM(G3127:G3173)</f>
        <v>83625.440000000002</v>
      </c>
      <c r="H3126" s="64">
        <f>SUM(H3127:H3173)</f>
        <v>56655</v>
      </c>
      <c r="I3126" s="64">
        <f>SUM(I3127:I3173)</f>
        <v>25790.620000000003</v>
      </c>
      <c r="J3126" s="50">
        <f>ROUND(I3126/F3126*100,2)</f>
        <v>43.47</v>
      </c>
      <c r="K3126" s="64">
        <f>SUM(K3127:K3173)</f>
        <v>-1494.1800000000003</v>
      </c>
      <c r="L3126" s="55">
        <f>ROUND(K3126*100/-F3126,2)</f>
        <v>2.52</v>
      </c>
      <c r="M3126" s="64"/>
      <c r="N3126" s="64"/>
      <c r="O3126" s="64">
        <f t="shared" ref="O3126:V3126" si="1528">SUM(O3127:O3170)</f>
        <v>0</v>
      </c>
      <c r="P3126" s="64">
        <f t="shared" si="1528"/>
        <v>0</v>
      </c>
      <c r="Q3126" s="126">
        <f t="shared" si="1528"/>
        <v>0</v>
      </c>
      <c r="R3126" s="64">
        <f t="shared" si="1528"/>
        <v>0</v>
      </c>
      <c r="S3126" s="64">
        <f t="shared" si="1528"/>
        <v>0</v>
      </c>
      <c r="T3126" s="136">
        <f t="shared" si="1528"/>
        <v>0</v>
      </c>
      <c r="U3126" s="136">
        <f t="shared" si="1528"/>
        <v>0</v>
      </c>
      <c r="V3126" s="64">
        <f t="shared" si="1528"/>
        <v>0</v>
      </c>
      <c r="W3126" s="64"/>
      <c r="X3126" s="76"/>
    </row>
    <row r="3127" spans="1:24" s="35" customFormat="1" ht="63" x14ac:dyDescent="0.25">
      <c r="A3127" s="72" t="s">
        <v>298</v>
      </c>
      <c r="B3127" s="44" t="s">
        <v>335</v>
      </c>
      <c r="C3127" s="73" t="s">
        <v>102</v>
      </c>
      <c r="D3127" s="43" t="s">
        <v>205</v>
      </c>
      <c r="E3127" s="74"/>
      <c r="F3127" s="74"/>
      <c r="G3127" s="74"/>
      <c r="H3127" s="74"/>
      <c r="I3127" s="119"/>
      <c r="J3127" s="55"/>
      <c r="K3127" s="119"/>
      <c r="L3127" s="55"/>
      <c r="M3127" s="75"/>
      <c r="N3127" s="75"/>
      <c r="O3127" s="74"/>
      <c r="P3127" s="74"/>
      <c r="Q3127" s="59">
        <f>O3127-P3127</f>
        <v>0</v>
      </c>
      <c r="R3127" s="74"/>
      <c r="S3127" s="53">
        <f>ROUND(R3127/12*3,0)</f>
        <v>0</v>
      </c>
      <c r="T3127" s="53"/>
      <c r="U3127" s="53"/>
      <c r="V3127" s="53">
        <f>T3127-U3127</f>
        <v>0</v>
      </c>
      <c r="W3127" s="75"/>
      <c r="X3127" s="76"/>
    </row>
    <row r="3128" spans="1:24" s="35" customFormat="1" ht="15.75" x14ac:dyDescent="0.25">
      <c r="A3128" s="72" t="s">
        <v>298</v>
      </c>
      <c r="B3128" s="44" t="s">
        <v>335</v>
      </c>
      <c r="C3128" s="23" t="s">
        <v>367</v>
      </c>
      <c r="D3128" s="43" t="s">
        <v>370</v>
      </c>
      <c r="E3128" s="74"/>
      <c r="F3128" s="53">
        <f>E3128</f>
        <v>0</v>
      </c>
      <c r="G3128" s="53"/>
      <c r="H3128" s="53"/>
      <c r="I3128" s="119"/>
      <c r="J3128" s="55"/>
      <c r="K3128" s="54"/>
      <c r="L3128" s="55"/>
      <c r="M3128" s="75"/>
      <c r="N3128" s="75"/>
      <c r="O3128" s="74"/>
      <c r="P3128" s="74"/>
      <c r="Q3128" s="57"/>
      <c r="R3128" s="74"/>
      <c r="S3128" s="53"/>
      <c r="T3128" s="58"/>
      <c r="U3128" s="58"/>
      <c r="V3128" s="53"/>
      <c r="W3128" s="75"/>
      <c r="X3128" s="76"/>
    </row>
    <row r="3129" spans="1:24" s="35" customFormat="1" ht="15.75" x14ac:dyDescent="0.25">
      <c r="A3129" s="72" t="s">
        <v>298</v>
      </c>
      <c r="B3129" s="44" t="s">
        <v>335</v>
      </c>
      <c r="C3129" s="23" t="s">
        <v>368</v>
      </c>
      <c r="D3129" s="43" t="s">
        <v>371</v>
      </c>
      <c r="E3129" s="74"/>
      <c r="F3129" s="74"/>
      <c r="G3129" s="74"/>
      <c r="H3129" s="74"/>
      <c r="I3129" s="54"/>
      <c r="J3129" s="50"/>
      <c r="K3129" s="54"/>
      <c r="L3129" s="55"/>
      <c r="M3129" s="75"/>
      <c r="N3129" s="75"/>
      <c r="O3129" s="74"/>
      <c r="P3129" s="74"/>
      <c r="Q3129" s="57"/>
      <c r="R3129" s="74"/>
      <c r="S3129" s="53"/>
      <c r="T3129" s="58"/>
      <c r="U3129" s="58"/>
      <c r="V3129" s="53"/>
      <c r="W3129" s="75"/>
      <c r="X3129" s="76"/>
    </row>
    <row r="3130" spans="1:24" s="35" customFormat="1" ht="31.5" x14ac:dyDescent="0.25">
      <c r="A3130" s="72" t="s">
        <v>298</v>
      </c>
      <c r="B3130" s="44" t="s">
        <v>335</v>
      </c>
      <c r="C3130" s="23" t="s">
        <v>369</v>
      </c>
      <c r="D3130" s="43" t="s">
        <v>372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/>
      <c r="R3130" s="74"/>
      <c r="S3130" s="53"/>
      <c r="T3130" s="58"/>
      <c r="U3130" s="58"/>
      <c r="V3130" s="53"/>
      <c r="W3130" s="75"/>
      <c r="X3130" s="76"/>
    </row>
    <row r="3131" spans="1:24" s="35" customFormat="1" ht="31.5" x14ac:dyDescent="0.25">
      <c r="A3131" s="72" t="s">
        <v>298</v>
      </c>
      <c r="B3131" s="44" t="s">
        <v>335</v>
      </c>
      <c r="C3131" s="79" t="s">
        <v>206</v>
      </c>
      <c r="D3131" s="43" t="s">
        <v>207</v>
      </c>
      <c r="E3131" s="74"/>
      <c r="F3131" s="74"/>
      <c r="G3131" s="74"/>
      <c r="H3131" s="74"/>
      <c r="I3131" s="54"/>
      <c r="J3131" s="50"/>
      <c r="K3131" s="54"/>
      <c r="L3131" s="55"/>
      <c r="M3131" s="75"/>
      <c r="N3131" s="75"/>
      <c r="O3131" s="74"/>
      <c r="P3131" s="74"/>
      <c r="Q3131" s="57">
        <f t="shared" ref="Q3131:Q3168" si="1529">O3131-P3131</f>
        <v>0</v>
      </c>
      <c r="R3131" s="74"/>
      <c r="S3131" s="53">
        <f>ROUND(R3131/12*3,0)</f>
        <v>0</v>
      </c>
      <c r="T3131" s="58"/>
      <c r="U3131" s="58"/>
      <c r="V3131" s="53">
        <f t="shared" ref="V3131:V3168" si="1530">T3131-U3131</f>
        <v>0</v>
      </c>
      <c r="W3131" s="75"/>
      <c r="X3131" s="76"/>
    </row>
    <row r="3132" spans="1:24" s="35" customFormat="1" ht="31.5" x14ac:dyDescent="0.25">
      <c r="A3132" s="72" t="s">
        <v>298</v>
      </c>
      <c r="B3132" s="44" t="s">
        <v>335</v>
      </c>
      <c r="C3132" s="79" t="s">
        <v>208</v>
      </c>
      <c r="D3132" s="43" t="s">
        <v>209</v>
      </c>
      <c r="E3132" s="53">
        <v>42824</v>
      </c>
      <c r="F3132" s="53">
        <f>ROUND(E3132/12*2,0)</f>
        <v>7137</v>
      </c>
      <c r="G3132" s="53">
        <v>5642.82</v>
      </c>
      <c r="H3132" s="53">
        <v>2692</v>
      </c>
      <c r="I3132" s="119"/>
      <c r="J3132" s="55"/>
      <c r="K3132" s="54">
        <f>G3132-F3132</f>
        <v>-1494.1800000000003</v>
      </c>
      <c r="L3132" s="55">
        <f>ROUND(K3132*100/-F3132,2)</f>
        <v>20.94</v>
      </c>
      <c r="M3132" s="75"/>
      <c r="N3132" s="75"/>
      <c r="O3132" s="74"/>
      <c r="P3132" s="74"/>
      <c r="Q3132" s="57">
        <f t="shared" si="1529"/>
        <v>0</v>
      </c>
      <c r="R3132" s="74"/>
      <c r="S3132" s="53">
        <f>ROUND(R3132/12*3,0)</f>
        <v>0</v>
      </c>
      <c r="T3132" s="58"/>
      <c r="U3132" s="58"/>
      <c r="V3132" s="53">
        <f t="shared" si="1530"/>
        <v>0</v>
      </c>
      <c r="W3132" s="75"/>
      <c r="X3132" s="76"/>
    </row>
    <row r="3133" spans="1:24" s="35" customFormat="1" ht="15.75" x14ac:dyDescent="0.25">
      <c r="A3133" s="72" t="s">
        <v>298</v>
      </c>
      <c r="B3133" s="44" t="s">
        <v>335</v>
      </c>
      <c r="C3133" s="79" t="s">
        <v>210</v>
      </c>
      <c r="D3133" s="43" t="s">
        <v>223</v>
      </c>
      <c r="E3133" s="74"/>
      <c r="F3133" s="74"/>
      <c r="G3133" s="74"/>
      <c r="H3133" s="74"/>
      <c r="I3133" s="54"/>
      <c r="J3133" s="50"/>
      <c r="K3133" s="54"/>
      <c r="L3133" s="55"/>
      <c r="M3133" s="75"/>
      <c r="N3133" s="75"/>
      <c r="O3133" s="74"/>
      <c r="P3133" s="74"/>
      <c r="Q3133" s="57">
        <f t="shared" si="1529"/>
        <v>0</v>
      </c>
      <c r="R3133" s="74"/>
      <c r="S3133" s="53">
        <f t="shared" ref="S3133" si="1531">ROUND(R3133/12*3,0)</f>
        <v>0</v>
      </c>
      <c r="T3133" s="58"/>
      <c r="U3133" s="58"/>
      <c r="V3133" s="53">
        <f t="shared" si="1530"/>
        <v>0</v>
      </c>
      <c r="W3133" s="75"/>
      <c r="X3133" s="76"/>
    </row>
    <row r="3134" spans="1:24" s="35" customFormat="1" ht="31.5" x14ac:dyDescent="0.25">
      <c r="A3134" s="72" t="s">
        <v>298</v>
      </c>
      <c r="B3134" s="44" t="s">
        <v>335</v>
      </c>
      <c r="C3134" s="79" t="s">
        <v>211</v>
      </c>
      <c r="D3134" s="43" t="s">
        <v>212</v>
      </c>
      <c r="E3134" s="53"/>
      <c r="F3134" s="53">
        <f>E3134/12*1</f>
        <v>0</v>
      </c>
      <c r="G3134" s="53"/>
      <c r="H3134" s="53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529"/>
        <v>0</v>
      </c>
      <c r="R3134" s="74"/>
      <c r="S3134" s="53">
        <f t="shared" ref="S3134:S3168" si="1532">ROUND(R3134/12*3,0)</f>
        <v>0</v>
      </c>
      <c r="T3134" s="58"/>
      <c r="U3134" s="58"/>
      <c r="V3134" s="53">
        <f t="shared" si="1530"/>
        <v>0</v>
      </c>
      <c r="W3134" s="75"/>
      <c r="X3134" s="76"/>
    </row>
    <row r="3135" spans="1:24" s="35" customFormat="1" ht="15.75" x14ac:dyDescent="0.25">
      <c r="A3135" s="72" t="s">
        <v>298</v>
      </c>
      <c r="B3135" s="44" t="s">
        <v>335</v>
      </c>
      <c r="C3135" s="79" t="s">
        <v>213</v>
      </c>
      <c r="D3135" s="43" t="s">
        <v>214</v>
      </c>
      <c r="E3135" s="74"/>
      <c r="F3135" s="74"/>
      <c r="G3135" s="74"/>
      <c r="H3135" s="74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529"/>
        <v>0</v>
      </c>
      <c r="R3135" s="74"/>
      <c r="S3135" s="53">
        <f t="shared" si="1532"/>
        <v>0</v>
      </c>
      <c r="T3135" s="58"/>
      <c r="U3135" s="58"/>
      <c r="V3135" s="53">
        <f t="shared" si="1530"/>
        <v>0</v>
      </c>
      <c r="W3135" s="75"/>
      <c r="X3135" s="76"/>
    </row>
    <row r="3136" spans="1:24" s="35" customFormat="1" ht="31.5" x14ac:dyDescent="0.25">
      <c r="A3136" s="72" t="s">
        <v>298</v>
      </c>
      <c r="B3136" s="44" t="s">
        <v>335</v>
      </c>
      <c r="C3136" s="79" t="s">
        <v>215</v>
      </c>
      <c r="D3136" s="43" t="s">
        <v>216</v>
      </c>
      <c r="E3136" s="74">
        <v>61706</v>
      </c>
      <c r="F3136" s="53">
        <f>ROUND(E3136/12*2,0)</f>
        <v>10284</v>
      </c>
      <c r="G3136" s="53">
        <v>32518</v>
      </c>
      <c r="H3136" s="53">
        <v>16800</v>
      </c>
      <c r="I3136" s="119">
        <f t="shared" ref="I3136" si="1533">G3136-F3136</f>
        <v>22234</v>
      </c>
      <c r="J3136" s="55">
        <f t="shared" ref="J3136" si="1534">ROUND(I3136/F3136*100,2)</f>
        <v>216.2</v>
      </c>
      <c r="K3136" s="54"/>
      <c r="L3136" s="55"/>
      <c r="M3136" s="75"/>
      <c r="N3136" s="75"/>
      <c r="O3136" s="74"/>
      <c r="P3136" s="74"/>
      <c r="Q3136" s="57">
        <f t="shared" si="1529"/>
        <v>0</v>
      </c>
      <c r="R3136" s="74"/>
      <c r="S3136" s="53">
        <f t="shared" si="1532"/>
        <v>0</v>
      </c>
      <c r="T3136" s="58"/>
      <c r="U3136" s="58"/>
      <c r="V3136" s="53">
        <f t="shared" si="1530"/>
        <v>0</v>
      </c>
      <c r="W3136" s="75"/>
      <c r="X3136" s="76"/>
    </row>
    <row r="3137" spans="1:24" s="35" customFormat="1" ht="31.5" x14ac:dyDescent="0.25">
      <c r="A3137" s="72" t="s">
        <v>298</v>
      </c>
      <c r="B3137" s="44" t="s">
        <v>335</v>
      </c>
      <c r="C3137" s="79" t="s">
        <v>217</v>
      </c>
      <c r="D3137" s="43" t="s">
        <v>218</v>
      </c>
      <c r="E3137" s="53"/>
      <c r="F3137" s="53">
        <f t="shared" ref="F3137:F3167" si="1535">E3137/12*1</f>
        <v>0</v>
      </c>
      <c r="G3137" s="53"/>
      <c r="H3137" s="53"/>
      <c r="I3137" s="54"/>
      <c r="J3137" s="50"/>
      <c r="K3137" s="54"/>
      <c r="L3137" s="55"/>
      <c r="M3137" s="75"/>
      <c r="N3137" s="75"/>
      <c r="O3137" s="74"/>
      <c r="P3137" s="74"/>
      <c r="Q3137" s="57">
        <f t="shared" si="1529"/>
        <v>0</v>
      </c>
      <c r="R3137" s="74"/>
      <c r="S3137" s="53">
        <f t="shared" si="1532"/>
        <v>0</v>
      </c>
      <c r="T3137" s="58"/>
      <c r="U3137" s="58"/>
      <c r="V3137" s="53">
        <f t="shared" si="1530"/>
        <v>0</v>
      </c>
      <c r="W3137" s="75"/>
      <c r="X3137" s="76"/>
    </row>
    <row r="3138" spans="1:24" s="35" customFormat="1" ht="31.5" x14ac:dyDescent="0.25">
      <c r="A3138" s="72" t="s">
        <v>298</v>
      </c>
      <c r="B3138" s="44" t="s">
        <v>335</v>
      </c>
      <c r="C3138" s="79" t="s">
        <v>219</v>
      </c>
      <c r="D3138" s="43" t="s">
        <v>220</v>
      </c>
      <c r="E3138" s="53"/>
      <c r="F3138" s="53">
        <f t="shared" si="1535"/>
        <v>0</v>
      </c>
      <c r="G3138" s="53"/>
      <c r="H3138" s="53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529"/>
        <v>0</v>
      </c>
      <c r="R3138" s="74"/>
      <c r="S3138" s="53">
        <f t="shared" si="1532"/>
        <v>0</v>
      </c>
      <c r="T3138" s="58"/>
      <c r="U3138" s="58"/>
      <c r="V3138" s="53">
        <f t="shared" si="1530"/>
        <v>0</v>
      </c>
      <c r="W3138" s="75"/>
      <c r="X3138" s="76"/>
    </row>
    <row r="3139" spans="1:24" s="35" customFormat="1" ht="31.5" x14ac:dyDescent="0.25">
      <c r="A3139" s="72" t="s">
        <v>298</v>
      </c>
      <c r="B3139" s="44" t="s">
        <v>335</v>
      </c>
      <c r="C3139" s="79" t="s">
        <v>221</v>
      </c>
      <c r="D3139" s="43" t="s">
        <v>224</v>
      </c>
      <c r="E3139" s="53"/>
      <c r="F3139" s="53">
        <f t="shared" si="1535"/>
        <v>0</v>
      </c>
      <c r="G3139" s="53"/>
      <c r="H3139" s="53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529"/>
        <v>0</v>
      </c>
      <c r="R3139" s="74"/>
      <c r="S3139" s="53">
        <f t="shared" si="1532"/>
        <v>0</v>
      </c>
      <c r="T3139" s="58"/>
      <c r="U3139" s="58"/>
      <c r="V3139" s="53">
        <f t="shared" si="1530"/>
        <v>0</v>
      </c>
      <c r="W3139" s="75"/>
      <c r="X3139" s="76"/>
    </row>
    <row r="3140" spans="1:24" s="35" customFormat="1" ht="31.5" x14ac:dyDescent="0.25">
      <c r="A3140" s="72" t="s">
        <v>298</v>
      </c>
      <c r="B3140" s="44" t="s">
        <v>335</v>
      </c>
      <c r="C3140" s="79" t="s">
        <v>222</v>
      </c>
      <c r="D3140" s="43" t="s">
        <v>225</v>
      </c>
      <c r="E3140" s="53"/>
      <c r="F3140" s="53">
        <f t="shared" si="1535"/>
        <v>0</v>
      </c>
      <c r="G3140" s="53"/>
      <c r="H3140" s="53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529"/>
        <v>0</v>
      </c>
      <c r="R3140" s="74"/>
      <c r="S3140" s="53">
        <f t="shared" si="1532"/>
        <v>0</v>
      </c>
      <c r="T3140" s="58"/>
      <c r="U3140" s="58"/>
      <c r="V3140" s="53">
        <f t="shared" si="1530"/>
        <v>0</v>
      </c>
      <c r="W3140" s="75"/>
      <c r="X3140" s="76"/>
    </row>
    <row r="3141" spans="1:24" s="35" customFormat="1" ht="31.5" x14ac:dyDescent="0.25">
      <c r="A3141" s="72" t="s">
        <v>298</v>
      </c>
      <c r="B3141" s="44" t="s">
        <v>335</v>
      </c>
      <c r="C3141" s="79" t="s">
        <v>277</v>
      </c>
      <c r="D3141" s="43" t="s">
        <v>278</v>
      </c>
      <c r="E3141" s="53"/>
      <c r="F3141" s="53">
        <f t="shared" si="1535"/>
        <v>0</v>
      </c>
      <c r="G3141" s="53"/>
      <c r="H3141" s="53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529"/>
        <v>0</v>
      </c>
      <c r="R3141" s="74"/>
      <c r="S3141" s="53">
        <f t="shared" si="1532"/>
        <v>0</v>
      </c>
      <c r="T3141" s="58"/>
      <c r="U3141" s="58"/>
      <c r="V3141" s="53">
        <f t="shared" si="1530"/>
        <v>0</v>
      </c>
      <c r="W3141" s="75"/>
      <c r="X3141" s="76"/>
    </row>
    <row r="3142" spans="1:24" s="35" customFormat="1" ht="15.75" x14ac:dyDescent="0.25">
      <c r="A3142" s="72" t="s">
        <v>298</v>
      </c>
      <c r="B3142" s="44" t="s">
        <v>335</v>
      </c>
      <c r="C3142" s="79" t="s">
        <v>226</v>
      </c>
      <c r="D3142" s="38" t="s">
        <v>408</v>
      </c>
      <c r="E3142" s="53"/>
      <c r="F3142" s="53"/>
      <c r="G3142" s="53">
        <v>882</v>
      </c>
      <c r="H3142" s="53">
        <v>384</v>
      </c>
      <c r="I3142" s="119">
        <f>G3142-F3142</f>
        <v>882</v>
      </c>
      <c r="J3142" s="55"/>
      <c r="K3142" s="54"/>
      <c r="L3142" s="55"/>
      <c r="M3142" s="75"/>
      <c r="N3142" s="75"/>
      <c r="O3142" s="74"/>
      <c r="P3142" s="74"/>
      <c r="Q3142" s="57">
        <f t="shared" si="1529"/>
        <v>0</v>
      </c>
      <c r="R3142" s="74"/>
      <c r="S3142" s="53">
        <f t="shared" si="1532"/>
        <v>0</v>
      </c>
      <c r="T3142" s="58"/>
      <c r="U3142" s="58"/>
      <c r="V3142" s="53">
        <f t="shared" si="1530"/>
        <v>0</v>
      </c>
      <c r="W3142" s="75"/>
      <c r="X3142" s="76"/>
    </row>
    <row r="3143" spans="1:24" s="35" customFormat="1" ht="31.5" x14ac:dyDescent="0.25">
      <c r="A3143" s="72" t="s">
        <v>298</v>
      </c>
      <c r="B3143" s="44" t="s">
        <v>335</v>
      </c>
      <c r="C3143" s="79" t="s">
        <v>227</v>
      </c>
      <c r="D3143" s="43" t="s">
        <v>228</v>
      </c>
      <c r="E3143" s="53"/>
      <c r="F3143" s="53">
        <f t="shared" si="1535"/>
        <v>0</v>
      </c>
      <c r="G3143" s="53"/>
      <c r="H3143" s="53"/>
      <c r="I3143" s="54"/>
      <c r="J3143" s="50"/>
      <c r="K3143" s="54"/>
      <c r="L3143" s="55"/>
      <c r="M3143" s="75"/>
      <c r="N3143" s="75"/>
      <c r="O3143" s="74"/>
      <c r="P3143" s="74"/>
      <c r="Q3143" s="57">
        <f t="shared" si="1529"/>
        <v>0</v>
      </c>
      <c r="R3143" s="74"/>
      <c r="S3143" s="53">
        <f t="shared" si="1532"/>
        <v>0</v>
      </c>
      <c r="T3143" s="58"/>
      <c r="U3143" s="58"/>
      <c r="V3143" s="53">
        <f t="shared" si="1530"/>
        <v>0</v>
      </c>
      <c r="W3143" s="75"/>
      <c r="X3143" s="76"/>
    </row>
    <row r="3144" spans="1:24" s="35" customFormat="1" ht="15.75" x14ac:dyDescent="0.25">
      <c r="A3144" s="72" t="s">
        <v>298</v>
      </c>
      <c r="B3144" s="44" t="s">
        <v>335</v>
      </c>
      <c r="C3144" s="79" t="s">
        <v>229</v>
      </c>
      <c r="D3144" s="43" t="s">
        <v>230</v>
      </c>
      <c r="E3144" s="53"/>
      <c r="F3144" s="53">
        <f t="shared" si="1535"/>
        <v>0</v>
      </c>
      <c r="G3144" s="53"/>
      <c r="H3144" s="53"/>
      <c r="I3144" s="54"/>
      <c r="J3144" s="50"/>
      <c r="K3144" s="54"/>
      <c r="L3144" s="55"/>
      <c r="M3144" s="75"/>
      <c r="N3144" s="75"/>
      <c r="O3144" s="74"/>
      <c r="P3144" s="74"/>
      <c r="Q3144" s="57">
        <f t="shared" si="1529"/>
        <v>0</v>
      </c>
      <c r="R3144" s="74"/>
      <c r="S3144" s="53">
        <f t="shared" si="1532"/>
        <v>0</v>
      </c>
      <c r="T3144" s="58"/>
      <c r="U3144" s="58"/>
      <c r="V3144" s="53">
        <f t="shared" si="1530"/>
        <v>0</v>
      </c>
      <c r="W3144" s="75"/>
      <c r="X3144" s="76"/>
    </row>
    <row r="3145" spans="1:24" s="35" customFormat="1" ht="15.75" x14ac:dyDescent="0.25">
      <c r="A3145" s="72" t="s">
        <v>298</v>
      </c>
      <c r="B3145" s="44" t="s">
        <v>335</v>
      </c>
      <c r="C3145" s="79" t="s">
        <v>377</v>
      </c>
      <c r="D3145" s="43" t="s">
        <v>359</v>
      </c>
      <c r="E3145" s="53">
        <v>30771</v>
      </c>
      <c r="F3145" s="53">
        <f>ROUND(E3145/12*2,0)</f>
        <v>5129</v>
      </c>
      <c r="G3145" s="53">
        <v>6819.38</v>
      </c>
      <c r="H3145" s="53"/>
      <c r="I3145" s="119">
        <f t="shared" ref="I3145" si="1536">G3145-F3145</f>
        <v>1690.38</v>
      </c>
      <c r="J3145" s="55">
        <f t="shared" ref="J3145" si="1537">ROUND(I3145/F3145*100,2)</f>
        <v>32.96</v>
      </c>
      <c r="K3145" s="54"/>
      <c r="L3145" s="55"/>
      <c r="M3145" s="75"/>
      <c r="N3145" s="75"/>
      <c r="O3145" s="74"/>
      <c r="P3145" s="74"/>
      <c r="Q3145" s="57">
        <f t="shared" si="1529"/>
        <v>0</v>
      </c>
      <c r="R3145" s="74"/>
      <c r="S3145" s="53">
        <f t="shared" si="1532"/>
        <v>0</v>
      </c>
      <c r="T3145" s="58"/>
      <c r="U3145" s="58"/>
      <c r="V3145" s="53">
        <f t="shared" si="1530"/>
        <v>0</v>
      </c>
      <c r="W3145" s="75"/>
      <c r="X3145" s="76"/>
    </row>
    <row r="3146" spans="1:24" s="35" customFormat="1" ht="15.75" x14ac:dyDescent="0.25">
      <c r="A3146" s="72" t="s">
        <v>298</v>
      </c>
      <c r="B3146" s="44" t="s">
        <v>335</v>
      </c>
      <c r="C3146" s="79" t="s">
        <v>231</v>
      </c>
      <c r="D3146" s="43" t="s">
        <v>232</v>
      </c>
      <c r="E3146" s="53"/>
      <c r="F3146" s="53">
        <f t="shared" si="1535"/>
        <v>0</v>
      </c>
      <c r="G3146" s="53"/>
      <c r="H3146" s="53"/>
      <c r="I3146" s="54"/>
      <c r="J3146" s="50"/>
      <c r="K3146" s="54"/>
      <c r="L3146" s="55"/>
      <c r="M3146" s="75"/>
      <c r="N3146" s="75"/>
      <c r="O3146" s="74"/>
      <c r="P3146" s="74"/>
      <c r="Q3146" s="57">
        <f t="shared" si="1529"/>
        <v>0</v>
      </c>
      <c r="R3146" s="74"/>
      <c r="S3146" s="53">
        <f t="shared" si="1532"/>
        <v>0</v>
      </c>
      <c r="T3146" s="58"/>
      <c r="U3146" s="58"/>
      <c r="V3146" s="53">
        <f t="shared" si="1530"/>
        <v>0</v>
      </c>
      <c r="W3146" s="75"/>
      <c r="X3146" s="76"/>
    </row>
    <row r="3147" spans="1:24" s="35" customFormat="1" ht="15.75" x14ac:dyDescent="0.25">
      <c r="A3147" s="72" t="s">
        <v>298</v>
      </c>
      <c r="B3147" s="44" t="s">
        <v>335</v>
      </c>
      <c r="C3147" s="79" t="s">
        <v>233</v>
      </c>
      <c r="D3147" s="43" t="s">
        <v>234</v>
      </c>
      <c r="E3147" s="53"/>
      <c r="F3147" s="53">
        <f t="shared" si="1535"/>
        <v>0</v>
      </c>
      <c r="G3147" s="53"/>
      <c r="H3147" s="53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529"/>
        <v>0</v>
      </c>
      <c r="R3147" s="74"/>
      <c r="S3147" s="53">
        <f t="shared" si="1532"/>
        <v>0</v>
      </c>
      <c r="T3147" s="58"/>
      <c r="U3147" s="58"/>
      <c r="V3147" s="53">
        <f t="shared" si="1530"/>
        <v>0</v>
      </c>
      <c r="W3147" s="75"/>
      <c r="X3147" s="76"/>
    </row>
    <row r="3148" spans="1:24" s="35" customFormat="1" ht="31.5" x14ac:dyDescent="0.25">
      <c r="A3148" s="72" t="s">
        <v>298</v>
      </c>
      <c r="B3148" s="44" t="s">
        <v>335</v>
      </c>
      <c r="C3148" s="79" t="s">
        <v>235</v>
      </c>
      <c r="D3148" s="43" t="s">
        <v>236</v>
      </c>
      <c r="E3148" s="53"/>
      <c r="F3148" s="53">
        <f t="shared" si="1535"/>
        <v>0</v>
      </c>
      <c r="G3148" s="53"/>
      <c r="H3148" s="53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529"/>
        <v>0</v>
      </c>
      <c r="R3148" s="74"/>
      <c r="S3148" s="53">
        <f t="shared" si="1532"/>
        <v>0</v>
      </c>
      <c r="T3148" s="58"/>
      <c r="U3148" s="58"/>
      <c r="V3148" s="53">
        <f t="shared" si="1530"/>
        <v>0</v>
      </c>
      <c r="W3148" s="75"/>
      <c r="X3148" s="76"/>
    </row>
    <row r="3149" spans="1:24" s="35" customFormat="1" ht="31.5" x14ac:dyDescent="0.25">
      <c r="A3149" s="72" t="s">
        <v>298</v>
      </c>
      <c r="B3149" s="44" t="s">
        <v>335</v>
      </c>
      <c r="C3149" s="79" t="s">
        <v>237</v>
      </c>
      <c r="D3149" s="43" t="s">
        <v>238</v>
      </c>
      <c r="E3149" s="53"/>
      <c r="F3149" s="53">
        <f t="shared" si="1535"/>
        <v>0</v>
      </c>
      <c r="G3149" s="53"/>
      <c r="H3149" s="53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529"/>
        <v>0</v>
      </c>
      <c r="R3149" s="74"/>
      <c r="S3149" s="53">
        <f t="shared" si="1532"/>
        <v>0</v>
      </c>
      <c r="T3149" s="58"/>
      <c r="U3149" s="58"/>
      <c r="V3149" s="53">
        <f t="shared" si="1530"/>
        <v>0</v>
      </c>
      <c r="W3149" s="75"/>
      <c r="X3149" s="76"/>
    </row>
    <row r="3150" spans="1:24" s="35" customFormat="1" ht="15.75" x14ac:dyDescent="0.25">
      <c r="A3150" s="72" t="s">
        <v>298</v>
      </c>
      <c r="B3150" s="44" t="s">
        <v>335</v>
      </c>
      <c r="C3150" s="79" t="s">
        <v>239</v>
      </c>
      <c r="D3150" s="43" t="s">
        <v>243</v>
      </c>
      <c r="E3150" s="53"/>
      <c r="F3150" s="53">
        <f t="shared" si="1535"/>
        <v>0</v>
      </c>
      <c r="G3150" s="53"/>
      <c r="H3150" s="53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529"/>
        <v>0</v>
      </c>
      <c r="R3150" s="74"/>
      <c r="S3150" s="53">
        <f t="shared" si="1532"/>
        <v>0</v>
      </c>
      <c r="T3150" s="58"/>
      <c r="U3150" s="58"/>
      <c r="V3150" s="53">
        <f t="shared" si="1530"/>
        <v>0</v>
      </c>
      <c r="W3150" s="75"/>
      <c r="X3150" s="76"/>
    </row>
    <row r="3151" spans="1:24" s="35" customFormat="1" ht="15.75" x14ac:dyDescent="0.25">
      <c r="A3151" s="72" t="s">
        <v>298</v>
      </c>
      <c r="B3151" s="44" t="s">
        <v>335</v>
      </c>
      <c r="C3151" s="79" t="s">
        <v>240</v>
      </c>
      <c r="D3151" s="43" t="s">
        <v>244</v>
      </c>
      <c r="E3151" s="53"/>
      <c r="F3151" s="53">
        <f>E3151</f>
        <v>0</v>
      </c>
      <c r="G3151" s="53"/>
      <c r="H3151" s="53"/>
      <c r="I3151" s="119"/>
      <c r="J3151" s="55"/>
      <c r="K3151" s="54"/>
      <c r="L3151" s="55"/>
      <c r="M3151" s="75"/>
      <c r="N3151" s="75"/>
      <c r="O3151" s="74"/>
      <c r="P3151" s="74"/>
      <c r="Q3151" s="57">
        <f t="shared" si="1529"/>
        <v>0</v>
      </c>
      <c r="R3151" s="74"/>
      <c r="S3151" s="53">
        <f t="shared" si="1532"/>
        <v>0</v>
      </c>
      <c r="T3151" s="58"/>
      <c r="U3151" s="58"/>
      <c r="V3151" s="53">
        <f t="shared" si="1530"/>
        <v>0</v>
      </c>
      <c r="W3151" s="75"/>
      <c r="X3151" s="76"/>
    </row>
    <row r="3152" spans="1:24" s="35" customFormat="1" ht="15.75" x14ac:dyDescent="0.25">
      <c r="A3152" s="72" t="s">
        <v>298</v>
      </c>
      <c r="B3152" s="44" t="s">
        <v>335</v>
      </c>
      <c r="C3152" s="79" t="s">
        <v>241</v>
      </c>
      <c r="D3152" s="43" t="s">
        <v>242</v>
      </c>
      <c r="E3152" s="53"/>
      <c r="F3152" s="53">
        <f t="shared" si="1535"/>
        <v>0</v>
      </c>
      <c r="G3152" s="53"/>
      <c r="H3152" s="53"/>
      <c r="I3152" s="54"/>
      <c r="J3152" s="50"/>
      <c r="K3152" s="54"/>
      <c r="L3152" s="55"/>
      <c r="M3152" s="75"/>
      <c r="N3152" s="75"/>
      <c r="O3152" s="74"/>
      <c r="P3152" s="74"/>
      <c r="Q3152" s="57">
        <f t="shared" si="1529"/>
        <v>0</v>
      </c>
      <c r="R3152" s="74"/>
      <c r="S3152" s="53">
        <f t="shared" si="1532"/>
        <v>0</v>
      </c>
      <c r="T3152" s="58"/>
      <c r="U3152" s="58"/>
      <c r="V3152" s="53">
        <f t="shared" si="1530"/>
        <v>0</v>
      </c>
      <c r="W3152" s="75"/>
      <c r="X3152" s="76"/>
    </row>
    <row r="3153" spans="1:24" s="35" customFormat="1" ht="31.5" x14ac:dyDescent="0.25">
      <c r="A3153" s="72" t="s">
        <v>298</v>
      </c>
      <c r="B3153" s="44" t="s">
        <v>335</v>
      </c>
      <c r="C3153" s="79" t="s">
        <v>245</v>
      </c>
      <c r="D3153" s="43" t="s">
        <v>246</v>
      </c>
      <c r="E3153" s="53"/>
      <c r="F3153" s="53">
        <f t="shared" si="1535"/>
        <v>0</v>
      </c>
      <c r="G3153" s="53"/>
      <c r="H3153" s="53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529"/>
        <v>0</v>
      </c>
      <c r="R3153" s="74"/>
      <c r="S3153" s="53">
        <f t="shared" si="1532"/>
        <v>0</v>
      </c>
      <c r="T3153" s="58"/>
      <c r="U3153" s="58"/>
      <c r="V3153" s="53">
        <f t="shared" si="1530"/>
        <v>0</v>
      </c>
      <c r="W3153" s="75"/>
      <c r="X3153" s="76"/>
    </row>
    <row r="3154" spans="1:24" s="35" customFormat="1" ht="15.75" x14ac:dyDescent="0.25">
      <c r="A3154" s="72" t="s">
        <v>298</v>
      </c>
      <c r="B3154" s="44" t="s">
        <v>335</v>
      </c>
      <c r="C3154" s="79" t="s">
        <v>247</v>
      </c>
      <c r="D3154" s="43" t="s">
        <v>248</v>
      </c>
      <c r="E3154" s="53"/>
      <c r="F3154" s="53">
        <f t="shared" si="1535"/>
        <v>0</v>
      </c>
      <c r="G3154" s="53"/>
      <c r="H3154" s="53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529"/>
        <v>0</v>
      </c>
      <c r="R3154" s="74"/>
      <c r="S3154" s="53">
        <f t="shared" si="1532"/>
        <v>0</v>
      </c>
      <c r="T3154" s="58"/>
      <c r="U3154" s="58"/>
      <c r="V3154" s="53">
        <f t="shared" si="1530"/>
        <v>0</v>
      </c>
      <c r="W3154" s="75"/>
      <c r="X3154" s="76"/>
    </row>
    <row r="3155" spans="1:24" s="35" customFormat="1" ht="31.5" x14ac:dyDescent="0.25">
      <c r="A3155" s="72" t="s">
        <v>298</v>
      </c>
      <c r="B3155" s="44" t="s">
        <v>335</v>
      </c>
      <c r="C3155" s="79" t="s">
        <v>249</v>
      </c>
      <c r="D3155" s="43" t="s">
        <v>250</v>
      </c>
      <c r="E3155" s="53"/>
      <c r="F3155" s="53">
        <f t="shared" si="1535"/>
        <v>0</v>
      </c>
      <c r="G3155" s="53"/>
      <c r="H3155" s="53"/>
      <c r="I3155" s="54"/>
      <c r="J3155" s="50"/>
      <c r="K3155" s="54"/>
      <c r="L3155" s="55"/>
      <c r="M3155" s="75"/>
      <c r="N3155" s="75"/>
      <c r="O3155" s="74"/>
      <c r="P3155" s="74"/>
      <c r="Q3155" s="57">
        <f t="shared" si="1529"/>
        <v>0</v>
      </c>
      <c r="R3155" s="74"/>
      <c r="S3155" s="53">
        <f t="shared" si="1532"/>
        <v>0</v>
      </c>
      <c r="T3155" s="58"/>
      <c r="U3155" s="58"/>
      <c r="V3155" s="53">
        <f t="shared" si="1530"/>
        <v>0</v>
      </c>
      <c r="W3155" s="75"/>
      <c r="X3155" s="76"/>
    </row>
    <row r="3156" spans="1:24" s="35" customFormat="1" ht="15.75" x14ac:dyDescent="0.25">
      <c r="A3156" s="72" t="s">
        <v>298</v>
      </c>
      <c r="B3156" s="44" t="s">
        <v>335</v>
      </c>
      <c r="C3156" s="79" t="s">
        <v>251</v>
      </c>
      <c r="D3156" s="43" t="s">
        <v>260</v>
      </c>
      <c r="E3156" s="53"/>
      <c r="F3156" s="53">
        <f t="shared" si="1535"/>
        <v>0</v>
      </c>
      <c r="G3156" s="53"/>
      <c r="H3156" s="53"/>
      <c r="I3156" s="54"/>
      <c r="J3156" s="50"/>
      <c r="K3156" s="54"/>
      <c r="L3156" s="55"/>
      <c r="M3156" s="75"/>
      <c r="N3156" s="75"/>
      <c r="O3156" s="74"/>
      <c r="P3156" s="74"/>
      <c r="Q3156" s="57">
        <f t="shared" si="1529"/>
        <v>0</v>
      </c>
      <c r="R3156" s="74"/>
      <c r="S3156" s="53">
        <f t="shared" si="1532"/>
        <v>0</v>
      </c>
      <c r="T3156" s="58"/>
      <c r="U3156" s="58"/>
      <c r="V3156" s="53">
        <f t="shared" si="1530"/>
        <v>0</v>
      </c>
      <c r="W3156" s="75"/>
      <c r="X3156" s="76"/>
    </row>
    <row r="3157" spans="1:24" s="35" customFormat="1" ht="15.75" x14ac:dyDescent="0.25">
      <c r="A3157" s="72" t="s">
        <v>298</v>
      </c>
      <c r="B3157" s="44" t="s">
        <v>335</v>
      </c>
      <c r="C3157" s="79" t="s">
        <v>252</v>
      </c>
      <c r="D3157" s="43" t="s">
        <v>253</v>
      </c>
      <c r="E3157" s="53"/>
      <c r="F3157" s="53">
        <f t="shared" si="1535"/>
        <v>0</v>
      </c>
      <c r="G3157" s="53"/>
      <c r="H3157" s="53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529"/>
        <v>0</v>
      </c>
      <c r="R3157" s="74"/>
      <c r="S3157" s="53">
        <f t="shared" si="1532"/>
        <v>0</v>
      </c>
      <c r="T3157" s="58"/>
      <c r="U3157" s="58"/>
      <c r="V3157" s="53">
        <f t="shared" si="1530"/>
        <v>0</v>
      </c>
      <c r="W3157" s="75"/>
      <c r="X3157" s="76"/>
    </row>
    <row r="3158" spans="1:24" s="35" customFormat="1" ht="15.75" x14ac:dyDescent="0.25">
      <c r="A3158" s="72" t="s">
        <v>298</v>
      </c>
      <c r="B3158" s="44" t="s">
        <v>335</v>
      </c>
      <c r="C3158" s="79" t="s">
        <v>254</v>
      </c>
      <c r="D3158" s="43" t="s">
        <v>255</v>
      </c>
      <c r="E3158" s="53"/>
      <c r="F3158" s="53">
        <f t="shared" si="1535"/>
        <v>0</v>
      </c>
      <c r="G3158" s="53"/>
      <c r="H3158" s="53"/>
      <c r="I3158" s="54"/>
      <c r="J3158" s="50"/>
      <c r="K3158" s="54"/>
      <c r="L3158" s="55"/>
      <c r="M3158" s="75"/>
      <c r="N3158" s="75"/>
      <c r="O3158" s="74"/>
      <c r="P3158" s="74"/>
      <c r="Q3158" s="57">
        <f t="shared" si="1529"/>
        <v>0</v>
      </c>
      <c r="R3158" s="74"/>
      <c r="S3158" s="53">
        <f t="shared" si="1532"/>
        <v>0</v>
      </c>
      <c r="T3158" s="58"/>
      <c r="U3158" s="58"/>
      <c r="V3158" s="53">
        <f t="shared" si="1530"/>
        <v>0</v>
      </c>
      <c r="W3158" s="75"/>
      <c r="X3158" s="76"/>
    </row>
    <row r="3159" spans="1:24" s="35" customFormat="1" ht="15.75" x14ac:dyDescent="0.25">
      <c r="A3159" s="72" t="s">
        <v>298</v>
      </c>
      <c r="B3159" s="44" t="s">
        <v>335</v>
      </c>
      <c r="C3159" s="79" t="s">
        <v>256</v>
      </c>
      <c r="D3159" s="43" t="s">
        <v>257</v>
      </c>
      <c r="E3159" s="53"/>
      <c r="F3159" s="53">
        <f t="shared" si="1535"/>
        <v>0</v>
      </c>
      <c r="G3159" s="53"/>
      <c r="H3159" s="53"/>
      <c r="I3159" s="54"/>
      <c r="J3159" s="50"/>
      <c r="K3159" s="54"/>
      <c r="L3159" s="55"/>
      <c r="M3159" s="75"/>
      <c r="N3159" s="75"/>
      <c r="O3159" s="74"/>
      <c r="P3159" s="74"/>
      <c r="Q3159" s="57">
        <f t="shared" si="1529"/>
        <v>0</v>
      </c>
      <c r="R3159" s="74"/>
      <c r="S3159" s="53">
        <f t="shared" si="1532"/>
        <v>0</v>
      </c>
      <c r="T3159" s="58"/>
      <c r="U3159" s="58"/>
      <c r="V3159" s="53">
        <f t="shared" si="1530"/>
        <v>0</v>
      </c>
      <c r="W3159" s="75"/>
      <c r="X3159" s="76"/>
    </row>
    <row r="3160" spans="1:24" s="35" customFormat="1" ht="31.5" x14ac:dyDescent="0.25">
      <c r="A3160" s="72" t="s">
        <v>298</v>
      </c>
      <c r="B3160" s="44" t="s">
        <v>335</v>
      </c>
      <c r="C3160" s="79" t="s">
        <v>258</v>
      </c>
      <c r="D3160" s="43" t="s">
        <v>259</v>
      </c>
      <c r="E3160" s="53"/>
      <c r="F3160" s="53">
        <f t="shared" si="1535"/>
        <v>0</v>
      </c>
      <c r="G3160" s="53"/>
      <c r="H3160" s="53"/>
      <c r="I3160" s="54"/>
      <c r="J3160" s="50"/>
      <c r="K3160" s="54"/>
      <c r="L3160" s="55"/>
      <c r="M3160" s="75"/>
      <c r="N3160" s="75"/>
      <c r="O3160" s="74"/>
      <c r="P3160" s="74"/>
      <c r="Q3160" s="57">
        <f t="shared" si="1529"/>
        <v>0</v>
      </c>
      <c r="R3160" s="74"/>
      <c r="S3160" s="53">
        <f t="shared" si="1532"/>
        <v>0</v>
      </c>
      <c r="T3160" s="58"/>
      <c r="U3160" s="58"/>
      <c r="V3160" s="53">
        <f t="shared" si="1530"/>
        <v>0</v>
      </c>
      <c r="W3160" s="75"/>
      <c r="X3160" s="76"/>
    </row>
    <row r="3161" spans="1:24" s="35" customFormat="1" ht="15.75" x14ac:dyDescent="0.25">
      <c r="A3161" s="72" t="s">
        <v>298</v>
      </c>
      <c r="B3161" s="44" t="s">
        <v>335</v>
      </c>
      <c r="C3161" s="79" t="s">
        <v>261</v>
      </c>
      <c r="D3161" s="43" t="s">
        <v>262</v>
      </c>
      <c r="E3161" s="53"/>
      <c r="F3161" s="53">
        <f t="shared" si="1535"/>
        <v>0</v>
      </c>
      <c r="G3161" s="53"/>
      <c r="H3161" s="53"/>
      <c r="I3161" s="54"/>
      <c r="J3161" s="50"/>
      <c r="K3161" s="54"/>
      <c r="L3161" s="55"/>
      <c r="M3161" s="75"/>
      <c r="N3161" s="75"/>
      <c r="O3161" s="74"/>
      <c r="P3161" s="74"/>
      <c r="Q3161" s="57">
        <f t="shared" si="1529"/>
        <v>0</v>
      </c>
      <c r="R3161" s="74"/>
      <c r="S3161" s="53">
        <f t="shared" si="1532"/>
        <v>0</v>
      </c>
      <c r="T3161" s="58"/>
      <c r="U3161" s="58"/>
      <c r="V3161" s="53">
        <f t="shared" si="1530"/>
        <v>0</v>
      </c>
      <c r="W3161" s="75"/>
      <c r="X3161" s="76"/>
    </row>
    <row r="3162" spans="1:24" s="35" customFormat="1" ht="47.25" x14ac:dyDescent="0.25">
      <c r="A3162" s="72" t="s">
        <v>298</v>
      </c>
      <c r="B3162" s="44" t="s">
        <v>335</v>
      </c>
      <c r="C3162" s="79" t="s">
        <v>263</v>
      </c>
      <c r="D3162" s="43" t="s">
        <v>264</v>
      </c>
      <c r="E3162" s="53"/>
      <c r="F3162" s="53">
        <f t="shared" si="1535"/>
        <v>0</v>
      </c>
      <c r="G3162" s="53"/>
      <c r="H3162" s="53"/>
      <c r="I3162" s="54"/>
      <c r="J3162" s="50"/>
      <c r="K3162" s="54"/>
      <c r="L3162" s="55"/>
      <c r="M3162" s="75"/>
      <c r="N3162" s="75"/>
      <c r="O3162" s="74"/>
      <c r="P3162" s="74"/>
      <c r="Q3162" s="57">
        <f t="shared" si="1529"/>
        <v>0</v>
      </c>
      <c r="R3162" s="74"/>
      <c r="S3162" s="53">
        <f t="shared" si="1532"/>
        <v>0</v>
      </c>
      <c r="T3162" s="58"/>
      <c r="U3162" s="58"/>
      <c r="V3162" s="53">
        <f t="shared" si="1530"/>
        <v>0</v>
      </c>
      <c r="W3162" s="75"/>
      <c r="X3162" s="76"/>
    </row>
    <row r="3163" spans="1:24" s="35" customFormat="1" ht="15.75" x14ac:dyDescent="0.25">
      <c r="A3163" s="72" t="s">
        <v>298</v>
      </c>
      <c r="B3163" s="44" t="s">
        <v>335</v>
      </c>
      <c r="C3163" s="79" t="s">
        <v>265</v>
      </c>
      <c r="D3163" s="43" t="s">
        <v>266</v>
      </c>
      <c r="E3163" s="53"/>
      <c r="F3163" s="53">
        <f t="shared" si="1535"/>
        <v>0</v>
      </c>
      <c r="G3163" s="53"/>
      <c r="H3163" s="53"/>
      <c r="I3163" s="54"/>
      <c r="J3163" s="50"/>
      <c r="K3163" s="54"/>
      <c r="L3163" s="55"/>
      <c r="M3163" s="75"/>
      <c r="N3163" s="75"/>
      <c r="O3163" s="74"/>
      <c r="P3163" s="74"/>
      <c r="Q3163" s="57">
        <f t="shared" si="1529"/>
        <v>0</v>
      </c>
      <c r="R3163" s="74"/>
      <c r="S3163" s="53">
        <f t="shared" si="1532"/>
        <v>0</v>
      </c>
      <c r="T3163" s="58"/>
      <c r="U3163" s="58"/>
      <c r="V3163" s="53">
        <f t="shared" si="1530"/>
        <v>0</v>
      </c>
      <c r="W3163" s="75"/>
      <c r="X3163" s="76"/>
    </row>
    <row r="3164" spans="1:24" s="35" customFormat="1" ht="31.5" x14ac:dyDescent="0.25">
      <c r="A3164" s="72" t="s">
        <v>298</v>
      </c>
      <c r="B3164" s="44" t="s">
        <v>335</v>
      </c>
      <c r="C3164" s="79" t="s">
        <v>267</v>
      </c>
      <c r="D3164" s="43" t="s">
        <v>268</v>
      </c>
      <c r="E3164" s="53"/>
      <c r="F3164" s="53">
        <f t="shared" si="1535"/>
        <v>0</v>
      </c>
      <c r="G3164" s="53"/>
      <c r="H3164" s="53"/>
      <c r="I3164" s="54"/>
      <c r="J3164" s="50"/>
      <c r="K3164" s="54"/>
      <c r="L3164" s="55"/>
      <c r="M3164" s="75"/>
      <c r="N3164" s="75"/>
      <c r="O3164" s="74"/>
      <c r="P3164" s="74"/>
      <c r="Q3164" s="57">
        <f t="shared" si="1529"/>
        <v>0</v>
      </c>
      <c r="R3164" s="74"/>
      <c r="S3164" s="53">
        <f t="shared" si="1532"/>
        <v>0</v>
      </c>
      <c r="T3164" s="58"/>
      <c r="U3164" s="58"/>
      <c r="V3164" s="53">
        <f t="shared" si="1530"/>
        <v>0</v>
      </c>
      <c r="W3164" s="75"/>
      <c r="X3164" s="76"/>
    </row>
    <row r="3165" spans="1:24" s="35" customFormat="1" ht="15.75" x14ac:dyDescent="0.25">
      <c r="A3165" s="72" t="s">
        <v>298</v>
      </c>
      <c r="B3165" s="44" t="s">
        <v>335</v>
      </c>
      <c r="C3165" s="79" t="s">
        <v>269</v>
      </c>
      <c r="D3165" s="43" t="s">
        <v>270</v>
      </c>
      <c r="E3165" s="53"/>
      <c r="F3165" s="53">
        <f t="shared" si="1535"/>
        <v>0</v>
      </c>
      <c r="G3165" s="53"/>
      <c r="H3165" s="53"/>
      <c r="I3165" s="54"/>
      <c r="J3165" s="50"/>
      <c r="K3165" s="54"/>
      <c r="L3165" s="55"/>
      <c r="M3165" s="75"/>
      <c r="N3165" s="75"/>
      <c r="O3165" s="74"/>
      <c r="P3165" s="74"/>
      <c r="Q3165" s="57">
        <f t="shared" si="1529"/>
        <v>0</v>
      </c>
      <c r="R3165" s="74"/>
      <c r="S3165" s="53">
        <f t="shared" si="1532"/>
        <v>0</v>
      </c>
      <c r="T3165" s="58"/>
      <c r="U3165" s="58"/>
      <c r="V3165" s="53">
        <f t="shared" si="1530"/>
        <v>0</v>
      </c>
      <c r="W3165" s="75"/>
      <c r="X3165" s="76"/>
    </row>
    <row r="3166" spans="1:24" s="35" customFormat="1" ht="31.5" x14ac:dyDescent="0.25">
      <c r="A3166" s="72" t="s">
        <v>298</v>
      </c>
      <c r="B3166" s="44" t="s">
        <v>335</v>
      </c>
      <c r="C3166" s="79" t="s">
        <v>271</v>
      </c>
      <c r="D3166" s="43" t="s">
        <v>272</v>
      </c>
      <c r="E3166" s="53"/>
      <c r="F3166" s="53">
        <f t="shared" si="1535"/>
        <v>0</v>
      </c>
      <c r="G3166" s="53"/>
      <c r="H3166" s="53"/>
      <c r="I3166" s="54"/>
      <c r="J3166" s="50"/>
      <c r="K3166" s="54"/>
      <c r="L3166" s="55"/>
      <c r="M3166" s="75"/>
      <c r="N3166" s="75"/>
      <c r="O3166" s="74"/>
      <c r="P3166" s="74"/>
      <c r="Q3166" s="57">
        <f t="shared" si="1529"/>
        <v>0</v>
      </c>
      <c r="R3166" s="74"/>
      <c r="S3166" s="53">
        <f t="shared" si="1532"/>
        <v>0</v>
      </c>
      <c r="T3166" s="58"/>
      <c r="U3166" s="58"/>
      <c r="V3166" s="53">
        <f t="shared" si="1530"/>
        <v>0</v>
      </c>
      <c r="W3166" s="75"/>
      <c r="X3166" s="76"/>
    </row>
    <row r="3167" spans="1:24" s="35" customFormat="1" ht="15.75" x14ac:dyDescent="0.25">
      <c r="A3167" s="72" t="s">
        <v>298</v>
      </c>
      <c r="B3167" s="44" t="s">
        <v>335</v>
      </c>
      <c r="C3167" s="79" t="s">
        <v>273</v>
      </c>
      <c r="D3167" s="43" t="s">
        <v>274</v>
      </c>
      <c r="E3167" s="53"/>
      <c r="F3167" s="53">
        <f t="shared" si="1535"/>
        <v>0</v>
      </c>
      <c r="G3167" s="53"/>
      <c r="H3167" s="53"/>
      <c r="I3167" s="54"/>
      <c r="J3167" s="50"/>
      <c r="K3167" s="54"/>
      <c r="L3167" s="55"/>
      <c r="M3167" s="75"/>
      <c r="N3167" s="75"/>
      <c r="O3167" s="74"/>
      <c r="P3167" s="74"/>
      <c r="Q3167" s="57">
        <f t="shared" si="1529"/>
        <v>0</v>
      </c>
      <c r="R3167" s="74"/>
      <c r="S3167" s="53">
        <f t="shared" si="1532"/>
        <v>0</v>
      </c>
      <c r="T3167" s="58"/>
      <c r="U3167" s="58"/>
      <c r="V3167" s="53">
        <f t="shared" si="1530"/>
        <v>0</v>
      </c>
      <c r="W3167" s="75"/>
      <c r="X3167" s="76"/>
    </row>
    <row r="3168" spans="1:24" s="35" customFormat="1" ht="31.5" x14ac:dyDescent="0.25">
      <c r="A3168" s="72" t="s">
        <v>298</v>
      </c>
      <c r="B3168" s="44" t="s">
        <v>335</v>
      </c>
      <c r="C3168" s="79" t="s">
        <v>275</v>
      </c>
      <c r="D3168" s="43" t="s">
        <v>276</v>
      </c>
      <c r="E3168" s="74"/>
      <c r="F3168" s="74"/>
      <c r="G3168" s="74"/>
      <c r="H3168" s="74"/>
      <c r="I3168" s="54"/>
      <c r="J3168" s="50"/>
      <c r="K3168" s="54"/>
      <c r="L3168" s="55"/>
      <c r="M3168" s="75"/>
      <c r="N3168" s="75"/>
      <c r="O3168" s="74"/>
      <c r="P3168" s="74"/>
      <c r="Q3168" s="57">
        <f t="shared" si="1529"/>
        <v>0</v>
      </c>
      <c r="R3168" s="74"/>
      <c r="S3168" s="53">
        <f t="shared" si="1532"/>
        <v>0</v>
      </c>
      <c r="T3168" s="58"/>
      <c r="U3168" s="58"/>
      <c r="V3168" s="53">
        <f t="shared" si="1530"/>
        <v>0</v>
      </c>
      <c r="W3168" s="75"/>
      <c r="X3168" s="76"/>
    </row>
    <row r="3169" spans="1:24" s="35" customFormat="1" ht="15.75" x14ac:dyDescent="0.25">
      <c r="A3169" s="72" t="s">
        <v>298</v>
      </c>
      <c r="B3169" s="44" t="s">
        <v>335</v>
      </c>
      <c r="C3169" s="37" t="s">
        <v>353</v>
      </c>
      <c r="D3169" s="43" t="s">
        <v>351</v>
      </c>
      <c r="E3169" s="53"/>
      <c r="F3169" s="53"/>
      <c r="G3169" s="53">
        <v>984.24</v>
      </c>
      <c r="H3169" s="53"/>
      <c r="I3169" s="119">
        <f t="shared" ref="I3169" si="1538">G3169-F3169</f>
        <v>984.24</v>
      </c>
      <c r="J3169" s="55"/>
      <c r="K3169" s="54"/>
      <c r="L3169" s="55"/>
      <c r="M3169" s="75"/>
      <c r="N3169" s="75"/>
      <c r="O3169" s="74"/>
      <c r="P3169" s="74"/>
      <c r="Q3169" s="57"/>
      <c r="R3169" s="74"/>
      <c r="S3169" s="53"/>
      <c r="T3169" s="58"/>
      <c r="U3169" s="58"/>
      <c r="V3169" s="53"/>
      <c r="W3169" s="75"/>
      <c r="X3169" s="76"/>
    </row>
    <row r="3170" spans="1:24" s="35" customFormat="1" ht="15.75" x14ac:dyDescent="0.25">
      <c r="A3170" s="72" t="s">
        <v>298</v>
      </c>
      <c r="B3170" s="44" t="s">
        <v>335</v>
      </c>
      <c r="C3170" s="37" t="s">
        <v>354</v>
      </c>
      <c r="D3170" s="38" t="s">
        <v>355</v>
      </c>
      <c r="E3170" s="53"/>
      <c r="F3170" s="99">
        <f>E3170/12*1</f>
        <v>0</v>
      </c>
      <c r="G3170" s="53"/>
      <c r="H3170" s="53"/>
      <c r="I3170" s="54"/>
      <c r="J3170" s="54"/>
      <c r="K3170" s="54"/>
      <c r="L3170" s="119"/>
      <c r="M3170" s="55"/>
      <c r="N3170" s="75"/>
      <c r="O3170" s="74"/>
      <c r="P3170" s="74"/>
      <c r="Q3170" s="57">
        <f>O3170-P3170</f>
        <v>0</v>
      </c>
      <c r="R3170" s="74"/>
      <c r="S3170" s="53">
        <f>ROUND(R3170/12*3,0)</f>
        <v>0</v>
      </c>
      <c r="T3170" s="58"/>
      <c r="U3170" s="58"/>
      <c r="V3170" s="53">
        <f>T3170-U3170</f>
        <v>0</v>
      </c>
      <c r="W3170" s="75"/>
      <c r="X3170" s="76"/>
    </row>
    <row r="3171" spans="1:24" s="35" customFormat="1" ht="15.75" x14ac:dyDescent="0.25">
      <c r="A3171" s="72" t="s">
        <v>298</v>
      </c>
      <c r="B3171" s="44" t="s">
        <v>335</v>
      </c>
      <c r="C3171" s="37" t="s">
        <v>360</v>
      </c>
      <c r="D3171" s="43" t="s">
        <v>319</v>
      </c>
      <c r="E3171" s="53"/>
      <c r="F3171" s="99">
        <f>E3171/12*1</f>
        <v>0</v>
      </c>
      <c r="G3171" s="53"/>
      <c r="H3171" s="53"/>
      <c r="I3171" s="54"/>
      <c r="J3171" s="54"/>
      <c r="K3171" s="54"/>
      <c r="L3171" s="119"/>
      <c r="M3171" s="55"/>
      <c r="N3171" s="75"/>
      <c r="O3171" s="74"/>
      <c r="P3171" s="74"/>
      <c r="Q3171" s="57"/>
      <c r="R3171" s="74"/>
      <c r="S3171" s="53"/>
      <c r="T3171" s="53"/>
      <c r="U3171" s="53"/>
      <c r="V3171" s="53"/>
      <c r="W3171" s="75"/>
      <c r="X3171" s="76"/>
    </row>
    <row r="3172" spans="1:24" s="35" customFormat="1" ht="15.75" x14ac:dyDescent="0.25">
      <c r="A3172" s="72" t="s">
        <v>298</v>
      </c>
      <c r="B3172" s="44" t="s">
        <v>335</v>
      </c>
      <c r="C3172" s="37" t="s">
        <v>380</v>
      </c>
      <c r="D3172" s="39" t="s">
        <v>361</v>
      </c>
      <c r="E3172" s="53"/>
      <c r="F3172" s="99">
        <f>E3172/12*1</f>
        <v>0</v>
      </c>
      <c r="G3172" s="53"/>
      <c r="H3172" s="53"/>
      <c r="I3172" s="54"/>
      <c r="J3172" s="54"/>
      <c r="K3172" s="54"/>
      <c r="L3172" s="119"/>
      <c r="M3172" s="55"/>
      <c r="N3172" s="75"/>
      <c r="O3172" s="74"/>
      <c r="P3172" s="74"/>
      <c r="Q3172" s="57"/>
      <c r="R3172" s="74"/>
      <c r="S3172" s="53"/>
      <c r="T3172" s="53"/>
      <c r="U3172" s="53"/>
      <c r="V3172" s="53"/>
      <c r="W3172" s="75"/>
      <c r="X3172" s="76"/>
    </row>
    <row r="3173" spans="1:24" s="35" customFormat="1" ht="15.75" x14ac:dyDescent="0.25">
      <c r="A3173" s="72" t="s">
        <v>298</v>
      </c>
      <c r="B3173" s="44" t="s">
        <v>335</v>
      </c>
      <c r="C3173" s="98" t="s">
        <v>387</v>
      </c>
      <c r="D3173" s="117" t="s">
        <v>388</v>
      </c>
      <c r="E3173" s="53">
        <v>36779</v>
      </c>
      <c r="F3173" s="53">
        <f>E3173</f>
        <v>36779</v>
      </c>
      <c r="G3173" s="53">
        <f t="shared" ref="G3173:H3173" si="1539">F3173</f>
        <v>36779</v>
      </c>
      <c r="H3173" s="53">
        <f t="shared" si="1539"/>
        <v>36779</v>
      </c>
      <c r="I3173" s="119"/>
      <c r="J3173" s="55"/>
      <c r="K3173" s="54"/>
      <c r="L3173" s="55"/>
      <c r="M3173" s="55"/>
      <c r="N3173" s="75"/>
      <c r="O3173" s="74"/>
      <c r="P3173" s="74"/>
      <c r="Q3173" s="57"/>
      <c r="R3173" s="74"/>
      <c r="S3173" s="53"/>
      <c r="T3173" s="53"/>
      <c r="U3173" s="53"/>
      <c r="V3173" s="53"/>
      <c r="W3173" s="75"/>
      <c r="X3173" s="76"/>
    </row>
    <row r="3174" spans="1:24" s="35" customFormat="1" ht="15.75" x14ac:dyDescent="0.25">
      <c r="A3174" s="100" t="s">
        <v>299</v>
      </c>
      <c r="B3174" s="100" t="s">
        <v>336</v>
      </c>
      <c r="C3174" s="108" t="s">
        <v>102</v>
      </c>
      <c r="D3174" s="102" t="s">
        <v>21</v>
      </c>
      <c r="E3174" s="109">
        <f>E3175+E3214</f>
        <v>4897541</v>
      </c>
      <c r="F3174" s="109">
        <f>F3175+F3214</f>
        <v>828623.5</v>
      </c>
      <c r="G3174" s="109">
        <f>G3175+G3214</f>
        <v>797471.8600000001</v>
      </c>
      <c r="H3174" s="109">
        <f>H3175+H3214</f>
        <v>821412</v>
      </c>
      <c r="I3174" s="127">
        <f>I3175+I3214</f>
        <v>6625.3600000000079</v>
      </c>
      <c r="J3174" s="104">
        <f>ROUND(I3174/F3174*100,2)</f>
        <v>0.8</v>
      </c>
      <c r="K3174" s="127">
        <f>K3175+K3214</f>
        <v>-37777</v>
      </c>
      <c r="L3174" s="106">
        <f>ROUND(K3174*100/-F3174,2)</f>
        <v>4.5599999999999996</v>
      </c>
      <c r="M3174" s="109">
        <f t="shared" ref="M3174:V3174" si="1540">M3175+M3214</f>
        <v>105053</v>
      </c>
      <c r="N3174" s="109">
        <f t="shared" si="1540"/>
        <v>17508.830000000002</v>
      </c>
      <c r="O3174" s="109">
        <f t="shared" si="1540"/>
        <v>16595</v>
      </c>
      <c r="P3174" s="109">
        <f t="shared" si="1540"/>
        <v>16120</v>
      </c>
      <c r="Q3174" s="127">
        <f t="shared" si="1540"/>
        <v>475</v>
      </c>
      <c r="R3174" s="109">
        <f t="shared" si="1540"/>
        <v>2078</v>
      </c>
      <c r="S3174" s="103">
        <f t="shared" si="1540"/>
        <v>347</v>
      </c>
      <c r="T3174" s="103">
        <f t="shared" si="1540"/>
        <v>311</v>
      </c>
      <c r="U3174" s="103">
        <f t="shared" si="1540"/>
        <v>309</v>
      </c>
      <c r="V3174" s="103">
        <f t="shared" si="1540"/>
        <v>2</v>
      </c>
      <c r="W3174" s="107">
        <v>12493</v>
      </c>
      <c r="X3174" s="80"/>
    </row>
    <row r="3175" spans="1:24" s="26" customFormat="1" ht="29.25" customHeight="1" x14ac:dyDescent="0.25">
      <c r="A3175" s="72" t="s">
        <v>299</v>
      </c>
      <c r="B3175" s="21">
        <v>1</v>
      </c>
      <c r="C3175" s="73" t="s">
        <v>102</v>
      </c>
      <c r="D3175" s="27" t="s">
        <v>22</v>
      </c>
      <c r="E3175" s="52">
        <f t="shared" ref="E3175:L3175" si="1541">E3176+E3182+E3196</f>
        <v>4653709</v>
      </c>
      <c r="F3175" s="52">
        <f t="shared" si="1541"/>
        <v>775793</v>
      </c>
      <c r="G3175" s="52">
        <f t="shared" si="1541"/>
        <v>749406.19000000006</v>
      </c>
      <c r="H3175" s="52">
        <f t="shared" si="1541"/>
        <v>771525</v>
      </c>
      <c r="I3175" s="52">
        <f t="shared" si="1541"/>
        <v>2988.1900000000078</v>
      </c>
      <c r="J3175" s="124">
        <f t="shared" si="1541"/>
        <v>32.159999999999997</v>
      </c>
      <c r="K3175" s="52">
        <f t="shared" si="1541"/>
        <v>-29375</v>
      </c>
      <c r="L3175" s="52">
        <f t="shared" si="1541"/>
        <v>208.54</v>
      </c>
      <c r="M3175" s="49">
        <v>95738</v>
      </c>
      <c r="N3175" s="49">
        <f>ROUND(M3175/12*2,2)</f>
        <v>15956.33</v>
      </c>
      <c r="O3175" s="52">
        <f t="shared" ref="O3175:V3175" si="1542">O3176+O3182+O3196</f>
        <v>15240</v>
      </c>
      <c r="P3175" s="52">
        <f t="shared" si="1542"/>
        <v>15024</v>
      </c>
      <c r="Q3175" s="52">
        <f t="shared" si="1542"/>
        <v>216</v>
      </c>
      <c r="R3175" s="52">
        <f t="shared" si="1542"/>
        <v>1895</v>
      </c>
      <c r="S3175" s="52">
        <f t="shared" si="1542"/>
        <v>316</v>
      </c>
      <c r="T3175" s="59">
        <f t="shared" si="1542"/>
        <v>289</v>
      </c>
      <c r="U3175" s="59">
        <f t="shared" si="1542"/>
        <v>289</v>
      </c>
      <c r="V3175" s="59">
        <f t="shared" si="1542"/>
        <v>0</v>
      </c>
      <c r="W3175" s="75"/>
      <c r="X3175" s="82"/>
    </row>
    <row r="3176" spans="1:24" s="26" customFormat="1" ht="21.75" customHeight="1" x14ac:dyDescent="0.25">
      <c r="A3176" s="72" t="s">
        <v>299</v>
      </c>
      <c r="B3176" s="33" t="s">
        <v>330</v>
      </c>
      <c r="C3176" s="73" t="s">
        <v>102</v>
      </c>
      <c r="D3176" s="32" t="s">
        <v>23</v>
      </c>
      <c r="E3176" s="83">
        <f t="shared" ref="E3176:L3176" si="1543">SUM(E3177:E3181)</f>
        <v>4591844</v>
      </c>
      <c r="F3176" s="83">
        <f t="shared" si="1543"/>
        <v>765482</v>
      </c>
      <c r="G3176" s="83">
        <f t="shared" si="1543"/>
        <v>737125</v>
      </c>
      <c r="H3176" s="83">
        <f t="shared" si="1543"/>
        <v>765482</v>
      </c>
      <c r="I3176" s="49">
        <f t="shared" si="1543"/>
        <v>0</v>
      </c>
      <c r="J3176" s="128">
        <f t="shared" si="1543"/>
        <v>0</v>
      </c>
      <c r="K3176" s="49">
        <f t="shared" si="1543"/>
        <v>-28357</v>
      </c>
      <c r="L3176" s="49">
        <f t="shared" si="1543"/>
        <v>8.5399999999999991</v>
      </c>
      <c r="M3176" s="83"/>
      <c r="N3176" s="83"/>
      <c r="O3176" s="52">
        <f t="shared" ref="O3176:V3176" si="1544">SUM(O3177:O3181)</f>
        <v>15240</v>
      </c>
      <c r="P3176" s="52">
        <f t="shared" si="1544"/>
        <v>15024</v>
      </c>
      <c r="Q3176" s="52">
        <f t="shared" si="1544"/>
        <v>216</v>
      </c>
      <c r="R3176" s="52">
        <f t="shared" si="1544"/>
        <v>1895</v>
      </c>
      <c r="S3176" s="52">
        <f t="shared" si="1544"/>
        <v>316</v>
      </c>
      <c r="T3176" s="52">
        <f t="shared" si="1544"/>
        <v>289</v>
      </c>
      <c r="U3176" s="49">
        <f t="shared" si="1544"/>
        <v>289</v>
      </c>
      <c r="V3176" s="49">
        <f t="shared" si="1544"/>
        <v>0</v>
      </c>
      <c r="W3176" s="83"/>
      <c r="X3176" s="82"/>
    </row>
    <row r="3177" spans="1:24" s="26" customFormat="1" ht="22.5" customHeight="1" x14ac:dyDescent="0.25">
      <c r="A3177" s="163" t="s">
        <v>299</v>
      </c>
      <c r="B3177" s="33" t="s">
        <v>330</v>
      </c>
      <c r="C3177" s="73" t="s">
        <v>73</v>
      </c>
      <c r="D3177" s="34" t="s">
        <v>106</v>
      </c>
      <c r="E3177" s="53">
        <v>1990206</v>
      </c>
      <c r="F3177" s="53">
        <f>165938*2</f>
        <v>331876</v>
      </c>
      <c r="G3177" s="99">
        <v>303519</v>
      </c>
      <c r="H3177" s="99">
        <v>331876</v>
      </c>
      <c r="I3177" s="54"/>
      <c r="J3177" s="50"/>
      <c r="K3177" s="54">
        <f>G3177-F3177</f>
        <v>-28357</v>
      </c>
      <c r="L3177" s="55">
        <f>ROUND(K3177*100/-F3177,2)</f>
        <v>8.5399999999999991</v>
      </c>
      <c r="M3177" s="74"/>
      <c r="N3177" s="74"/>
      <c r="O3177" s="74">
        <v>15240</v>
      </c>
      <c r="P3177" s="74">
        <v>15024</v>
      </c>
      <c r="Q3177" s="59">
        <f>O3177-P3177</f>
        <v>216</v>
      </c>
      <c r="R3177" s="74">
        <v>1895</v>
      </c>
      <c r="S3177" s="53">
        <f>ROUND(R3177/12*2,0)</f>
        <v>316</v>
      </c>
      <c r="T3177" s="58">
        <v>289</v>
      </c>
      <c r="U3177" s="58">
        <v>289</v>
      </c>
      <c r="V3177" s="53">
        <f>T3177-U3177</f>
        <v>0</v>
      </c>
      <c r="W3177" s="74"/>
      <c r="X3177" s="76"/>
    </row>
    <row r="3178" spans="1:24" s="35" customFormat="1" ht="15.75" x14ac:dyDescent="0.25">
      <c r="A3178" s="72" t="s">
        <v>299</v>
      </c>
      <c r="B3178" s="33" t="s">
        <v>330</v>
      </c>
      <c r="C3178" s="73" t="s">
        <v>74</v>
      </c>
      <c r="D3178" s="116" t="s">
        <v>104</v>
      </c>
      <c r="E3178" s="53">
        <v>2471616</v>
      </c>
      <c r="F3178" s="53">
        <f>205968*2</f>
        <v>411936</v>
      </c>
      <c r="G3178" s="53">
        <v>411936</v>
      </c>
      <c r="H3178" s="53">
        <v>411936</v>
      </c>
      <c r="I3178" s="54"/>
      <c r="J3178" s="50"/>
      <c r="K3178" s="54"/>
      <c r="L3178" s="55"/>
      <c r="M3178" s="75"/>
      <c r="N3178" s="75"/>
      <c r="O3178" s="74"/>
      <c r="P3178" s="74"/>
      <c r="Q3178" s="57">
        <f>O3178-P3178</f>
        <v>0</v>
      </c>
      <c r="R3178" s="74"/>
      <c r="S3178" s="53">
        <f>ROUND(R3178/12*3,0)</f>
        <v>0</v>
      </c>
      <c r="T3178" s="58"/>
      <c r="U3178" s="58"/>
      <c r="V3178" s="53">
        <f>T3178-U3178</f>
        <v>0</v>
      </c>
      <c r="W3178" s="75"/>
      <c r="X3178" s="76"/>
    </row>
    <row r="3179" spans="1:24" s="35" customFormat="1" ht="15.75" x14ac:dyDescent="0.25">
      <c r="A3179" s="72" t="s">
        <v>299</v>
      </c>
      <c r="B3179" s="33" t="s">
        <v>330</v>
      </c>
      <c r="C3179" s="73" t="s">
        <v>74</v>
      </c>
      <c r="D3179" s="116" t="s">
        <v>105</v>
      </c>
      <c r="E3179" s="53">
        <v>130022</v>
      </c>
      <c r="F3179" s="53">
        <f>10835*2</f>
        <v>21670</v>
      </c>
      <c r="G3179" s="53">
        <v>21670</v>
      </c>
      <c r="H3179" s="53">
        <v>21670</v>
      </c>
      <c r="I3179" s="54"/>
      <c r="J3179" s="50"/>
      <c r="K3179" s="54"/>
      <c r="L3179" s="55"/>
      <c r="M3179" s="75"/>
      <c r="N3179" s="75"/>
      <c r="O3179" s="74"/>
      <c r="P3179" s="74"/>
      <c r="Q3179" s="57">
        <f>O3179-P3179</f>
        <v>0</v>
      </c>
      <c r="R3179" s="74"/>
      <c r="S3179" s="53">
        <f>ROUND(R3179/12*3,0)</f>
        <v>0</v>
      </c>
      <c r="T3179" s="58"/>
      <c r="U3179" s="58"/>
      <c r="V3179" s="53">
        <f>T3179-U3179</f>
        <v>0</v>
      </c>
      <c r="W3179" s="75"/>
      <c r="X3179" s="76"/>
    </row>
    <row r="3180" spans="1:24" s="35" customFormat="1" ht="15.75" x14ac:dyDescent="0.25">
      <c r="A3180" s="72" t="s">
        <v>299</v>
      </c>
      <c r="B3180" s="33" t="s">
        <v>330</v>
      </c>
      <c r="C3180" s="73" t="s">
        <v>75</v>
      </c>
      <c r="D3180" s="34" t="s">
        <v>107</v>
      </c>
      <c r="E3180" s="74"/>
      <c r="F3180" s="53"/>
      <c r="G3180" s="74"/>
      <c r="H3180" s="74"/>
      <c r="I3180" s="54"/>
      <c r="J3180" s="50"/>
      <c r="K3180" s="54"/>
      <c r="L3180" s="55"/>
      <c r="M3180" s="75"/>
      <c r="N3180" s="75"/>
      <c r="O3180" s="74"/>
      <c r="P3180" s="74"/>
      <c r="Q3180" s="57">
        <f>O3180-P3180</f>
        <v>0</v>
      </c>
      <c r="R3180" s="74"/>
      <c r="S3180" s="53">
        <f>ROUND(R3180/12*3,0)</f>
        <v>0</v>
      </c>
      <c r="T3180" s="58"/>
      <c r="U3180" s="58"/>
      <c r="V3180" s="53">
        <f>T3180-U3180</f>
        <v>0</v>
      </c>
      <c r="W3180" s="75"/>
      <c r="X3180" s="76"/>
    </row>
    <row r="3181" spans="1:24" s="35" customFormat="1" ht="31.5" x14ac:dyDescent="0.25">
      <c r="A3181" s="72" t="s">
        <v>299</v>
      </c>
      <c r="B3181" s="33" t="s">
        <v>330</v>
      </c>
      <c r="C3181" s="73" t="s">
        <v>76</v>
      </c>
      <c r="D3181" s="34" t="s">
        <v>108</v>
      </c>
      <c r="E3181" s="74"/>
      <c r="F3181" s="53"/>
      <c r="G3181" s="74"/>
      <c r="H3181" s="74"/>
      <c r="I3181" s="54"/>
      <c r="J3181" s="50"/>
      <c r="K3181" s="54"/>
      <c r="L3181" s="55"/>
      <c r="M3181" s="75"/>
      <c r="N3181" s="75"/>
      <c r="O3181" s="74"/>
      <c r="P3181" s="74"/>
      <c r="Q3181" s="57">
        <f>O3181-P3181</f>
        <v>0</v>
      </c>
      <c r="R3181" s="74"/>
      <c r="S3181" s="53">
        <f>ROUND(R3181/12*3,0)</f>
        <v>0</v>
      </c>
      <c r="T3181" s="58"/>
      <c r="U3181" s="58"/>
      <c r="V3181" s="53">
        <f>T3181-U3181</f>
        <v>0</v>
      </c>
      <c r="W3181" s="75"/>
      <c r="X3181" s="76"/>
    </row>
    <row r="3182" spans="1:24" s="35" customFormat="1" ht="15.75" x14ac:dyDescent="0.25">
      <c r="A3182" s="72" t="s">
        <v>299</v>
      </c>
      <c r="B3182" s="22" t="s">
        <v>331</v>
      </c>
      <c r="C3182" s="36"/>
      <c r="D3182" s="32" t="s">
        <v>24</v>
      </c>
      <c r="E3182" s="61">
        <f t="shared" ref="E3182:L3182" si="1545">SUM(E3183:E3195)</f>
        <v>0</v>
      </c>
      <c r="F3182" s="61">
        <f t="shared" si="1545"/>
        <v>0</v>
      </c>
      <c r="G3182" s="61"/>
      <c r="H3182" s="61">
        <f t="shared" si="1545"/>
        <v>0</v>
      </c>
      <c r="I3182" s="120">
        <f t="shared" si="1545"/>
        <v>0</v>
      </c>
      <c r="J3182" s="120">
        <f t="shared" si="1545"/>
        <v>0</v>
      </c>
      <c r="K3182" s="120">
        <f t="shared" si="1545"/>
        <v>0</v>
      </c>
      <c r="L3182" s="61">
        <f t="shared" si="1545"/>
        <v>0</v>
      </c>
      <c r="M3182" s="61"/>
      <c r="N3182" s="61"/>
      <c r="O3182" s="61">
        <f t="shared" ref="O3182:V3182" si="1546">SUM(O3183:O3195)</f>
        <v>0</v>
      </c>
      <c r="P3182" s="61">
        <f t="shared" si="1546"/>
        <v>0</v>
      </c>
      <c r="Q3182" s="120">
        <f t="shared" si="1546"/>
        <v>0</v>
      </c>
      <c r="R3182" s="61">
        <f t="shared" si="1546"/>
        <v>0</v>
      </c>
      <c r="S3182" s="61">
        <f t="shared" si="1546"/>
        <v>0</v>
      </c>
      <c r="T3182" s="137">
        <f t="shared" si="1546"/>
        <v>0</v>
      </c>
      <c r="U3182" s="137">
        <f t="shared" si="1546"/>
        <v>0</v>
      </c>
      <c r="V3182" s="61">
        <f t="shared" si="1546"/>
        <v>0</v>
      </c>
      <c r="W3182" s="68"/>
      <c r="X3182" s="76"/>
    </row>
    <row r="3183" spans="1:24" s="35" customFormat="1" ht="15.75" x14ac:dyDescent="0.25">
      <c r="A3183" s="72" t="s">
        <v>299</v>
      </c>
      <c r="B3183" s="33" t="s">
        <v>331</v>
      </c>
      <c r="C3183" s="79" t="s">
        <v>25</v>
      </c>
      <c r="D3183" s="34" t="s">
        <v>54</v>
      </c>
      <c r="E3183" s="74"/>
      <c r="F3183" s="74"/>
      <c r="G3183" s="74"/>
      <c r="H3183" s="74"/>
      <c r="I3183" s="119"/>
      <c r="J3183" s="55"/>
      <c r="K3183" s="119"/>
      <c r="L3183" s="55"/>
      <c r="M3183" s="75"/>
      <c r="N3183" s="75"/>
      <c r="O3183" s="74"/>
      <c r="P3183" s="74"/>
      <c r="Q3183" s="59">
        <f t="shared" ref="Q3183:Q3195" si="1547">O3183-P3183</f>
        <v>0</v>
      </c>
      <c r="R3183" s="74"/>
      <c r="S3183" s="53">
        <f t="shared" ref="S3183:S3195" si="1548">ROUND(R3183/12*3,0)</f>
        <v>0</v>
      </c>
      <c r="T3183" s="53"/>
      <c r="U3183" s="53"/>
      <c r="V3183" s="53">
        <f t="shared" ref="V3183:V3195" si="1549">T3183-U3183</f>
        <v>0</v>
      </c>
      <c r="W3183" s="75"/>
      <c r="X3183" s="76"/>
    </row>
    <row r="3184" spans="1:24" s="35" customFormat="1" ht="15.75" x14ac:dyDescent="0.25">
      <c r="A3184" s="72" t="s">
        <v>299</v>
      </c>
      <c r="B3184" s="33" t="s">
        <v>331</v>
      </c>
      <c r="C3184" s="79" t="s">
        <v>26</v>
      </c>
      <c r="D3184" s="34" t="s">
        <v>27</v>
      </c>
      <c r="E3184" s="74"/>
      <c r="F3184" s="74"/>
      <c r="G3184" s="74"/>
      <c r="H3184" s="74"/>
      <c r="I3184" s="54"/>
      <c r="J3184" s="50"/>
      <c r="K3184" s="54"/>
      <c r="L3184" s="55"/>
      <c r="M3184" s="75"/>
      <c r="N3184" s="75"/>
      <c r="O3184" s="74"/>
      <c r="P3184" s="74"/>
      <c r="Q3184" s="57">
        <f t="shared" si="1547"/>
        <v>0</v>
      </c>
      <c r="R3184" s="74"/>
      <c r="S3184" s="53">
        <f t="shared" si="1548"/>
        <v>0</v>
      </c>
      <c r="T3184" s="58"/>
      <c r="U3184" s="58"/>
      <c r="V3184" s="53">
        <f t="shared" si="1549"/>
        <v>0</v>
      </c>
      <c r="W3184" s="75"/>
      <c r="X3184" s="76"/>
    </row>
    <row r="3185" spans="1:24" s="35" customFormat="1" ht="31.5" x14ac:dyDescent="0.25">
      <c r="A3185" s="72" t="s">
        <v>299</v>
      </c>
      <c r="B3185" s="33" t="s">
        <v>331</v>
      </c>
      <c r="C3185" s="79" t="s">
        <v>28</v>
      </c>
      <c r="D3185" s="34" t="s">
        <v>29</v>
      </c>
      <c r="E3185" s="74"/>
      <c r="F3185" s="74"/>
      <c r="G3185" s="74"/>
      <c r="H3185" s="74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547"/>
        <v>0</v>
      </c>
      <c r="R3185" s="74"/>
      <c r="S3185" s="53">
        <f t="shared" si="1548"/>
        <v>0</v>
      </c>
      <c r="T3185" s="58"/>
      <c r="U3185" s="58"/>
      <c r="V3185" s="53">
        <f t="shared" si="1549"/>
        <v>0</v>
      </c>
      <c r="W3185" s="75"/>
      <c r="X3185" s="76"/>
    </row>
    <row r="3186" spans="1:24" s="35" customFormat="1" ht="15.75" x14ac:dyDescent="0.25">
      <c r="A3186" s="72" t="s">
        <v>299</v>
      </c>
      <c r="B3186" s="33" t="s">
        <v>331</v>
      </c>
      <c r="C3186" s="79" t="s">
        <v>56</v>
      </c>
      <c r="D3186" s="34" t="s">
        <v>53</v>
      </c>
      <c r="E3186" s="74"/>
      <c r="F3186" s="74"/>
      <c r="G3186" s="74"/>
      <c r="H3186" s="74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547"/>
        <v>0</v>
      </c>
      <c r="R3186" s="74"/>
      <c r="S3186" s="53">
        <f t="shared" si="1548"/>
        <v>0</v>
      </c>
      <c r="T3186" s="58"/>
      <c r="U3186" s="58"/>
      <c r="V3186" s="53">
        <f t="shared" si="1549"/>
        <v>0</v>
      </c>
      <c r="W3186" s="75"/>
      <c r="X3186" s="76"/>
    </row>
    <row r="3187" spans="1:24" s="35" customFormat="1" ht="15.75" x14ac:dyDescent="0.25">
      <c r="A3187" s="72" t="s">
        <v>299</v>
      </c>
      <c r="B3187" s="33" t="s">
        <v>331</v>
      </c>
      <c r="C3187" s="79" t="s">
        <v>57</v>
      </c>
      <c r="D3187" s="34" t="s">
        <v>68</v>
      </c>
      <c r="E3187" s="74"/>
      <c r="F3187" s="74"/>
      <c r="G3187" s="74"/>
      <c r="H3187" s="74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547"/>
        <v>0</v>
      </c>
      <c r="R3187" s="74"/>
      <c r="S3187" s="53">
        <f t="shared" si="1548"/>
        <v>0</v>
      </c>
      <c r="T3187" s="58"/>
      <c r="U3187" s="58"/>
      <c r="V3187" s="53">
        <f t="shared" si="1549"/>
        <v>0</v>
      </c>
      <c r="W3187" s="75"/>
      <c r="X3187" s="76"/>
    </row>
    <row r="3188" spans="1:24" s="35" customFormat="1" ht="15.75" x14ac:dyDescent="0.25">
      <c r="A3188" s="72" t="s">
        <v>299</v>
      </c>
      <c r="B3188" s="33" t="s">
        <v>331</v>
      </c>
      <c r="C3188" s="79" t="s">
        <v>58</v>
      </c>
      <c r="D3188" s="34" t="s">
        <v>70</v>
      </c>
      <c r="E3188" s="74"/>
      <c r="F3188" s="74"/>
      <c r="G3188" s="74"/>
      <c r="H3188" s="74"/>
      <c r="I3188" s="54"/>
      <c r="J3188" s="50"/>
      <c r="K3188" s="54"/>
      <c r="L3188" s="55"/>
      <c r="M3188" s="75"/>
      <c r="N3188" s="75"/>
      <c r="O3188" s="74"/>
      <c r="P3188" s="74"/>
      <c r="Q3188" s="57">
        <f t="shared" si="1547"/>
        <v>0</v>
      </c>
      <c r="R3188" s="74"/>
      <c r="S3188" s="53">
        <f t="shared" si="1548"/>
        <v>0</v>
      </c>
      <c r="T3188" s="58"/>
      <c r="U3188" s="58"/>
      <c r="V3188" s="53">
        <f t="shared" si="1549"/>
        <v>0</v>
      </c>
      <c r="W3188" s="75"/>
      <c r="X3188" s="76"/>
    </row>
    <row r="3189" spans="1:24" s="35" customFormat="1" ht="31.5" x14ac:dyDescent="0.25">
      <c r="A3189" s="72" t="s">
        <v>299</v>
      </c>
      <c r="B3189" s="33" t="s">
        <v>331</v>
      </c>
      <c r="C3189" s="86" t="s">
        <v>59</v>
      </c>
      <c r="D3189" s="34" t="s">
        <v>69</v>
      </c>
      <c r="E3189" s="74"/>
      <c r="F3189" s="74"/>
      <c r="G3189" s="74"/>
      <c r="H3189" s="74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547"/>
        <v>0</v>
      </c>
      <c r="R3189" s="74"/>
      <c r="S3189" s="53">
        <f t="shared" si="1548"/>
        <v>0</v>
      </c>
      <c r="T3189" s="58"/>
      <c r="U3189" s="58"/>
      <c r="V3189" s="53">
        <f t="shared" si="1549"/>
        <v>0</v>
      </c>
      <c r="W3189" s="75"/>
      <c r="X3189" s="76"/>
    </row>
    <row r="3190" spans="1:24" s="35" customFormat="1" ht="15.75" x14ac:dyDescent="0.25">
      <c r="A3190" s="72" t="s">
        <v>299</v>
      </c>
      <c r="B3190" s="33" t="s">
        <v>331</v>
      </c>
      <c r="C3190" s="79" t="s">
        <v>60</v>
      </c>
      <c r="D3190" s="34" t="s">
        <v>72</v>
      </c>
      <c r="E3190" s="74"/>
      <c r="F3190" s="74"/>
      <c r="G3190" s="74"/>
      <c r="H3190" s="74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547"/>
        <v>0</v>
      </c>
      <c r="R3190" s="74"/>
      <c r="S3190" s="53">
        <f t="shared" si="1548"/>
        <v>0</v>
      </c>
      <c r="T3190" s="58"/>
      <c r="U3190" s="58"/>
      <c r="V3190" s="53">
        <f t="shared" si="1549"/>
        <v>0</v>
      </c>
      <c r="W3190" s="75"/>
      <c r="X3190" s="76"/>
    </row>
    <row r="3191" spans="1:24" s="35" customFormat="1" ht="15.75" x14ac:dyDescent="0.25">
      <c r="A3191" s="72" t="s">
        <v>299</v>
      </c>
      <c r="B3191" s="33" t="s">
        <v>331</v>
      </c>
      <c r="C3191" s="79" t="s">
        <v>61</v>
      </c>
      <c r="D3191" s="34" t="s">
        <v>67</v>
      </c>
      <c r="E3191" s="74"/>
      <c r="F3191" s="74"/>
      <c r="G3191" s="74"/>
      <c r="H3191" s="74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547"/>
        <v>0</v>
      </c>
      <c r="R3191" s="74"/>
      <c r="S3191" s="53">
        <f t="shared" si="1548"/>
        <v>0</v>
      </c>
      <c r="T3191" s="58"/>
      <c r="U3191" s="58"/>
      <c r="V3191" s="53">
        <f t="shared" si="1549"/>
        <v>0</v>
      </c>
      <c r="W3191" s="75"/>
      <c r="X3191" s="76"/>
    </row>
    <row r="3192" spans="1:24" s="35" customFormat="1" ht="15.75" x14ac:dyDescent="0.25">
      <c r="A3192" s="72" t="s">
        <v>299</v>
      </c>
      <c r="B3192" s="33" t="s">
        <v>331</v>
      </c>
      <c r="C3192" s="79" t="s">
        <v>62</v>
      </c>
      <c r="D3192" s="34" t="s">
        <v>66</v>
      </c>
      <c r="E3192" s="74"/>
      <c r="F3192" s="74"/>
      <c r="G3192" s="74"/>
      <c r="H3192" s="74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547"/>
        <v>0</v>
      </c>
      <c r="R3192" s="74"/>
      <c r="S3192" s="53">
        <f t="shared" si="1548"/>
        <v>0</v>
      </c>
      <c r="T3192" s="58"/>
      <c r="U3192" s="58"/>
      <c r="V3192" s="53">
        <f t="shared" si="1549"/>
        <v>0</v>
      </c>
      <c r="W3192" s="75"/>
      <c r="X3192" s="76"/>
    </row>
    <row r="3193" spans="1:24" s="35" customFormat="1" ht="15.75" x14ac:dyDescent="0.25">
      <c r="A3193" s="72" t="s">
        <v>299</v>
      </c>
      <c r="B3193" s="33" t="s">
        <v>331</v>
      </c>
      <c r="C3193" s="79" t="s">
        <v>63</v>
      </c>
      <c r="D3193" s="34" t="s">
        <v>52</v>
      </c>
      <c r="E3193" s="74"/>
      <c r="F3193" s="74"/>
      <c r="G3193" s="74"/>
      <c r="H3193" s="74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547"/>
        <v>0</v>
      </c>
      <c r="R3193" s="74"/>
      <c r="S3193" s="53">
        <f t="shared" si="1548"/>
        <v>0</v>
      </c>
      <c r="T3193" s="58"/>
      <c r="U3193" s="58"/>
      <c r="V3193" s="53">
        <f t="shared" si="1549"/>
        <v>0</v>
      </c>
      <c r="W3193" s="75"/>
      <c r="X3193" s="76"/>
    </row>
    <row r="3194" spans="1:24" s="35" customFormat="1" ht="15.75" x14ac:dyDescent="0.25">
      <c r="A3194" s="72" t="s">
        <v>299</v>
      </c>
      <c r="B3194" s="33" t="s">
        <v>331</v>
      </c>
      <c r="C3194" s="79" t="s">
        <v>64</v>
      </c>
      <c r="D3194" s="34" t="s">
        <v>55</v>
      </c>
      <c r="E3194" s="74"/>
      <c r="F3194" s="74"/>
      <c r="G3194" s="74"/>
      <c r="H3194" s="74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547"/>
        <v>0</v>
      </c>
      <c r="R3194" s="74"/>
      <c r="S3194" s="53">
        <f t="shared" si="1548"/>
        <v>0</v>
      </c>
      <c r="T3194" s="58"/>
      <c r="U3194" s="58"/>
      <c r="V3194" s="53">
        <f t="shared" si="1549"/>
        <v>0</v>
      </c>
      <c r="W3194" s="75"/>
      <c r="X3194" s="76"/>
    </row>
    <row r="3195" spans="1:24" s="35" customFormat="1" ht="15.75" x14ac:dyDescent="0.25">
      <c r="A3195" s="72" t="s">
        <v>299</v>
      </c>
      <c r="B3195" s="33" t="s">
        <v>331</v>
      </c>
      <c r="C3195" s="79" t="s">
        <v>65</v>
      </c>
      <c r="D3195" s="34" t="s">
        <v>71</v>
      </c>
      <c r="E3195" s="74"/>
      <c r="F3195" s="74"/>
      <c r="G3195" s="74"/>
      <c r="H3195" s="74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547"/>
        <v>0</v>
      </c>
      <c r="R3195" s="74"/>
      <c r="S3195" s="53">
        <f t="shared" si="1548"/>
        <v>0</v>
      </c>
      <c r="T3195" s="58"/>
      <c r="U3195" s="58"/>
      <c r="V3195" s="53">
        <f t="shared" si="1549"/>
        <v>0</v>
      </c>
      <c r="W3195" s="75"/>
      <c r="X3195" s="76"/>
    </row>
    <row r="3196" spans="1:24" s="35" customFormat="1" ht="31.5" x14ac:dyDescent="0.25">
      <c r="A3196" s="72" t="s">
        <v>299</v>
      </c>
      <c r="B3196" s="22" t="s">
        <v>332</v>
      </c>
      <c r="C3196" s="73" t="s">
        <v>102</v>
      </c>
      <c r="D3196" s="32" t="s">
        <v>30</v>
      </c>
      <c r="E3196" s="61">
        <f t="shared" ref="E3196:L3196" si="1550">SUM(E3197:E3213)</f>
        <v>61865</v>
      </c>
      <c r="F3196" s="61">
        <f t="shared" si="1550"/>
        <v>10311</v>
      </c>
      <c r="G3196" s="61">
        <f t="shared" si="1550"/>
        <v>12281.190000000008</v>
      </c>
      <c r="H3196" s="61">
        <f t="shared" si="1550"/>
        <v>6043</v>
      </c>
      <c r="I3196" s="120">
        <f t="shared" si="1550"/>
        <v>2988.1900000000078</v>
      </c>
      <c r="J3196" s="120">
        <f t="shared" si="1550"/>
        <v>32.159999999999997</v>
      </c>
      <c r="K3196" s="120">
        <f t="shared" si="1550"/>
        <v>-1018</v>
      </c>
      <c r="L3196" s="61">
        <f t="shared" si="1550"/>
        <v>200</v>
      </c>
      <c r="M3196" s="61"/>
      <c r="N3196" s="61"/>
      <c r="O3196" s="61">
        <f t="shared" ref="O3196:V3196" si="1551">SUM(O3197:O3211)</f>
        <v>0</v>
      </c>
      <c r="P3196" s="61">
        <f t="shared" si="1551"/>
        <v>0</v>
      </c>
      <c r="Q3196" s="120">
        <f t="shared" si="1551"/>
        <v>0</v>
      </c>
      <c r="R3196" s="61">
        <f t="shared" si="1551"/>
        <v>0</v>
      </c>
      <c r="S3196" s="61">
        <f t="shared" si="1551"/>
        <v>0</v>
      </c>
      <c r="T3196" s="137">
        <f t="shared" si="1551"/>
        <v>0</v>
      </c>
      <c r="U3196" s="137">
        <f t="shared" si="1551"/>
        <v>0</v>
      </c>
      <c r="V3196" s="61">
        <f t="shared" si="1551"/>
        <v>0</v>
      </c>
      <c r="W3196" s="61"/>
      <c r="X3196" s="76"/>
    </row>
    <row r="3197" spans="1:24" s="35" customFormat="1" ht="15.75" x14ac:dyDescent="0.25">
      <c r="A3197" s="72" t="s">
        <v>299</v>
      </c>
      <c r="B3197" s="33" t="s">
        <v>332</v>
      </c>
      <c r="C3197" s="73" t="s">
        <v>79</v>
      </c>
      <c r="D3197" s="43" t="s">
        <v>77</v>
      </c>
      <c r="E3197" s="53">
        <v>5559</v>
      </c>
      <c r="F3197" s="53">
        <f t="shared" ref="F3197:F3198" si="1552">ROUND(E3197/12*2,0)</f>
        <v>927</v>
      </c>
      <c r="G3197" s="53">
        <v>0</v>
      </c>
      <c r="H3197" s="53">
        <v>0</v>
      </c>
      <c r="I3197" s="55"/>
      <c r="J3197" s="55"/>
      <c r="K3197" s="54">
        <f>G3197-F3197</f>
        <v>-927</v>
      </c>
      <c r="L3197" s="55">
        <f>ROUND(K3197*100/-F3197,2)</f>
        <v>100</v>
      </c>
      <c r="M3197" s="75"/>
      <c r="N3197" s="75"/>
      <c r="O3197" s="74"/>
      <c r="P3197" s="74"/>
      <c r="Q3197" s="59">
        <f t="shared" ref="Q3197:Q3211" si="1553">O3197-P3197</f>
        <v>0</v>
      </c>
      <c r="R3197" s="74"/>
      <c r="S3197" s="53">
        <f>ROUND(R3197/12*3,0)</f>
        <v>0</v>
      </c>
      <c r="T3197" s="53"/>
      <c r="U3197" s="53"/>
      <c r="V3197" s="53">
        <f t="shared" ref="V3197:V3211" si="1554">T3197-U3197</f>
        <v>0</v>
      </c>
      <c r="W3197" s="75"/>
      <c r="X3197" s="76"/>
    </row>
    <row r="3198" spans="1:24" s="35" customFormat="1" ht="15.75" x14ac:dyDescent="0.25">
      <c r="A3198" s="72" t="s">
        <v>299</v>
      </c>
      <c r="B3198" s="33" t="s">
        <v>332</v>
      </c>
      <c r="C3198" s="73" t="s">
        <v>80</v>
      </c>
      <c r="D3198" s="43" t="s">
        <v>78</v>
      </c>
      <c r="E3198" s="53">
        <v>546</v>
      </c>
      <c r="F3198" s="53">
        <f t="shared" si="1552"/>
        <v>91</v>
      </c>
      <c r="G3198" s="53">
        <v>0</v>
      </c>
      <c r="H3198" s="53">
        <v>0</v>
      </c>
      <c r="I3198" s="119"/>
      <c r="J3198" s="55"/>
      <c r="K3198" s="54">
        <f t="shared" ref="K3198" si="1555">G3198-F3198</f>
        <v>-91</v>
      </c>
      <c r="L3198" s="55">
        <f t="shared" ref="L3198" si="1556">ROUND(K3198*100/-F3198,2)</f>
        <v>100</v>
      </c>
      <c r="M3198" s="75"/>
      <c r="N3198" s="75"/>
      <c r="O3198" s="74"/>
      <c r="P3198" s="74"/>
      <c r="Q3198" s="57">
        <f t="shared" si="1553"/>
        <v>0</v>
      </c>
      <c r="R3198" s="74"/>
      <c r="S3198" s="53">
        <f>ROUND(R3198/12*3,0)</f>
        <v>0</v>
      </c>
      <c r="T3198" s="58"/>
      <c r="U3198" s="58"/>
      <c r="V3198" s="53">
        <f t="shared" si="1554"/>
        <v>0</v>
      </c>
      <c r="W3198" s="75"/>
      <c r="X3198" s="76"/>
    </row>
    <row r="3199" spans="1:24" s="35" customFormat="1" ht="15.75" x14ac:dyDescent="0.25">
      <c r="A3199" s="72" t="s">
        <v>299</v>
      </c>
      <c r="B3199" s="33" t="s">
        <v>332</v>
      </c>
      <c r="C3199" s="73" t="s">
        <v>82</v>
      </c>
      <c r="D3199" s="34" t="s">
        <v>81</v>
      </c>
      <c r="E3199" s="74"/>
      <c r="F3199" s="53"/>
      <c r="G3199" s="74"/>
      <c r="H3199" s="74"/>
      <c r="I3199" s="54"/>
      <c r="J3199" s="50"/>
      <c r="K3199" s="54"/>
      <c r="L3199" s="55"/>
      <c r="M3199" s="75"/>
      <c r="N3199" s="75"/>
      <c r="O3199" s="74"/>
      <c r="P3199" s="74"/>
      <c r="Q3199" s="57">
        <f t="shared" si="1553"/>
        <v>0</v>
      </c>
      <c r="R3199" s="74"/>
      <c r="S3199" s="53">
        <f>ROUND(R3199/12*4,0)</f>
        <v>0</v>
      </c>
      <c r="T3199" s="58"/>
      <c r="U3199" s="58"/>
      <c r="V3199" s="53">
        <f t="shared" si="1554"/>
        <v>0</v>
      </c>
      <c r="W3199" s="75"/>
      <c r="X3199" s="76"/>
    </row>
    <row r="3200" spans="1:24" s="35" customFormat="1" ht="31.5" x14ac:dyDescent="0.25">
      <c r="A3200" s="72" t="s">
        <v>299</v>
      </c>
      <c r="B3200" s="33" t="s">
        <v>332</v>
      </c>
      <c r="C3200" s="73" t="s">
        <v>84</v>
      </c>
      <c r="D3200" s="43" t="s">
        <v>83</v>
      </c>
      <c r="E3200" s="74"/>
      <c r="F3200" s="74"/>
      <c r="G3200" s="74"/>
      <c r="H3200" s="74"/>
      <c r="I3200" s="54"/>
      <c r="J3200" s="50"/>
      <c r="K3200" s="54"/>
      <c r="L3200" s="55"/>
      <c r="M3200" s="75"/>
      <c r="N3200" s="75"/>
      <c r="O3200" s="74"/>
      <c r="P3200" s="74"/>
      <c r="Q3200" s="57">
        <f t="shared" si="1553"/>
        <v>0</v>
      </c>
      <c r="R3200" s="74"/>
      <c r="S3200" s="53">
        <f>ROUND(R3200/12*3,0)</f>
        <v>0</v>
      </c>
      <c r="T3200" s="58"/>
      <c r="U3200" s="58"/>
      <c r="V3200" s="53">
        <f t="shared" si="1554"/>
        <v>0</v>
      </c>
      <c r="W3200" s="75"/>
      <c r="X3200" s="76"/>
    </row>
    <row r="3201" spans="1:24" s="35" customFormat="1" ht="15.75" x14ac:dyDescent="0.25">
      <c r="A3201" s="72" t="s">
        <v>299</v>
      </c>
      <c r="B3201" s="33" t="s">
        <v>332</v>
      </c>
      <c r="C3201" s="73" t="s">
        <v>95</v>
      </c>
      <c r="D3201" s="43" t="s">
        <v>96</v>
      </c>
      <c r="E3201" s="74"/>
      <c r="F3201" s="144"/>
      <c r="G3201" s="74"/>
      <c r="H3201" s="74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553"/>
        <v>0</v>
      </c>
      <c r="R3201" s="74"/>
      <c r="S3201" s="53">
        <f>ROUND(R3201/12*3,0)</f>
        <v>0</v>
      </c>
      <c r="T3201" s="58"/>
      <c r="U3201" s="58"/>
      <c r="V3201" s="53">
        <f t="shared" si="1554"/>
        <v>0</v>
      </c>
      <c r="W3201" s="75"/>
      <c r="X3201" s="76"/>
    </row>
    <row r="3202" spans="1:24" s="35" customFormat="1" ht="31.5" x14ac:dyDescent="0.25">
      <c r="A3202" s="72" t="s">
        <v>299</v>
      </c>
      <c r="B3202" s="33" t="s">
        <v>332</v>
      </c>
      <c r="C3202" s="73" t="s">
        <v>86</v>
      </c>
      <c r="D3202" s="43" t="s">
        <v>85</v>
      </c>
      <c r="E3202" s="53"/>
      <c r="F3202" s="53"/>
      <c r="G3202" s="53"/>
      <c r="H3202" s="53"/>
      <c r="I3202" s="55"/>
      <c r="J3202" s="55"/>
      <c r="K3202" s="54"/>
      <c r="L3202" s="55"/>
      <c r="M3202" s="75"/>
      <c r="N3202" s="75"/>
      <c r="O3202" s="74"/>
      <c r="P3202" s="74"/>
      <c r="Q3202" s="57">
        <f t="shared" si="1553"/>
        <v>0</v>
      </c>
      <c r="R3202" s="74"/>
      <c r="S3202" s="53">
        <f>ROUND(R3202/12*2,0)</f>
        <v>0</v>
      </c>
      <c r="T3202" s="58"/>
      <c r="U3202" s="58"/>
      <c r="V3202" s="53">
        <f t="shared" si="1554"/>
        <v>0</v>
      </c>
      <c r="W3202" s="75"/>
      <c r="X3202" s="76"/>
    </row>
    <row r="3203" spans="1:24" s="35" customFormat="1" ht="31.5" x14ac:dyDescent="0.25">
      <c r="A3203" s="72" t="s">
        <v>299</v>
      </c>
      <c r="B3203" s="33" t="s">
        <v>332</v>
      </c>
      <c r="C3203" s="73" t="s">
        <v>102</v>
      </c>
      <c r="D3203" s="39" t="s">
        <v>352</v>
      </c>
      <c r="E3203" s="74"/>
      <c r="F3203" s="74"/>
      <c r="G3203" s="74"/>
      <c r="H3203" s="74"/>
      <c r="I3203" s="54"/>
      <c r="J3203" s="50"/>
      <c r="K3203" s="54"/>
      <c r="L3203" s="55"/>
      <c r="M3203" s="75"/>
      <c r="N3203" s="75"/>
      <c r="O3203" s="74"/>
      <c r="P3203" s="74"/>
      <c r="Q3203" s="57">
        <f t="shared" si="1553"/>
        <v>0</v>
      </c>
      <c r="R3203" s="74"/>
      <c r="S3203" s="53">
        <f t="shared" ref="S3203:S3211" si="1557">ROUND(R3203/12*3,0)</f>
        <v>0</v>
      </c>
      <c r="T3203" s="58"/>
      <c r="U3203" s="58"/>
      <c r="V3203" s="53">
        <f t="shared" si="1554"/>
        <v>0</v>
      </c>
      <c r="W3203" s="75"/>
      <c r="X3203" s="76"/>
    </row>
    <row r="3204" spans="1:24" s="35" customFormat="1" ht="15.75" x14ac:dyDescent="0.25">
      <c r="A3204" s="72" t="s">
        <v>299</v>
      </c>
      <c r="B3204" s="33" t="s">
        <v>332</v>
      </c>
      <c r="C3204" s="73" t="s">
        <v>89</v>
      </c>
      <c r="D3204" s="43" t="s">
        <v>88</v>
      </c>
      <c r="E3204" s="53"/>
      <c r="F3204" s="53">
        <f t="shared" ref="F3204" si="1558">E3204/12*9</f>
        <v>0</v>
      </c>
      <c r="G3204" s="53"/>
      <c r="H3204" s="53"/>
      <c r="I3204" s="119">
        <f t="shared" ref="I3204:I3206" si="1559">G3204-F3204</f>
        <v>0</v>
      </c>
      <c r="J3204" s="55"/>
      <c r="K3204" s="54"/>
      <c r="L3204" s="55"/>
      <c r="M3204" s="75"/>
      <c r="N3204" s="75"/>
      <c r="O3204" s="74"/>
      <c r="P3204" s="74"/>
      <c r="Q3204" s="57">
        <f t="shared" si="1553"/>
        <v>0</v>
      </c>
      <c r="R3204" s="74"/>
      <c r="S3204" s="53">
        <f t="shared" si="1557"/>
        <v>0</v>
      </c>
      <c r="T3204" s="58"/>
      <c r="U3204" s="58"/>
      <c r="V3204" s="53">
        <f t="shared" si="1554"/>
        <v>0</v>
      </c>
      <c r="W3204" s="75"/>
      <c r="X3204" s="76"/>
    </row>
    <row r="3205" spans="1:24" s="35" customFormat="1" ht="15.75" x14ac:dyDescent="0.25">
      <c r="A3205" s="72" t="s">
        <v>299</v>
      </c>
      <c r="B3205" s="33" t="s">
        <v>332</v>
      </c>
      <c r="C3205" s="73" t="s">
        <v>91</v>
      </c>
      <c r="D3205" s="43" t="s">
        <v>90</v>
      </c>
      <c r="E3205" s="74">
        <v>55760</v>
      </c>
      <c r="F3205" s="53">
        <f>ROUND(E3205/12*2,0)</f>
        <v>9293</v>
      </c>
      <c r="G3205" s="53">
        <v>12281.190000000008</v>
      </c>
      <c r="H3205" s="53">
        <v>6043</v>
      </c>
      <c r="I3205" s="119">
        <f>G3205-F3205</f>
        <v>2988.1900000000078</v>
      </c>
      <c r="J3205" s="119">
        <f>ROUND(I3205/F3205*100,2)</f>
        <v>32.159999999999997</v>
      </c>
      <c r="K3205" s="54"/>
      <c r="L3205" s="55"/>
      <c r="M3205" s="75"/>
      <c r="N3205" s="75"/>
      <c r="O3205" s="74"/>
      <c r="P3205" s="74"/>
      <c r="Q3205" s="57">
        <f t="shared" si="1553"/>
        <v>0</v>
      </c>
      <c r="R3205" s="74"/>
      <c r="S3205" s="53">
        <f t="shared" si="1557"/>
        <v>0</v>
      </c>
      <c r="T3205" s="58"/>
      <c r="U3205" s="58"/>
      <c r="V3205" s="53">
        <f t="shared" si="1554"/>
        <v>0</v>
      </c>
      <c r="W3205" s="75"/>
      <c r="X3205" s="76"/>
    </row>
    <row r="3206" spans="1:24" s="35" customFormat="1" ht="15.75" x14ac:dyDescent="0.25">
      <c r="A3206" s="72" t="s">
        <v>299</v>
      </c>
      <c r="B3206" s="33" t="s">
        <v>332</v>
      </c>
      <c r="C3206" s="73" t="s">
        <v>94</v>
      </c>
      <c r="D3206" s="43" t="s">
        <v>97</v>
      </c>
      <c r="E3206" s="53"/>
      <c r="F3206" s="53">
        <f t="shared" ref="F3206" si="1560">E3206/12*10</f>
        <v>0</v>
      </c>
      <c r="G3206" s="53"/>
      <c r="H3206" s="53"/>
      <c r="I3206" s="119">
        <f t="shared" si="1559"/>
        <v>0</v>
      </c>
      <c r="J3206" s="55"/>
      <c r="K3206" s="54"/>
      <c r="L3206" s="55"/>
      <c r="M3206" s="75"/>
      <c r="N3206" s="75"/>
      <c r="O3206" s="74"/>
      <c r="P3206" s="74"/>
      <c r="Q3206" s="57">
        <f t="shared" si="1553"/>
        <v>0</v>
      </c>
      <c r="R3206" s="74"/>
      <c r="S3206" s="53">
        <f t="shared" si="1557"/>
        <v>0</v>
      </c>
      <c r="T3206" s="58"/>
      <c r="U3206" s="58"/>
      <c r="V3206" s="53">
        <f t="shared" si="1554"/>
        <v>0</v>
      </c>
      <c r="W3206" s="75"/>
      <c r="X3206" s="76"/>
    </row>
    <row r="3207" spans="1:24" s="35" customFormat="1" ht="15.75" x14ac:dyDescent="0.25">
      <c r="A3207" s="72" t="s">
        <v>299</v>
      </c>
      <c r="B3207" s="33" t="s">
        <v>332</v>
      </c>
      <c r="C3207" s="73" t="s">
        <v>93</v>
      </c>
      <c r="D3207" s="43" t="s">
        <v>92</v>
      </c>
      <c r="E3207" s="74"/>
      <c r="F3207" s="74"/>
      <c r="G3207" s="74"/>
      <c r="H3207" s="74"/>
      <c r="I3207" s="54"/>
      <c r="J3207" s="50"/>
      <c r="K3207" s="54"/>
      <c r="L3207" s="55"/>
      <c r="M3207" s="75"/>
      <c r="N3207" s="75"/>
      <c r="O3207" s="74"/>
      <c r="P3207" s="74"/>
      <c r="Q3207" s="57">
        <f t="shared" si="1553"/>
        <v>0</v>
      </c>
      <c r="R3207" s="74"/>
      <c r="S3207" s="53">
        <f t="shared" si="1557"/>
        <v>0</v>
      </c>
      <c r="T3207" s="58"/>
      <c r="U3207" s="58"/>
      <c r="V3207" s="53">
        <f t="shared" si="1554"/>
        <v>0</v>
      </c>
      <c r="W3207" s="75"/>
      <c r="X3207" s="76"/>
    </row>
    <row r="3208" spans="1:24" s="35" customFormat="1" ht="31.5" x14ac:dyDescent="0.25">
      <c r="A3208" s="72" t="s">
        <v>299</v>
      </c>
      <c r="B3208" s="33" t="s">
        <v>332</v>
      </c>
      <c r="C3208" s="73" t="s">
        <v>98</v>
      </c>
      <c r="D3208" s="34" t="s">
        <v>99</v>
      </c>
      <c r="E3208" s="74"/>
      <c r="F3208" s="74"/>
      <c r="G3208" s="74"/>
      <c r="H3208" s="74"/>
      <c r="I3208" s="54"/>
      <c r="J3208" s="50"/>
      <c r="K3208" s="54"/>
      <c r="L3208" s="55"/>
      <c r="M3208" s="75"/>
      <c r="N3208" s="75"/>
      <c r="O3208" s="74"/>
      <c r="P3208" s="74"/>
      <c r="Q3208" s="57">
        <f t="shared" si="1553"/>
        <v>0</v>
      </c>
      <c r="R3208" s="74"/>
      <c r="S3208" s="53">
        <f t="shared" si="1557"/>
        <v>0</v>
      </c>
      <c r="T3208" s="58"/>
      <c r="U3208" s="58"/>
      <c r="V3208" s="53">
        <f t="shared" si="1554"/>
        <v>0</v>
      </c>
      <c r="W3208" s="75"/>
      <c r="X3208" s="76"/>
    </row>
    <row r="3209" spans="1:24" s="35" customFormat="1" ht="15.75" x14ac:dyDescent="0.25">
      <c r="A3209" s="72" t="s">
        <v>299</v>
      </c>
      <c r="B3209" s="33" t="s">
        <v>332</v>
      </c>
      <c r="C3209" s="73" t="s">
        <v>100</v>
      </c>
      <c r="D3209" s="34" t="s">
        <v>101</v>
      </c>
      <c r="E3209" s="74"/>
      <c r="F3209" s="74"/>
      <c r="G3209" s="74"/>
      <c r="H3209" s="74"/>
      <c r="I3209" s="54"/>
      <c r="J3209" s="50"/>
      <c r="K3209" s="54"/>
      <c r="L3209" s="55"/>
      <c r="M3209" s="75"/>
      <c r="N3209" s="75"/>
      <c r="O3209" s="74"/>
      <c r="P3209" s="74"/>
      <c r="Q3209" s="57">
        <f t="shared" si="1553"/>
        <v>0</v>
      </c>
      <c r="R3209" s="74"/>
      <c r="S3209" s="53">
        <f t="shared" si="1557"/>
        <v>0</v>
      </c>
      <c r="T3209" s="58"/>
      <c r="U3209" s="58"/>
      <c r="V3209" s="53">
        <f t="shared" si="1554"/>
        <v>0</v>
      </c>
      <c r="W3209" s="75"/>
      <c r="X3209" s="76"/>
    </row>
    <row r="3210" spans="1:24" s="35" customFormat="1" ht="47.25" x14ac:dyDescent="0.25">
      <c r="A3210" s="72" t="s">
        <v>299</v>
      </c>
      <c r="B3210" s="33" t="s">
        <v>332</v>
      </c>
      <c r="C3210" s="73" t="s">
        <v>102</v>
      </c>
      <c r="D3210" s="39" t="s">
        <v>87</v>
      </c>
      <c r="E3210" s="74"/>
      <c r="F3210" s="74"/>
      <c r="G3210" s="74"/>
      <c r="H3210" s="74"/>
      <c r="I3210" s="54"/>
      <c r="J3210" s="50"/>
      <c r="K3210" s="54"/>
      <c r="L3210" s="55"/>
      <c r="M3210" s="75"/>
      <c r="N3210" s="75"/>
      <c r="O3210" s="74"/>
      <c r="P3210" s="74"/>
      <c r="Q3210" s="57">
        <f t="shared" si="1553"/>
        <v>0</v>
      </c>
      <c r="R3210" s="74"/>
      <c r="S3210" s="53">
        <f t="shared" si="1557"/>
        <v>0</v>
      </c>
      <c r="T3210" s="58"/>
      <c r="U3210" s="58"/>
      <c r="V3210" s="53">
        <f t="shared" si="1554"/>
        <v>0</v>
      </c>
      <c r="W3210" s="75"/>
      <c r="X3210" s="76"/>
    </row>
    <row r="3211" spans="1:24" s="35" customFormat="1" ht="63" x14ac:dyDescent="0.25">
      <c r="A3211" s="72" t="s">
        <v>299</v>
      </c>
      <c r="B3211" s="33" t="s">
        <v>332</v>
      </c>
      <c r="C3211" s="73" t="s">
        <v>102</v>
      </c>
      <c r="D3211" s="39" t="s">
        <v>103</v>
      </c>
      <c r="E3211" s="74"/>
      <c r="F3211" s="74"/>
      <c r="G3211" s="74"/>
      <c r="H3211" s="74"/>
      <c r="I3211" s="54"/>
      <c r="J3211" s="50"/>
      <c r="K3211" s="54"/>
      <c r="L3211" s="55"/>
      <c r="M3211" s="75"/>
      <c r="N3211" s="75"/>
      <c r="O3211" s="74"/>
      <c r="P3211" s="74"/>
      <c r="Q3211" s="57">
        <f t="shared" si="1553"/>
        <v>0</v>
      </c>
      <c r="R3211" s="74"/>
      <c r="S3211" s="53">
        <f t="shared" si="1557"/>
        <v>0</v>
      </c>
      <c r="T3211" s="58"/>
      <c r="U3211" s="58"/>
      <c r="V3211" s="53">
        <f t="shared" si="1554"/>
        <v>0</v>
      </c>
      <c r="W3211" s="75"/>
      <c r="X3211" s="76"/>
    </row>
    <row r="3212" spans="1:24" s="35" customFormat="1" ht="31.5" x14ac:dyDescent="0.25">
      <c r="A3212" s="72" t="s">
        <v>299</v>
      </c>
      <c r="B3212" s="33" t="s">
        <v>332</v>
      </c>
      <c r="C3212" s="23" t="s">
        <v>362</v>
      </c>
      <c r="D3212" s="39" t="s">
        <v>363</v>
      </c>
      <c r="E3212" s="53"/>
      <c r="F3212" s="53">
        <f>E3212/12*10</f>
        <v>0</v>
      </c>
      <c r="G3212" s="53"/>
      <c r="H3212" s="53"/>
      <c r="I3212" s="119">
        <f>G3212-F3212</f>
        <v>0</v>
      </c>
      <c r="J3212" s="55"/>
      <c r="K3212" s="54"/>
      <c r="L3212" s="55"/>
      <c r="M3212" s="75"/>
      <c r="N3212" s="75"/>
      <c r="O3212" s="74"/>
      <c r="P3212" s="74"/>
      <c r="Q3212" s="57"/>
      <c r="R3212" s="74"/>
      <c r="S3212" s="53"/>
      <c r="T3212" s="58"/>
      <c r="U3212" s="58"/>
      <c r="V3212" s="53"/>
      <c r="W3212" s="75"/>
      <c r="X3212" s="76"/>
    </row>
    <row r="3213" spans="1:24" s="35" customFormat="1" ht="15.75" x14ac:dyDescent="0.25">
      <c r="A3213" s="72" t="s">
        <v>299</v>
      </c>
      <c r="B3213" s="33" t="s">
        <v>332</v>
      </c>
      <c r="C3213" s="23" t="s">
        <v>365</v>
      </c>
      <c r="D3213" s="39" t="s">
        <v>364</v>
      </c>
      <c r="E3213" s="74"/>
      <c r="F3213" s="74"/>
      <c r="G3213" s="74"/>
      <c r="H3213" s="74"/>
      <c r="I3213" s="54"/>
      <c r="J3213" s="50"/>
      <c r="K3213" s="54"/>
      <c r="L3213" s="55"/>
      <c r="M3213" s="75"/>
      <c r="N3213" s="75"/>
      <c r="O3213" s="74"/>
      <c r="P3213" s="74"/>
      <c r="Q3213" s="57"/>
      <c r="R3213" s="74"/>
      <c r="S3213" s="53"/>
      <c r="T3213" s="58"/>
      <c r="U3213" s="58"/>
      <c r="V3213" s="53"/>
      <c r="W3213" s="75"/>
      <c r="X3213" s="76"/>
    </row>
    <row r="3214" spans="1:24" s="35" customFormat="1" ht="15.75" x14ac:dyDescent="0.25">
      <c r="A3214" s="72" t="s">
        <v>299</v>
      </c>
      <c r="B3214" s="21">
        <v>2</v>
      </c>
      <c r="C3214" s="73" t="s">
        <v>102</v>
      </c>
      <c r="D3214" s="40" t="s">
        <v>31</v>
      </c>
      <c r="E3214" s="68">
        <f>E3215+E3221+E3275</f>
        <v>243832</v>
      </c>
      <c r="F3214" s="68">
        <f>F3215+F3221+F3275</f>
        <v>52830.5</v>
      </c>
      <c r="G3214" s="68">
        <f>G3215+G3221+G3275</f>
        <v>48065.67</v>
      </c>
      <c r="H3214" s="68">
        <f>H3215+H3221+H3275</f>
        <v>49887</v>
      </c>
      <c r="I3214" s="126">
        <f>I3215+I3221+I3275</f>
        <v>3637.17</v>
      </c>
      <c r="J3214" s="50">
        <f>ROUND(I3214/F3214*100,2)</f>
        <v>6.88</v>
      </c>
      <c r="K3214" s="126">
        <f>K3215+K3221+K3275</f>
        <v>-8402</v>
      </c>
      <c r="L3214" s="55">
        <f>ROUND(K3214*100/-F3214,2)</f>
        <v>15.9</v>
      </c>
      <c r="M3214" s="64">
        <v>9315</v>
      </c>
      <c r="N3214" s="49">
        <f>ROUND(M3214/12*2,2)</f>
        <v>1552.5</v>
      </c>
      <c r="O3214" s="68">
        <f t="shared" ref="O3214:V3214" si="1561">O3215+O3221+O3275</f>
        <v>1355</v>
      </c>
      <c r="P3214" s="68">
        <f t="shared" si="1561"/>
        <v>1096</v>
      </c>
      <c r="Q3214" s="126">
        <f t="shared" si="1561"/>
        <v>259</v>
      </c>
      <c r="R3214" s="68">
        <f t="shared" si="1561"/>
        <v>183</v>
      </c>
      <c r="S3214" s="64">
        <f t="shared" si="1561"/>
        <v>31</v>
      </c>
      <c r="T3214" s="136">
        <f t="shared" si="1561"/>
        <v>22</v>
      </c>
      <c r="U3214" s="136">
        <f t="shared" si="1561"/>
        <v>20</v>
      </c>
      <c r="V3214" s="53">
        <f t="shared" si="1561"/>
        <v>2</v>
      </c>
      <c r="W3214" s="74"/>
      <c r="X3214" s="76"/>
    </row>
    <row r="3215" spans="1:24" s="35" customFormat="1" ht="23.25" customHeight="1" x14ac:dyDescent="0.25">
      <c r="A3215" s="72" t="s">
        <v>299</v>
      </c>
      <c r="B3215" s="22" t="s">
        <v>333</v>
      </c>
      <c r="C3215" s="73" t="s">
        <v>102</v>
      </c>
      <c r="D3215" s="32" t="s">
        <v>32</v>
      </c>
      <c r="E3215" s="64">
        <f>SUM(E3216:E3220)</f>
        <v>112376</v>
      </c>
      <c r="F3215" s="64">
        <f>SUM(F3216:F3220)</f>
        <v>18904</v>
      </c>
      <c r="G3215" s="64">
        <f>SUM(G3216:G3220)</f>
        <v>10502</v>
      </c>
      <c r="H3215" s="64">
        <f>SUM(H3216:H3220)</f>
        <v>18904</v>
      </c>
      <c r="I3215" s="64">
        <f>SUM(I3216:I3220)</f>
        <v>0</v>
      </c>
      <c r="J3215" s="55">
        <f>ROUND(I3215/F3215*100,2)</f>
        <v>0</v>
      </c>
      <c r="K3215" s="64">
        <f>SUM(K3216:K3220)</f>
        <v>-8402</v>
      </c>
      <c r="L3215" s="55">
        <f>ROUND(K3215*100/-F3215,2)</f>
        <v>44.45</v>
      </c>
      <c r="M3215" s="64"/>
      <c r="N3215" s="64"/>
      <c r="O3215" s="64">
        <f t="shared" ref="O3215:V3215" si="1562">SUM(O3216:O3220)</f>
        <v>171</v>
      </c>
      <c r="P3215" s="64">
        <f t="shared" si="1562"/>
        <v>171</v>
      </c>
      <c r="Q3215" s="64">
        <f t="shared" si="1562"/>
        <v>0</v>
      </c>
      <c r="R3215" s="64">
        <f t="shared" si="1562"/>
        <v>107</v>
      </c>
      <c r="S3215" s="64">
        <f t="shared" si="1562"/>
        <v>18</v>
      </c>
      <c r="T3215" s="64">
        <f t="shared" si="1562"/>
        <v>10</v>
      </c>
      <c r="U3215" s="64">
        <f t="shared" si="1562"/>
        <v>10</v>
      </c>
      <c r="V3215" s="64">
        <f t="shared" si="1562"/>
        <v>0</v>
      </c>
      <c r="W3215" s="64"/>
      <c r="X3215" s="76"/>
    </row>
    <row r="3216" spans="1:24" s="35" customFormat="1" ht="15.75" x14ac:dyDescent="0.25">
      <c r="A3216" s="163" t="s">
        <v>299</v>
      </c>
      <c r="B3216" s="33" t="s">
        <v>333</v>
      </c>
      <c r="C3216" s="73" t="s">
        <v>109</v>
      </c>
      <c r="D3216" s="34" t="s">
        <v>106</v>
      </c>
      <c r="E3216" s="53">
        <v>112376</v>
      </c>
      <c r="F3216" s="53">
        <f>9452*2</f>
        <v>18904</v>
      </c>
      <c r="G3216" s="53">
        <v>10502</v>
      </c>
      <c r="H3216" s="53">
        <v>18904</v>
      </c>
      <c r="I3216" s="119"/>
      <c r="J3216" s="55"/>
      <c r="K3216" s="54">
        <f>G3216-F3216</f>
        <v>-8402</v>
      </c>
      <c r="L3216" s="55">
        <f>ROUND(K3216*100/-F3216,2)</f>
        <v>44.45</v>
      </c>
      <c r="M3216" s="75"/>
      <c r="N3216" s="75"/>
      <c r="O3216" s="74">
        <v>171</v>
      </c>
      <c r="P3216" s="74">
        <v>171</v>
      </c>
      <c r="Q3216" s="59">
        <f>O3216-P3216</f>
        <v>0</v>
      </c>
      <c r="R3216" s="74">
        <v>107</v>
      </c>
      <c r="S3216" s="53">
        <f>ROUND(R3216/12*2,0)</f>
        <v>18</v>
      </c>
      <c r="T3216" s="58">
        <v>10</v>
      </c>
      <c r="U3216" s="58">
        <v>10</v>
      </c>
      <c r="V3216" s="53">
        <f>T3216-U3216</f>
        <v>0</v>
      </c>
      <c r="W3216" s="75"/>
      <c r="X3216" s="76"/>
    </row>
    <row r="3217" spans="1:24" s="35" customFormat="1" ht="31.5" x14ac:dyDescent="0.25">
      <c r="A3217" s="72" t="s">
        <v>299</v>
      </c>
      <c r="B3217" s="33" t="s">
        <v>333</v>
      </c>
      <c r="C3217" s="73" t="s">
        <v>110</v>
      </c>
      <c r="D3217" s="34" t="s">
        <v>114</v>
      </c>
      <c r="E3217" s="74"/>
      <c r="F3217" s="74"/>
      <c r="G3217" s="74"/>
      <c r="H3217" s="74"/>
      <c r="I3217" s="54"/>
      <c r="J3217" s="50"/>
      <c r="K3217" s="54"/>
      <c r="L3217" s="55"/>
      <c r="M3217" s="75"/>
      <c r="N3217" s="75"/>
      <c r="O3217" s="74"/>
      <c r="P3217" s="74"/>
      <c r="Q3217" s="57">
        <f>O3217-P3217</f>
        <v>0</v>
      </c>
      <c r="R3217" s="74"/>
      <c r="S3217" s="53">
        <f>ROUND(R3217/12*3,0)</f>
        <v>0</v>
      </c>
      <c r="T3217" s="58"/>
      <c r="U3217" s="58"/>
      <c r="V3217" s="53">
        <f>T3217-U3217</f>
        <v>0</v>
      </c>
      <c r="W3217" s="75"/>
      <c r="X3217" s="76"/>
    </row>
    <row r="3218" spans="1:24" s="35" customFormat="1" ht="15.75" x14ac:dyDescent="0.25">
      <c r="A3218" s="72" t="s">
        <v>299</v>
      </c>
      <c r="B3218" s="33" t="s">
        <v>333</v>
      </c>
      <c r="C3218" s="73" t="s">
        <v>111</v>
      </c>
      <c r="D3218" s="34" t="s">
        <v>115</v>
      </c>
      <c r="E3218" s="74"/>
      <c r="F3218" s="74"/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>O3218-P3218</f>
        <v>0</v>
      </c>
      <c r="R3218" s="74"/>
      <c r="S3218" s="53">
        <f>ROUND(R3218/12*3,0)</f>
        <v>0</v>
      </c>
      <c r="T3218" s="58"/>
      <c r="U3218" s="58"/>
      <c r="V3218" s="53">
        <f>T3218-U3218</f>
        <v>0</v>
      </c>
      <c r="W3218" s="75"/>
      <c r="X3218" s="76"/>
    </row>
    <row r="3219" spans="1:24" s="35" customFormat="1" ht="31.5" x14ac:dyDescent="0.25">
      <c r="A3219" s="72" t="s">
        <v>299</v>
      </c>
      <c r="B3219" s="33" t="s">
        <v>333</v>
      </c>
      <c r="C3219" s="73" t="s">
        <v>113</v>
      </c>
      <c r="D3219" s="34" t="s">
        <v>116</v>
      </c>
      <c r="E3219" s="74"/>
      <c r="F3219" s="74"/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>O3219-P3219</f>
        <v>0</v>
      </c>
      <c r="R3219" s="74"/>
      <c r="S3219" s="53">
        <f>ROUND(R3219/12*3,0)</f>
        <v>0</v>
      </c>
      <c r="T3219" s="58"/>
      <c r="U3219" s="58"/>
      <c r="V3219" s="53">
        <f>T3219-U3219</f>
        <v>0</v>
      </c>
      <c r="W3219" s="75"/>
      <c r="X3219" s="76"/>
    </row>
    <row r="3220" spans="1:24" s="35" customFormat="1" ht="15.75" x14ac:dyDescent="0.25">
      <c r="A3220" s="72" t="s">
        <v>299</v>
      </c>
      <c r="B3220" s="33" t="s">
        <v>333</v>
      </c>
      <c r="C3220" s="73" t="s">
        <v>112</v>
      </c>
      <c r="D3220" s="34" t="s">
        <v>117</v>
      </c>
      <c r="E3220" s="74"/>
      <c r="F3220" s="74"/>
      <c r="G3220" s="74"/>
      <c r="H3220" s="74"/>
      <c r="I3220" s="54"/>
      <c r="J3220" s="50"/>
      <c r="K3220" s="54"/>
      <c r="L3220" s="55"/>
      <c r="M3220" s="75"/>
      <c r="N3220" s="75"/>
      <c r="O3220" s="74"/>
      <c r="P3220" s="74"/>
      <c r="Q3220" s="57">
        <f>O3220-P3220</f>
        <v>0</v>
      </c>
      <c r="R3220" s="74"/>
      <c r="S3220" s="53">
        <f>ROUND(R3220/12*3,0)</f>
        <v>0</v>
      </c>
      <c r="T3220" s="58"/>
      <c r="U3220" s="58"/>
      <c r="V3220" s="53">
        <f>T3220-U3220</f>
        <v>0</v>
      </c>
      <c r="W3220" s="75"/>
      <c r="X3220" s="76"/>
    </row>
    <row r="3221" spans="1:24" s="35" customFormat="1" ht="15.75" x14ac:dyDescent="0.25">
      <c r="A3221" s="72" t="s">
        <v>299</v>
      </c>
      <c r="B3221" s="22" t="s">
        <v>334</v>
      </c>
      <c r="C3221" s="73" t="s">
        <v>102</v>
      </c>
      <c r="D3221" s="41" t="s">
        <v>33</v>
      </c>
      <c r="E3221" s="64">
        <f>SUM(E3222:E3274)</f>
        <v>90705</v>
      </c>
      <c r="F3221" s="64">
        <f>SUM(F3222:F3274)</f>
        <v>15117.5</v>
      </c>
      <c r="G3221" s="64">
        <f>SUM(G3222:G3274)</f>
        <v>16941</v>
      </c>
      <c r="H3221" s="64">
        <f>SUM(H3222:H3274)</f>
        <v>13731</v>
      </c>
      <c r="I3221" s="126">
        <f>SUM(I3222:I3274)</f>
        <v>1823.5</v>
      </c>
      <c r="J3221" s="50">
        <f>ROUND(I3221/F3221*100,2)</f>
        <v>12.06</v>
      </c>
      <c r="K3221" s="126">
        <f>SUM(K3222:K3274)</f>
        <v>0</v>
      </c>
      <c r="L3221" s="55">
        <f>ROUND(K3221*100/-F3221,2)</f>
        <v>0</v>
      </c>
      <c r="M3221" s="64"/>
      <c r="N3221" s="64"/>
      <c r="O3221" s="64">
        <f t="shared" ref="O3221:V3221" si="1563">SUM(O3222:O3274)</f>
        <v>1184</v>
      </c>
      <c r="P3221" s="64">
        <f t="shared" si="1563"/>
        <v>925</v>
      </c>
      <c r="Q3221" s="126">
        <f t="shared" si="1563"/>
        <v>259</v>
      </c>
      <c r="R3221" s="64">
        <f t="shared" si="1563"/>
        <v>76</v>
      </c>
      <c r="S3221" s="64">
        <f t="shared" si="1563"/>
        <v>13</v>
      </c>
      <c r="T3221" s="136">
        <f t="shared" si="1563"/>
        <v>12</v>
      </c>
      <c r="U3221" s="136">
        <f t="shared" si="1563"/>
        <v>10</v>
      </c>
      <c r="V3221" s="64">
        <f t="shared" si="1563"/>
        <v>2</v>
      </c>
      <c r="W3221" s="64"/>
      <c r="X3221" s="76"/>
    </row>
    <row r="3222" spans="1:24" s="35" customFormat="1" ht="31.5" x14ac:dyDescent="0.25">
      <c r="A3222" s="72" t="s">
        <v>299</v>
      </c>
      <c r="B3222" s="33" t="s">
        <v>334</v>
      </c>
      <c r="C3222" s="78" t="s">
        <v>139</v>
      </c>
      <c r="D3222" s="43" t="s">
        <v>119</v>
      </c>
      <c r="E3222" s="53">
        <v>17233</v>
      </c>
      <c r="F3222" s="53">
        <f t="shared" ref="F3222:F3223" si="1564">ROUND(E3222/12*2,2)</f>
        <v>2872.17</v>
      </c>
      <c r="G3222" s="53">
        <v>2997</v>
      </c>
      <c r="H3222" s="53">
        <v>2997</v>
      </c>
      <c r="I3222" s="119">
        <f t="shared" ref="I3222:I3223" si="1565">G3222-F3222</f>
        <v>124.82999999999993</v>
      </c>
      <c r="J3222" s="55">
        <f t="shared" ref="J3222:J3223" si="1566">ROUND(I3222/F3222*100,2)</f>
        <v>4.3499999999999996</v>
      </c>
      <c r="K3222" s="54"/>
      <c r="L3222" s="55"/>
      <c r="M3222" s="75"/>
      <c r="N3222" s="75"/>
      <c r="O3222" s="74">
        <v>105</v>
      </c>
      <c r="P3222" s="74">
        <v>105</v>
      </c>
      <c r="Q3222" s="59">
        <f t="shared" ref="Q3222:Q3274" si="1567">O3222-P3222</f>
        <v>0</v>
      </c>
      <c r="R3222" s="74">
        <v>23</v>
      </c>
      <c r="S3222" s="53">
        <f t="shared" ref="S3222:S3223" si="1568">ROUND(R3222/12*2,0)</f>
        <v>4</v>
      </c>
      <c r="T3222" s="58">
        <v>4</v>
      </c>
      <c r="U3222" s="58">
        <v>4</v>
      </c>
      <c r="V3222" s="53">
        <f t="shared" ref="V3222:V3274" si="1569">T3222-U3222</f>
        <v>0</v>
      </c>
      <c r="W3222" s="75"/>
      <c r="X3222" s="76"/>
    </row>
    <row r="3223" spans="1:24" s="35" customFormat="1" ht="47.25" x14ac:dyDescent="0.25">
      <c r="A3223" s="72" t="s">
        <v>299</v>
      </c>
      <c r="B3223" s="33" t="s">
        <v>334</v>
      </c>
      <c r="C3223" s="78" t="s">
        <v>140</v>
      </c>
      <c r="D3223" s="43" t="s">
        <v>120</v>
      </c>
      <c r="E3223" s="53">
        <v>73472</v>
      </c>
      <c r="F3223" s="53">
        <f t="shared" si="1564"/>
        <v>12245.33</v>
      </c>
      <c r="G3223" s="53">
        <v>13944</v>
      </c>
      <c r="H3223" s="53">
        <v>10734</v>
      </c>
      <c r="I3223" s="119">
        <f t="shared" si="1565"/>
        <v>1698.67</v>
      </c>
      <c r="J3223" s="55">
        <f t="shared" si="1566"/>
        <v>13.87</v>
      </c>
      <c r="K3223" s="54"/>
      <c r="L3223" s="55"/>
      <c r="M3223" s="75"/>
      <c r="N3223" s="75"/>
      <c r="O3223" s="74">
        <v>1079</v>
      </c>
      <c r="P3223" s="74">
        <v>820</v>
      </c>
      <c r="Q3223" s="57">
        <f t="shared" si="1567"/>
        <v>259</v>
      </c>
      <c r="R3223" s="74">
        <v>53</v>
      </c>
      <c r="S3223" s="53">
        <f t="shared" si="1568"/>
        <v>9</v>
      </c>
      <c r="T3223" s="58">
        <v>8</v>
      </c>
      <c r="U3223" s="58">
        <v>6</v>
      </c>
      <c r="V3223" s="53">
        <f t="shared" si="1569"/>
        <v>2</v>
      </c>
      <c r="W3223" s="75"/>
      <c r="X3223" s="76"/>
    </row>
    <row r="3224" spans="1:24" s="35" customFormat="1" ht="31.5" x14ac:dyDescent="0.25">
      <c r="A3224" s="72" t="s">
        <v>299</v>
      </c>
      <c r="B3224" s="33" t="s">
        <v>334</v>
      </c>
      <c r="C3224" s="78" t="s">
        <v>141</v>
      </c>
      <c r="D3224" s="43" t="s">
        <v>142</v>
      </c>
      <c r="E3224" s="74"/>
      <c r="F3224" s="74"/>
      <c r="G3224" s="74"/>
      <c r="H3224" s="74"/>
      <c r="I3224" s="54"/>
      <c r="J3224" s="50"/>
      <c r="K3224" s="54"/>
      <c r="L3224" s="55"/>
      <c r="M3224" s="75"/>
      <c r="N3224" s="75"/>
      <c r="O3224" s="74"/>
      <c r="P3224" s="74"/>
      <c r="Q3224" s="57">
        <f t="shared" si="1567"/>
        <v>0</v>
      </c>
      <c r="R3224" s="74"/>
      <c r="S3224" s="53">
        <f t="shared" ref="S3224:S3274" si="1570">ROUND(R3224/12*3,0)</f>
        <v>0</v>
      </c>
      <c r="T3224" s="58"/>
      <c r="U3224" s="58"/>
      <c r="V3224" s="53">
        <f t="shared" si="1569"/>
        <v>0</v>
      </c>
      <c r="W3224" s="75"/>
      <c r="X3224" s="76"/>
    </row>
    <row r="3225" spans="1:24" s="35" customFormat="1" ht="31.5" x14ac:dyDescent="0.25">
      <c r="A3225" s="72" t="s">
        <v>299</v>
      </c>
      <c r="B3225" s="33" t="s">
        <v>334</v>
      </c>
      <c r="C3225" s="78" t="s">
        <v>143</v>
      </c>
      <c r="D3225" s="43" t="s">
        <v>144</v>
      </c>
      <c r="E3225" s="74"/>
      <c r="F3225" s="74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567"/>
        <v>0</v>
      </c>
      <c r="R3225" s="74"/>
      <c r="S3225" s="53">
        <f t="shared" si="1570"/>
        <v>0</v>
      </c>
      <c r="T3225" s="58"/>
      <c r="U3225" s="58"/>
      <c r="V3225" s="53">
        <f t="shared" si="1569"/>
        <v>0</v>
      </c>
      <c r="W3225" s="75"/>
      <c r="X3225" s="76"/>
    </row>
    <row r="3226" spans="1:24" s="35" customFormat="1" ht="15.75" x14ac:dyDescent="0.25">
      <c r="A3226" s="72" t="s">
        <v>299</v>
      </c>
      <c r="B3226" s="33" t="s">
        <v>334</v>
      </c>
      <c r="C3226" s="78" t="s">
        <v>145</v>
      </c>
      <c r="D3226" s="43" t="s">
        <v>146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567"/>
        <v>0</v>
      </c>
      <c r="R3226" s="74"/>
      <c r="S3226" s="53">
        <f t="shared" si="1570"/>
        <v>0</v>
      </c>
      <c r="T3226" s="58"/>
      <c r="U3226" s="58"/>
      <c r="V3226" s="53">
        <f t="shared" si="1569"/>
        <v>0</v>
      </c>
      <c r="W3226" s="75"/>
      <c r="X3226" s="76"/>
    </row>
    <row r="3227" spans="1:24" s="35" customFormat="1" ht="15.75" x14ac:dyDescent="0.25">
      <c r="A3227" s="72" t="s">
        <v>299</v>
      </c>
      <c r="B3227" s="33" t="s">
        <v>334</v>
      </c>
      <c r="C3227" s="78" t="s">
        <v>147</v>
      </c>
      <c r="D3227" s="43" t="s">
        <v>148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567"/>
        <v>0</v>
      </c>
      <c r="R3227" s="74"/>
      <c r="S3227" s="53">
        <f t="shared" si="1570"/>
        <v>0</v>
      </c>
      <c r="T3227" s="58"/>
      <c r="U3227" s="58"/>
      <c r="V3227" s="53">
        <f t="shared" si="1569"/>
        <v>0</v>
      </c>
      <c r="W3227" s="75"/>
      <c r="X3227" s="76"/>
    </row>
    <row r="3228" spans="1:24" s="35" customFormat="1" ht="78.75" x14ac:dyDescent="0.25">
      <c r="A3228" s="72" t="s">
        <v>299</v>
      </c>
      <c r="B3228" s="33" t="s">
        <v>334</v>
      </c>
      <c r="C3228" s="78" t="s">
        <v>149</v>
      </c>
      <c r="D3228" s="43" t="s">
        <v>150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 t="shared" si="1567"/>
        <v>0</v>
      </c>
      <c r="R3228" s="74"/>
      <c r="S3228" s="53">
        <f t="shared" si="1570"/>
        <v>0</v>
      </c>
      <c r="T3228" s="58"/>
      <c r="U3228" s="58"/>
      <c r="V3228" s="53">
        <f t="shared" si="1569"/>
        <v>0</v>
      </c>
      <c r="W3228" s="75"/>
      <c r="X3228" s="76"/>
    </row>
    <row r="3229" spans="1:24" s="35" customFormat="1" ht="31.5" x14ac:dyDescent="0.25">
      <c r="A3229" s="72" t="s">
        <v>299</v>
      </c>
      <c r="B3229" s="33" t="s">
        <v>334</v>
      </c>
      <c r="C3229" s="78" t="s">
        <v>130</v>
      </c>
      <c r="D3229" s="43" t="s">
        <v>151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567"/>
        <v>0</v>
      </c>
      <c r="R3229" s="74"/>
      <c r="S3229" s="53">
        <f t="shared" si="1570"/>
        <v>0</v>
      </c>
      <c r="T3229" s="58"/>
      <c r="U3229" s="58"/>
      <c r="V3229" s="53">
        <f t="shared" si="1569"/>
        <v>0</v>
      </c>
      <c r="W3229" s="75"/>
      <c r="X3229" s="76"/>
    </row>
    <row r="3230" spans="1:24" s="35" customFormat="1" ht="47.25" x14ac:dyDescent="0.25">
      <c r="A3230" s="72" t="s">
        <v>299</v>
      </c>
      <c r="B3230" s="33" t="s">
        <v>334</v>
      </c>
      <c r="C3230" s="78" t="s">
        <v>174</v>
      </c>
      <c r="D3230" s="43" t="s">
        <v>175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567"/>
        <v>0</v>
      </c>
      <c r="R3230" s="74"/>
      <c r="S3230" s="53">
        <f t="shared" si="1570"/>
        <v>0</v>
      </c>
      <c r="T3230" s="58"/>
      <c r="U3230" s="58"/>
      <c r="V3230" s="53">
        <f t="shared" si="1569"/>
        <v>0</v>
      </c>
      <c r="W3230" s="75"/>
      <c r="X3230" s="76"/>
    </row>
    <row r="3231" spans="1:24" s="35" customFormat="1" ht="31.5" x14ac:dyDescent="0.25">
      <c r="A3231" s="72" t="s">
        <v>299</v>
      </c>
      <c r="B3231" s="33" t="s">
        <v>334</v>
      </c>
      <c r="C3231" s="78" t="s">
        <v>129</v>
      </c>
      <c r="D3231" s="43" t="s">
        <v>152</v>
      </c>
      <c r="E3231" s="74"/>
      <c r="F3231" s="74"/>
      <c r="G3231" s="74"/>
      <c r="H3231" s="74"/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567"/>
        <v>0</v>
      </c>
      <c r="R3231" s="74"/>
      <c r="S3231" s="53">
        <f t="shared" si="1570"/>
        <v>0</v>
      </c>
      <c r="T3231" s="58"/>
      <c r="U3231" s="58"/>
      <c r="V3231" s="53">
        <f t="shared" si="1569"/>
        <v>0</v>
      </c>
      <c r="W3231" s="75"/>
      <c r="X3231" s="76"/>
    </row>
    <row r="3232" spans="1:24" s="35" customFormat="1" ht="31.5" x14ac:dyDescent="0.25">
      <c r="A3232" s="72" t="s">
        <v>299</v>
      </c>
      <c r="B3232" s="33" t="s">
        <v>334</v>
      </c>
      <c r="C3232" s="78" t="s">
        <v>176</v>
      </c>
      <c r="D3232" s="43" t="s">
        <v>177</v>
      </c>
      <c r="E3232" s="74"/>
      <c r="F3232" s="74"/>
      <c r="G3232" s="74"/>
      <c r="H3232" s="74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567"/>
        <v>0</v>
      </c>
      <c r="R3232" s="74"/>
      <c r="S3232" s="53">
        <f t="shared" si="1570"/>
        <v>0</v>
      </c>
      <c r="T3232" s="58"/>
      <c r="U3232" s="58"/>
      <c r="V3232" s="53">
        <f t="shared" si="1569"/>
        <v>0</v>
      </c>
      <c r="W3232" s="75"/>
      <c r="X3232" s="76"/>
    </row>
    <row r="3233" spans="1:24" s="35" customFormat="1" ht="15.75" x14ac:dyDescent="0.25">
      <c r="A3233" s="72" t="s">
        <v>299</v>
      </c>
      <c r="B3233" s="33" t="s">
        <v>334</v>
      </c>
      <c r="C3233" s="78" t="s">
        <v>131</v>
      </c>
      <c r="D3233" s="43" t="s">
        <v>153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567"/>
        <v>0</v>
      </c>
      <c r="R3233" s="74"/>
      <c r="S3233" s="53">
        <f t="shared" si="1570"/>
        <v>0</v>
      </c>
      <c r="T3233" s="58"/>
      <c r="U3233" s="58"/>
      <c r="V3233" s="53">
        <f t="shared" si="1569"/>
        <v>0</v>
      </c>
      <c r="W3233" s="75"/>
      <c r="X3233" s="76"/>
    </row>
    <row r="3234" spans="1:24" s="35" customFormat="1" ht="31.5" x14ac:dyDescent="0.25">
      <c r="A3234" s="72" t="s">
        <v>299</v>
      </c>
      <c r="B3234" s="33" t="s">
        <v>334</v>
      </c>
      <c r="C3234" s="78" t="s">
        <v>178</v>
      </c>
      <c r="D3234" s="43" t="s">
        <v>179</v>
      </c>
      <c r="E3234" s="74"/>
      <c r="F3234" s="74"/>
      <c r="G3234" s="74"/>
      <c r="H3234" s="74"/>
      <c r="I3234" s="54"/>
      <c r="J3234" s="50"/>
      <c r="K3234" s="54"/>
      <c r="L3234" s="55"/>
      <c r="M3234" s="75"/>
      <c r="N3234" s="75"/>
      <c r="O3234" s="74"/>
      <c r="P3234" s="74"/>
      <c r="Q3234" s="57">
        <f t="shared" si="1567"/>
        <v>0</v>
      </c>
      <c r="R3234" s="74"/>
      <c r="S3234" s="53">
        <f t="shared" si="1570"/>
        <v>0</v>
      </c>
      <c r="T3234" s="58"/>
      <c r="U3234" s="58"/>
      <c r="V3234" s="53">
        <f t="shared" si="1569"/>
        <v>0</v>
      </c>
      <c r="W3234" s="75"/>
      <c r="X3234" s="76"/>
    </row>
    <row r="3235" spans="1:24" s="35" customFormat="1" ht="31.5" x14ac:dyDescent="0.25">
      <c r="A3235" s="72" t="s">
        <v>299</v>
      </c>
      <c r="B3235" s="33" t="s">
        <v>334</v>
      </c>
      <c r="C3235" s="78" t="s">
        <v>132</v>
      </c>
      <c r="D3235" s="43" t="s">
        <v>154</v>
      </c>
      <c r="E3235" s="74"/>
      <c r="F3235" s="74"/>
      <c r="G3235" s="74"/>
      <c r="H3235" s="74"/>
      <c r="I3235" s="54"/>
      <c r="J3235" s="50"/>
      <c r="K3235" s="54"/>
      <c r="L3235" s="55"/>
      <c r="M3235" s="75"/>
      <c r="N3235" s="75"/>
      <c r="O3235" s="74"/>
      <c r="P3235" s="74"/>
      <c r="Q3235" s="57">
        <f t="shared" si="1567"/>
        <v>0</v>
      </c>
      <c r="R3235" s="74"/>
      <c r="S3235" s="53">
        <f t="shared" si="1570"/>
        <v>0</v>
      </c>
      <c r="T3235" s="58"/>
      <c r="U3235" s="58"/>
      <c r="V3235" s="53">
        <f t="shared" si="1569"/>
        <v>0</v>
      </c>
      <c r="W3235" s="75"/>
      <c r="X3235" s="76"/>
    </row>
    <row r="3236" spans="1:24" s="35" customFormat="1" ht="15.75" x14ac:dyDescent="0.25">
      <c r="A3236" s="72" t="s">
        <v>299</v>
      </c>
      <c r="B3236" s="33" t="s">
        <v>334</v>
      </c>
      <c r="C3236" s="78" t="s">
        <v>133</v>
      </c>
      <c r="D3236" s="43" t="s">
        <v>155</v>
      </c>
      <c r="E3236" s="74"/>
      <c r="F3236" s="74"/>
      <c r="G3236" s="74"/>
      <c r="H3236" s="74"/>
      <c r="I3236" s="54"/>
      <c r="J3236" s="50"/>
      <c r="K3236" s="54"/>
      <c r="L3236" s="55"/>
      <c r="M3236" s="75"/>
      <c r="N3236" s="75"/>
      <c r="O3236" s="74"/>
      <c r="P3236" s="74"/>
      <c r="Q3236" s="57">
        <f t="shared" si="1567"/>
        <v>0</v>
      </c>
      <c r="R3236" s="74"/>
      <c r="S3236" s="53">
        <f t="shared" si="1570"/>
        <v>0</v>
      </c>
      <c r="T3236" s="58"/>
      <c r="U3236" s="58"/>
      <c r="V3236" s="53">
        <f t="shared" si="1569"/>
        <v>0</v>
      </c>
      <c r="W3236" s="75"/>
      <c r="X3236" s="76"/>
    </row>
    <row r="3237" spans="1:24" s="35" customFormat="1" ht="15.75" x14ac:dyDescent="0.25">
      <c r="A3237" s="72" t="s">
        <v>299</v>
      </c>
      <c r="B3237" s="33" t="s">
        <v>334</v>
      </c>
      <c r="C3237" s="78" t="s">
        <v>135</v>
      </c>
      <c r="D3237" s="43" t="s">
        <v>156</v>
      </c>
      <c r="E3237" s="74"/>
      <c r="F3237" s="74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567"/>
        <v>0</v>
      </c>
      <c r="R3237" s="74"/>
      <c r="S3237" s="53">
        <f t="shared" si="1570"/>
        <v>0</v>
      </c>
      <c r="T3237" s="58"/>
      <c r="U3237" s="58"/>
      <c r="V3237" s="53">
        <f t="shared" si="1569"/>
        <v>0</v>
      </c>
      <c r="W3237" s="75"/>
      <c r="X3237" s="76"/>
    </row>
    <row r="3238" spans="1:24" s="35" customFormat="1" ht="31.5" x14ac:dyDescent="0.25">
      <c r="A3238" s="72" t="s">
        <v>299</v>
      </c>
      <c r="B3238" s="33" t="s">
        <v>334</v>
      </c>
      <c r="C3238" s="78" t="s">
        <v>136</v>
      </c>
      <c r="D3238" s="43" t="s">
        <v>157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567"/>
        <v>0</v>
      </c>
      <c r="R3238" s="74"/>
      <c r="S3238" s="53">
        <f t="shared" si="1570"/>
        <v>0</v>
      </c>
      <c r="T3238" s="58"/>
      <c r="U3238" s="58"/>
      <c r="V3238" s="53">
        <f t="shared" si="1569"/>
        <v>0</v>
      </c>
      <c r="W3238" s="75"/>
      <c r="X3238" s="76"/>
    </row>
    <row r="3239" spans="1:24" s="35" customFormat="1" ht="47.25" x14ac:dyDescent="0.25">
      <c r="A3239" s="72" t="s">
        <v>299</v>
      </c>
      <c r="B3239" s="33" t="s">
        <v>334</v>
      </c>
      <c r="C3239" s="78" t="s">
        <v>134</v>
      </c>
      <c r="D3239" s="43" t="s">
        <v>158</v>
      </c>
      <c r="E3239" s="74"/>
      <c r="F3239" s="74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567"/>
        <v>0</v>
      </c>
      <c r="R3239" s="74"/>
      <c r="S3239" s="53">
        <f t="shared" si="1570"/>
        <v>0</v>
      </c>
      <c r="T3239" s="58"/>
      <c r="U3239" s="58"/>
      <c r="V3239" s="53">
        <f t="shared" si="1569"/>
        <v>0</v>
      </c>
      <c r="W3239" s="75"/>
      <c r="X3239" s="76"/>
    </row>
    <row r="3240" spans="1:24" s="35" customFormat="1" ht="15.75" x14ac:dyDescent="0.25">
      <c r="A3240" s="72" t="s">
        <v>299</v>
      </c>
      <c r="B3240" s="33" t="s">
        <v>334</v>
      </c>
      <c r="C3240" s="78" t="s">
        <v>138</v>
      </c>
      <c r="D3240" s="43" t="s">
        <v>159</v>
      </c>
      <c r="E3240" s="74"/>
      <c r="F3240" s="74"/>
      <c r="G3240" s="74"/>
      <c r="H3240" s="74"/>
      <c r="I3240" s="54"/>
      <c r="J3240" s="50"/>
      <c r="K3240" s="54"/>
      <c r="L3240" s="55"/>
      <c r="M3240" s="75"/>
      <c r="N3240" s="75"/>
      <c r="O3240" s="74"/>
      <c r="P3240" s="74"/>
      <c r="Q3240" s="57">
        <f t="shared" si="1567"/>
        <v>0</v>
      </c>
      <c r="R3240" s="74"/>
      <c r="S3240" s="53">
        <f t="shared" si="1570"/>
        <v>0</v>
      </c>
      <c r="T3240" s="58"/>
      <c r="U3240" s="58"/>
      <c r="V3240" s="53">
        <f t="shared" si="1569"/>
        <v>0</v>
      </c>
      <c r="W3240" s="75"/>
      <c r="X3240" s="76"/>
    </row>
    <row r="3241" spans="1:24" s="35" customFormat="1" ht="15.75" x14ac:dyDescent="0.25">
      <c r="A3241" s="72" t="s">
        <v>299</v>
      </c>
      <c r="B3241" s="33" t="s">
        <v>334</v>
      </c>
      <c r="C3241" s="78" t="s">
        <v>180</v>
      </c>
      <c r="D3241" s="43" t="s">
        <v>181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567"/>
        <v>0</v>
      </c>
      <c r="R3241" s="74"/>
      <c r="S3241" s="53">
        <f t="shared" si="1570"/>
        <v>0</v>
      </c>
      <c r="T3241" s="58"/>
      <c r="U3241" s="58"/>
      <c r="V3241" s="53">
        <f t="shared" si="1569"/>
        <v>0</v>
      </c>
      <c r="W3241" s="75"/>
      <c r="X3241" s="76"/>
    </row>
    <row r="3242" spans="1:24" s="35" customFormat="1" ht="31.5" x14ac:dyDescent="0.25">
      <c r="A3242" s="72" t="s">
        <v>299</v>
      </c>
      <c r="B3242" s="33" t="s">
        <v>334</v>
      </c>
      <c r="C3242" s="78" t="s">
        <v>137</v>
      </c>
      <c r="D3242" s="43" t="s">
        <v>160</v>
      </c>
      <c r="E3242" s="74"/>
      <c r="F3242" s="74"/>
      <c r="G3242" s="74"/>
      <c r="H3242" s="74"/>
      <c r="I3242" s="54"/>
      <c r="J3242" s="50"/>
      <c r="K3242" s="54"/>
      <c r="L3242" s="55"/>
      <c r="M3242" s="75"/>
      <c r="N3242" s="75"/>
      <c r="O3242" s="74"/>
      <c r="P3242" s="74"/>
      <c r="Q3242" s="57">
        <f t="shared" si="1567"/>
        <v>0</v>
      </c>
      <c r="R3242" s="74"/>
      <c r="S3242" s="53">
        <f t="shared" si="1570"/>
        <v>0</v>
      </c>
      <c r="T3242" s="58"/>
      <c r="U3242" s="58"/>
      <c r="V3242" s="53">
        <f t="shared" si="1569"/>
        <v>0</v>
      </c>
      <c r="W3242" s="75"/>
      <c r="X3242" s="76"/>
    </row>
    <row r="3243" spans="1:24" s="35" customFormat="1" ht="15.75" x14ac:dyDescent="0.25">
      <c r="A3243" s="72" t="s">
        <v>299</v>
      </c>
      <c r="B3243" s="33" t="s">
        <v>334</v>
      </c>
      <c r="C3243" s="78" t="s">
        <v>127</v>
      </c>
      <c r="D3243" s="43" t="s">
        <v>161</v>
      </c>
      <c r="E3243" s="74"/>
      <c r="F3243" s="74"/>
      <c r="G3243" s="74"/>
      <c r="H3243" s="74"/>
      <c r="I3243" s="54"/>
      <c r="J3243" s="50"/>
      <c r="K3243" s="54"/>
      <c r="L3243" s="55"/>
      <c r="M3243" s="75"/>
      <c r="N3243" s="75"/>
      <c r="O3243" s="74"/>
      <c r="P3243" s="74"/>
      <c r="Q3243" s="57">
        <f t="shared" si="1567"/>
        <v>0</v>
      </c>
      <c r="R3243" s="74"/>
      <c r="S3243" s="53">
        <f t="shared" si="1570"/>
        <v>0</v>
      </c>
      <c r="T3243" s="58"/>
      <c r="U3243" s="58"/>
      <c r="V3243" s="53">
        <f t="shared" si="1569"/>
        <v>0</v>
      </c>
      <c r="W3243" s="75"/>
      <c r="X3243" s="76"/>
    </row>
    <row r="3244" spans="1:24" s="35" customFormat="1" ht="31.5" x14ac:dyDescent="0.25">
      <c r="A3244" s="72" t="s">
        <v>299</v>
      </c>
      <c r="B3244" s="33" t="s">
        <v>334</v>
      </c>
      <c r="C3244" s="78" t="s">
        <v>126</v>
      </c>
      <c r="D3244" s="43" t="s">
        <v>162</v>
      </c>
      <c r="E3244" s="74"/>
      <c r="F3244" s="74"/>
      <c r="G3244" s="74"/>
      <c r="H3244" s="74"/>
      <c r="I3244" s="54"/>
      <c r="J3244" s="50"/>
      <c r="K3244" s="54"/>
      <c r="L3244" s="55"/>
      <c r="M3244" s="75"/>
      <c r="N3244" s="75"/>
      <c r="O3244" s="74"/>
      <c r="P3244" s="74"/>
      <c r="Q3244" s="57">
        <f t="shared" si="1567"/>
        <v>0</v>
      </c>
      <c r="R3244" s="74"/>
      <c r="S3244" s="53">
        <f t="shared" si="1570"/>
        <v>0</v>
      </c>
      <c r="T3244" s="58"/>
      <c r="U3244" s="58"/>
      <c r="V3244" s="53">
        <f t="shared" si="1569"/>
        <v>0</v>
      </c>
      <c r="W3244" s="75"/>
      <c r="X3244" s="76"/>
    </row>
    <row r="3245" spans="1:24" s="35" customFormat="1" ht="15.75" x14ac:dyDescent="0.25">
      <c r="A3245" s="72" t="s">
        <v>299</v>
      </c>
      <c r="B3245" s="33" t="s">
        <v>334</v>
      </c>
      <c r="C3245" s="78" t="s">
        <v>122</v>
      </c>
      <c r="D3245" s="43" t="s">
        <v>163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567"/>
        <v>0</v>
      </c>
      <c r="R3245" s="74"/>
      <c r="S3245" s="53">
        <f t="shared" si="1570"/>
        <v>0</v>
      </c>
      <c r="T3245" s="58"/>
      <c r="U3245" s="58"/>
      <c r="V3245" s="53">
        <f t="shared" si="1569"/>
        <v>0</v>
      </c>
      <c r="W3245" s="75"/>
      <c r="X3245" s="76"/>
    </row>
    <row r="3246" spans="1:24" s="35" customFormat="1" ht="15.75" x14ac:dyDescent="0.25">
      <c r="A3246" s="72" t="s">
        <v>299</v>
      </c>
      <c r="B3246" s="33" t="s">
        <v>334</v>
      </c>
      <c r="C3246" s="78" t="s">
        <v>123</v>
      </c>
      <c r="D3246" s="43" t="s">
        <v>164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567"/>
        <v>0</v>
      </c>
      <c r="R3246" s="74"/>
      <c r="S3246" s="53">
        <f t="shared" si="1570"/>
        <v>0</v>
      </c>
      <c r="T3246" s="58"/>
      <c r="U3246" s="58"/>
      <c r="V3246" s="53">
        <f t="shared" si="1569"/>
        <v>0</v>
      </c>
      <c r="W3246" s="75"/>
      <c r="X3246" s="76"/>
    </row>
    <row r="3247" spans="1:24" s="35" customFormat="1" ht="15.75" x14ac:dyDescent="0.25">
      <c r="A3247" s="72" t="s">
        <v>299</v>
      </c>
      <c r="B3247" s="33" t="s">
        <v>334</v>
      </c>
      <c r="C3247" s="78" t="s">
        <v>182</v>
      </c>
      <c r="D3247" s="43" t="s">
        <v>183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567"/>
        <v>0</v>
      </c>
      <c r="R3247" s="74"/>
      <c r="S3247" s="53">
        <f t="shared" si="1570"/>
        <v>0</v>
      </c>
      <c r="T3247" s="58"/>
      <c r="U3247" s="58"/>
      <c r="V3247" s="53">
        <f t="shared" si="1569"/>
        <v>0</v>
      </c>
      <c r="W3247" s="75"/>
      <c r="X3247" s="76"/>
    </row>
    <row r="3248" spans="1:24" s="35" customFormat="1" ht="15.75" x14ac:dyDescent="0.25">
      <c r="A3248" s="72" t="s">
        <v>299</v>
      </c>
      <c r="B3248" s="33" t="s">
        <v>334</v>
      </c>
      <c r="C3248" s="78" t="s">
        <v>184</v>
      </c>
      <c r="D3248" s="43" t="s">
        <v>185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567"/>
        <v>0</v>
      </c>
      <c r="R3248" s="74"/>
      <c r="S3248" s="53">
        <f t="shared" si="1570"/>
        <v>0</v>
      </c>
      <c r="T3248" s="58"/>
      <c r="U3248" s="58"/>
      <c r="V3248" s="53">
        <f t="shared" si="1569"/>
        <v>0</v>
      </c>
      <c r="W3248" s="75"/>
      <c r="X3248" s="76"/>
    </row>
    <row r="3249" spans="1:24" s="35" customFormat="1" ht="15.75" x14ac:dyDescent="0.25">
      <c r="A3249" s="72" t="s">
        <v>299</v>
      </c>
      <c r="B3249" s="33" t="s">
        <v>334</v>
      </c>
      <c r="C3249" s="78" t="s">
        <v>186</v>
      </c>
      <c r="D3249" s="43" t="s">
        <v>187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567"/>
        <v>0</v>
      </c>
      <c r="R3249" s="74"/>
      <c r="S3249" s="53">
        <f t="shared" si="1570"/>
        <v>0</v>
      </c>
      <c r="T3249" s="58"/>
      <c r="U3249" s="58"/>
      <c r="V3249" s="53">
        <f t="shared" si="1569"/>
        <v>0</v>
      </c>
      <c r="W3249" s="75"/>
      <c r="X3249" s="76"/>
    </row>
    <row r="3250" spans="1:24" s="35" customFormat="1" ht="31.5" x14ac:dyDescent="0.25">
      <c r="A3250" s="72" t="s">
        <v>299</v>
      </c>
      <c r="B3250" s="33" t="s">
        <v>334</v>
      </c>
      <c r="C3250" s="78" t="s">
        <v>188</v>
      </c>
      <c r="D3250" s="43" t="s">
        <v>189</v>
      </c>
      <c r="E3250" s="74"/>
      <c r="F3250" s="74"/>
      <c r="G3250" s="74"/>
      <c r="H3250" s="74"/>
      <c r="I3250" s="54"/>
      <c r="J3250" s="50"/>
      <c r="K3250" s="54"/>
      <c r="L3250" s="55"/>
      <c r="M3250" s="75"/>
      <c r="N3250" s="75"/>
      <c r="O3250" s="74"/>
      <c r="P3250" s="74"/>
      <c r="Q3250" s="57">
        <f t="shared" si="1567"/>
        <v>0</v>
      </c>
      <c r="R3250" s="74"/>
      <c r="S3250" s="53">
        <f t="shared" si="1570"/>
        <v>0</v>
      </c>
      <c r="T3250" s="58"/>
      <c r="U3250" s="58"/>
      <c r="V3250" s="53">
        <f t="shared" si="1569"/>
        <v>0</v>
      </c>
      <c r="W3250" s="75"/>
      <c r="X3250" s="76"/>
    </row>
    <row r="3251" spans="1:24" s="35" customFormat="1" ht="15.75" x14ac:dyDescent="0.25">
      <c r="A3251" s="72" t="s">
        <v>299</v>
      </c>
      <c r="B3251" s="33" t="s">
        <v>334</v>
      </c>
      <c r="C3251" s="78" t="s">
        <v>124</v>
      </c>
      <c r="D3251" s="43" t="s">
        <v>165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>
        <f t="shared" si="1567"/>
        <v>0</v>
      </c>
      <c r="R3251" s="74"/>
      <c r="S3251" s="53">
        <f t="shared" si="1570"/>
        <v>0</v>
      </c>
      <c r="T3251" s="58"/>
      <c r="U3251" s="58"/>
      <c r="V3251" s="53">
        <f t="shared" si="1569"/>
        <v>0</v>
      </c>
      <c r="W3251" s="75"/>
      <c r="X3251" s="76"/>
    </row>
    <row r="3252" spans="1:24" s="35" customFormat="1" ht="15.75" x14ac:dyDescent="0.25">
      <c r="A3252" s="72" t="s">
        <v>299</v>
      </c>
      <c r="B3252" s="33" t="s">
        <v>334</v>
      </c>
      <c r="C3252" s="78" t="s">
        <v>125</v>
      </c>
      <c r="D3252" s="43" t="s">
        <v>166</v>
      </c>
      <c r="E3252" s="74"/>
      <c r="F3252" s="74"/>
      <c r="G3252" s="74"/>
      <c r="H3252" s="74"/>
      <c r="I3252" s="54"/>
      <c r="J3252" s="50"/>
      <c r="K3252" s="54"/>
      <c r="L3252" s="55"/>
      <c r="M3252" s="75"/>
      <c r="N3252" s="75"/>
      <c r="O3252" s="74"/>
      <c r="P3252" s="74"/>
      <c r="Q3252" s="57">
        <f t="shared" si="1567"/>
        <v>0</v>
      </c>
      <c r="R3252" s="74"/>
      <c r="S3252" s="53">
        <f t="shared" si="1570"/>
        <v>0</v>
      </c>
      <c r="T3252" s="58"/>
      <c r="U3252" s="58"/>
      <c r="V3252" s="53">
        <f t="shared" si="1569"/>
        <v>0</v>
      </c>
      <c r="W3252" s="75"/>
      <c r="X3252" s="76"/>
    </row>
    <row r="3253" spans="1:24" s="35" customFormat="1" ht="47.25" x14ac:dyDescent="0.25">
      <c r="A3253" s="72" t="s">
        <v>299</v>
      </c>
      <c r="B3253" s="33" t="s">
        <v>334</v>
      </c>
      <c r="C3253" s="78" t="s">
        <v>34</v>
      </c>
      <c r="D3253" s="43" t="s">
        <v>167</v>
      </c>
      <c r="E3253" s="74"/>
      <c r="F3253" s="74"/>
      <c r="G3253" s="74"/>
      <c r="H3253" s="74"/>
      <c r="I3253" s="54"/>
      <c r="J3253" s="50"/>
      <c r="K3253" s="54"/>
      <c r="L3253" s="55"/>
      <c r="M3253" s="75"/>
      <c r="N3253" s="75"/>
      <c r="O3253" s="74"/>
      <c r="P3253" s="74"/>
      <c r="Q3253" s="57">
        <f t="shared" si="1567"/>
        <v>0</v>
      </c>
      <c r="R3253" s="74"/>
      <c r="S3253" s="53">
        <f t="shared" si="1570"/>
        <v>0</v>
      </c>
      <c r="T3253" s="58"/>
      <c r="U3253" s="58"/>
      <c r="V3253" s="53">
        <f t="shared" si="1569"/>
        <v>0</v>
      </c>
      <c r="W3253" s="75"/>
      <c r="X3253" s="76"/>
    </row>
    <row r="3254" spans="1:24" s="35" customFormat="1" ht="15.75" x14ac:dyDescent="0.25">
      <c r="A3254" s="72" t="s">
        <v>299</v>
      </c>
      <c r="B3254" s="33" t="s">
        <v>334</v>
      </c>
      <c r="C3254" s="78" t="s">
        <v>35</v>
      </c>
      <c r="D3254" s="43" t="s">
        <v>168</v>
      </c>
      <c r="E3254" s="74"/>
      <c r="F3254" s="74"/>
      <c r="G3254" s="74"/>
      <c r="H3254" s="74"/>
      <c r="I3254" s="54"/>
      <c r="J3254" s="50"/>
      <c r="K3254" s="54"/>
      <c r="L3254" s="55"/>
      <c r="M3254" s="75"/>
      <c r="N3254" s="75"/>
      <c r="O3254" s="74"/>
      <c r="P3254" s="74"/>
      <c r="Q3254" s="57">
        <f t="shared" si="1567"/>
        <v>0</v>
      </c>
      <c r="R3254" s="74"/>
      <c r="S3254" s="53">
        <f t="shared" si="1570"/>
        <v>0</v>
      </c>
      <c r="T3254" s="58"/>
      <c r="U3254" s="58"/>
      <c r="V3254" s="53">
        <f t="shared" si="1569"/>
        <v>0</v>
      </c>
      <c r="W3254" s="75"/>
      <c r="X3254" s="76"/>
    </row>
    <row r="3255" spans="1:24" s="35" customFormat="1" ht="31.5" x14ac:dyDescent="0.25">
      <c r="A3255" s="72" t="s">
        <v>299</v>
      </c>
      <c r="B3255" s="33" t="s">
        <v>334</v>
      </c>
      <c r="C3255" s="78" t="s">
        <v>36</v>
      </c>
      <c r="D3255" s="43" t="s">
        <v>190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 t="shared" si="1567"/>
        <v>0</v>
      </c>
      <c r="R3255" s="74"/>
      <c r="S3255" s="53">
        <f t="shared" si="1570"/>
        <v>0</v>
      </c>
      <c r="T3255" s="58"/>
      <c r="U3255" s="58"/>
      <c r="V3255" s="53">
        <f t="shared" si="1569"/>
        <v>0</v>
      </c>
      <c r="W3255" s="75"/>
      <c r="X3255" s="76"/>
    </row>
    <row r="3256" spans="1:24" s="35" customFormat="1" ht="31.5" x14ac:dyDescent="0.25">
      <c r="A3256" s="72" t="s">
        <v>299</v>
      </c>
      <c r="B3256" s="33" t="s">
        <v>334</v>
      </c>
      <c r="C3256" s="78" t="s">
        <v>37</v>
      </c>
      <c r="D3256" s="43" t="s">
        <v>191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 t="shared" si="1567"/>
        <v>0</v>
      </c>
      <c r="R3256" s="74"/>
      <c r="S3256" s="53">
        <f t="shared" si="1570"/>
        <v>0</v>
      </c>
      <c r="T3256" s="58"/>
      <c r="U3256" s="58"/>
      <c r="V3256" s="53">
        <f t="shared" si="1569"/>
        <v>0</v>
      </c>
      <c r="W3256" s="75"/>
      <c r="X3256" s="76"/>
    </row>
    <row r="3257" spans="1:24" s="35" customFormat="1" ht="31.5" x14ac:dyDescent="0.25">
      <c r="A3257" s="72" t="s">
        <v>299</v>
      </c>
      <c r="B3257" s="33" t="s">
        <v>334</v>
      </c>
      <c r="C3257" s="78" t="s">
        <v>38</v>
      </c>
      <c r="D3257" s="43" t="s">
        <v>169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 t="shared" si="1567"/>
        <v>0</v>
      </c>
      <c r="R3257" s="74"/>
      <c r="S3257" s="53">
        <f t="shared" si="1570"/>
        <v>0</v>
      </c>
      <c r="T3257" s="58"/>
      <c r="U3257" s="58"/>
      <c r="V3257" s="53">
        <f t="shared" si="1569"/>
        <v>0</v>
      </c>
      <c r="W3257" s="75"/>
      <c r="X3257" s="76"/>
    </row>
    <row r="3258" spans="1:24" s="35" customFormat="1" ht="15.75" x14ac:dyDescent="0.25">
      <c r="A3258" s="72" t="s">
        <v>299</v>
      </c>
      <c r="B3258" s="33" t="s">
        <v>334</v>
      </c>
      <c r="C3258" s="78" t="s">
        <v>39</v>
      </c>
      <c r="D3258" s="43" t="s">
        <v>170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 t="shared" si="1567"/>
        <v>0</v>
      </c>
      <c r="R3258" s="74"/>
      <c r="S3258" s="53">
        <f t="shared" si="1570"/>
        <v>0</v>
      </c>
      <c r="T3258" s="58"/>
      <c r="U3258" s="58"/>
      <c r="V3258" s="53">
        <f t="shared" si="1569"/>
        <v>0</v>
      </c>
      <c r="W3258" s="75"/>
      <c r="X3258" s="76"/>
    </row>
    <row r="3259" spans="1:24" s="35" customFormat="1" ht="47.25" x14ac:dyDescent="0.25">
      <c r="A3259" s="72" t="s">
        <v>299</v>
      </c>
      <c r="B3259" s="33" t="s">
        <v>334</v>
      </c>
      <c r="C3259" s="78" t="s">
        <v>40</v>
      </c>
      <c r="D3259" s="43" t="s">
        <v>172</v>
      </c>
      <c r="E3259" s="74"/>
      <c r="F3259" s="74"/>
      <c r="G3259" s="74"/>
      <c r="H3259" s="74"/>
      <c r="I3259" s="54"/>
      <c r="J3259" s="50"/>
      <c r="K3259" s="54"/>
      <c r="L3259" s="55"/>
      <c r="M3259" s="75"/>
      <c r="N3259" s="75"/>
      <c r="O3259" s="74"/>
      <c r="P3259" s="74"/>
      <c r="Q3259" s="57">
        <f t="shared" si="1567"/>
        <v>0</v>
      </c>
      <c r="R3259" s="74"/>
      <c r="S3259" s="53">
        <f t="shared" si="1570"/>
        <v>0</v>
      </c>
      <c r="T3259" s="58"/>
      <c r="U3259" s="58"/>
      <c r="V3259" s="53">
        <f t="shared" si="1569"/>
        <v>0</v>
      </c>
      <c r="W3259" s="75"/>
      <c r="X3259" s="76"/>
    </row>
    <row r="3260" spans="1:24" s="35" customFormat="1" ht="15.75" x14ac:dyDescent="0.25">
      <c r="A3260" s="72" t="s">
        <v>299</v>
      </c>
      <c r="B3260" s="33" t="s">
        <v>334</v>
      </c>
      <c r="C3260" s="78" t="s">
        <v>41</v>
      </c>
      <c r="D3260" s="43" t="s">
        <v>171</v>
      </c>
      <c r="E3260" s="74"/>
      <c r="F3260" s="74"/>
      <c r="G3260" s="74"/>
      <c r="H3260" s="74"/>
      <c r="I3260" s="54"/>
      <c r="J3260" s="50"/>
      <c r="K3260" s="54"/>
      <c r="L3260" s="55"/>
      <c r="M3260" s="75"/>
      <c r="N3260" s="75"/>
      <c r="O3260" s="74"/>
      <c r="P3260" s="74"/>
      <c r="Q3260" s="57">
        <f t="shared" si="1567"/>
        <v>0</v>
      </c>
      <c r="R3260" s="74"/>
      <c r="S3260" s="53">
        <f t="shared" si="1570"/>
        <v>0</v>
      </c>
      <c r="T3260" s="58"/>
      <c r="U3260" s="58"/>
      <c r="V3260" s="53">
        <f t="shared" si="1569"/>
        <v>0</v>
      </c>
      <c r="W3260" s="75"/>
      <c r="X3260" s="76"/>
    </row>
    <row r="3261" spans="1:24" s="35" customFormat="1" ht="15.75" x14ac:dyDescent="0.25">
      <c r="A3261" s="72" t="s">
        <v>299</v>
      </c>
      <c r="B3261" s="33" t="s">
        <v>334</v>
      </c>
      <c r="C3261" s="78" t="s">
        <v>42</v>
      </c>
      <c r="D3261" s="43" t="s">
        <v>192</v>
      </c>
      <c r="E3261" s="74"/>
      <c r="F3261" s="74"/>
      <c r="G3261" s="74"/>
      <c r="H3261" s="74"/>
      <c r="I3261" s="54"/>
      <c r="J3261" s="50"/>
      <c r="K3261" s="54"/>
      <c r="L3261" s="55"/>
      <c r="M3261" s="75"/>
      <c r="N3261" s="75"/>
      <c r="O3261" s="74"/>
      <c r="P3261" s="74"/>
      <c r="Q3261" s="57">
        <f t="shared" si="1567"/>
        <v>0</v>
      </c>
      <c r="R3261" s="74"/>
      <c r="S3261" s="53">
        <f t="shared" si="1570"/>
        <v>0</v>
      </c>
      <c r="T3261" s="58"/>
      <c r="U3261" s="58"/>
      <c r="V3261" s="53">
        <f t="shared" si="1569"/>
        <v>0</v>
      </c>
      <c r="W3261" s="75"/>
      <c r="X3261" s="76"/>
    </row>
    <row r="3262" spans="1:24" s="35" customFormat="1" ht="15.75" x14ac:dyDescent="0.25">
      <c r="A3262" s="72" t="s">
        <v>299</v>
      </c>
      <c r="B3262" s="33" t="s">
        <v>334</v>
      </c>
      <c r="C3262" s="78" t="s">
        <v>43</v>
      </c>
      <c r="D3262" s="43" t="s">
        <v>193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567"/>
        <v>0</v>
      </c>
      <c r="R3262" s="74"/>
      <c r="S3262" s="53">
        <f t="shared" si="1570"/>
        <v>0</v>
      </c>
      <c r="T3262" s="58"/>
      <c r="U3262" s="58"/>
      <c r="V3262" s="53">
        <f t="shared" si="1569"/>
        <v>0</v>
      </c>
      <c r="W3262" s="75"/>
      <c r="X3262" s="76"/>
    </row>
    <row r="3263" spans="1:24" s="35" customFormat="1" ht="15.75" x14ac:dyDescent="0.25">
      <c r="A3263" s="72" t="s">
        <v>299</v>
      </c>
      <c r="B3263" s="33" t="s">
        <v>334</v>
      </c>
      <c r="C3263" s="78" t="s">
        <v>44</v>
      </c>
      <c r="D3263" s="43" t="s">
        <v>173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567"/>
        <v>0</v>
      </c>
      <c r="R3263" s="74"/>
      <c r="S3263" s="53">
        <f t="shared" si="1570"/>
        <v>0</v>
      </c>
      <c r="T3263" s="58"/>
      <c r="U3263" s="58"/>
      <c r="V3263" s="53">
        <f t="shared" si="1569"/>
        <v>0</v>
      </c>
      <c r="W3263" s="75"/>
      <c r="X3263" s="76"/>
    </row>
    <row r="3264" spans="1:24" s="35" customFormat="1" ht="15.75" x14ac:dyDescent="0.25">
      <c r="A3264" s="72" t="s">
        <v>299</v>
      </c>
      <c r="B3264" s="33" t="s">
        <v>334</v>
      </c>
      <c r="C3264" s="78" t="s">
        <v>45</v>
      </c>
      <c r="D3264" s="43" t="s">
        <v>187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567"/>
        <v>0</v>
      </c>
      <c r="R3264" s="74"/>
      <c r="S3264" s="53">
        <f t="shared" si="1570"/>
        <v>0</v>
      </c>
      <c r="T3264" s="58"/>
      <c r="U3264" s="58"/>
      <c r="V3264" s="53">
        <f t="shared" si="1569"/>
        <v>0</v>
      </c>
      <c r="W3264" s="75"/>
      <c r="X3264" s="76"/>
    </row>
    <row r="3265" spans="1:24" s="35" customFormat="1" ht="15.75" x14ac:dyDescent="0.25">
      <c r="A3265" s="72" t="s">
        <v>299</v>
      </c>
      <c r="B3265" s="33" t="s">
        <v>334</v>
      </c>
      <c r="C3265" s="78" t="s">
        <v>46</v>
      </c>
      <c r="D3265" s="43" t="s">
        <v>194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567"/>
        <v>0</v>
      </c>
      <c r="R3265" s="74"/>
      <c r="S3265" s="53">
        <f t="shared" si="1570"/>
        <v>0</v>
      </c>
      <c r="T3265" s="58"/>
      <c r="U3265" s="58"/>
      <c r="V3265" s="53">
        <f t="shared" si="1569"/>
        <v>0</v>
      </c>
      <c r="W3265" s="75"/>
      <c r="X3265" s="76"/>
    </row>
    <row r="3266" spans="1:24" s="35" customFormat="1" ht="15.75" x14ac:dyDescent="0.25">
      <c r="A3266" s="72" t="s">
        <v>299</v>
      </c>
      <c r="B3266" s="33" t="s">
        <v>334</v>
      </c>
      <c r="C3266" s="78" t="s">
        <v>47</v>
      </c>
      <c r="D3266" s="43" t="s">
        <v>121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567"/>
        <v>0</v>
      </c>
      <c r="R3266" s="74"/>
      <c r="S3266" s="53">
        <f t="shared" si="1570"/>
        <v>0</v>
      </c>
      <c r="T3266" s="58"/>
      <c r="U3266" s="58"/>
      <c r="V3266" s="53">
        <f t="shared" si="1569"/>
        <v>0</v>
      </c>
      <c r="W3266" s="75"/>
      <c r="X3266" s="76"/>
    </row>
    <row r="3267" spans="1:24" s="35" customFormat="1" ht="15.75" x14ac:dyDescent="0.25">
      <c r="A3267" s="72" t="s">
        <v>299</v>
      </c>
      <c r="B3267" s="33" t="s">
        <v>334</v>
      </c>
      <c r="C3267" s="78" t="s">
        <v>48</v>
      </c>
      <c r="D3267" s="43" t="s">
        <v>195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567"/>
        <v>0</v>
      </c>
      <c r="R3267" s="74"/>
      <c r="S3267" s="53">
        <f t="shared" si="1570"/>
        <v>0</v>
      </c>
      <c r="T3267" s="58"/>
      <c r="U3267" s="58"/>
      <c r="V3267" s="53">
        <f t="shared" si="1569"/>
        <v>0</v>
      </c>
      <c r="W3267" s="75"/>
      <c r="X3267" s="76"/>
    </row>
    <row r="3268" spans="1:24" s="35" customFormat="1" ht="31.5" x14ac:dyDescent="0.25">
      <c r="A3268" s="72" t="s">
        <v>299</v>
      </c>
      <c r="B3268" s="33" t="s">
        <v>334</v>
      </c>
      <c r="C3268" s="78" t="s">
        <v>128</v>
      </c>
      <c r="D3268" s="43" t="s">
        <v>118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567"/>
        <v>0</v>
      </c>
      <c r="R3268" s="74"/>
      <c r="S3268" s="53">
        <f t="shared" si="1570"/>
        <v>0</v>
      </c>
      <c r="T3268" s="58"/>
      <c r="U3268" s="58"/>
      <c r="V3268" s="53">
        <f t="shared" si="1569"/>
        <v>0</v>
      </c>
      <c r="W3268" s="75"/>
      <c r="X3268" s="76"/>
    </row>
    <row r="3269" spans="1:24" s="35" customFormat="1" ht="15.75" x14ac:dyDescent="0.25">
      <c r="A3269" s="72" t="s">
        <v>299</v>
      </c>
      <c r="B3269" s="33" t="s">
        <v>334</v>
      </c>
      <c r="C3269" s="78" t="s">
        <v>47</v>
      </c>
      <c r="D3269" s="43" t="s">
        <v>121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567"/>
        <v>0</v>
      </c>
      <c r="R3269" s="74"/>
      <c r="S3269" s="53">
        <f t="shared" si="1570"/>
        <v>0</v>
      </c>
      <c r="T3269" s="58"/>
      <c r="U3269" s="58"/>
      <c r="V3269" s="53">
        <f t="shared" si="1569"/>
        <v>0</v>
      </c>
      <c r="W3269" s="75"/>
      <c r="X3269" s="76"/>
    </row>
    <row r="3270" spans="1:24" s="35" customFormat="1" ht="31.5" x14ac:dyDescent="0.25">
      <c r="A3270" s="72" t="s">
        <v>299</v>
      </c>
      <c r="B3270" s="33" t="s">
        <v>334</v>
      </c>
      <c r="C3270" s="78" t="s">
        <v>49</v>
      </c>
      <c r="D3270" s="43" t="s">
        <v>196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567"/>
        <v>0</v>
      </c>
      <c r="R3270" s="74"/>
      <c r="S3270" s="53">
        <f t="shared" si="1570"/>
        <v>0</v>
      </c>
      <c r="T3270" s="58"/>
      <c r="U3270" s="58"/>
      <c r="V3270" s="53">
        <f t="shared" si="1569"/>
        <v>0</v>
      </c>
      <c r="W3270" s="75"/>
      <c r="X3270" s="76"/>
    </row>
    <row r="3271" spans="1:24" s="35" customFormat="1" ht="31.5" x14ac:dyDescent="0.25">
      <c r="A3271" s="72" t="s">
        <v>299</v>
      </c>
      <c r="B3271" s="33" t="s">
        <v>334</v>
      </c>
      <c r="C3271" s="78" t="s">
        <v>197</v>
      </c>
      <c r="D3271" s="43" t="s">
        <v>198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567"/>
        <v>0</v>
      </c>
      <c r="R3271" s="74"/>
      <c r="S3271" s="53">
        <f t="shared" si="1570"/>
        <v>0</v>
      </c>
      <c r="T3271" s="58"/>
      <c r="U3271" s="58"/>
      <c r="V3271" s="53">
        <f t="shared" si="1569"/>
        <v>0</v>
      </c>
      <c r="W3271" s="75"/>
      <c r="X3271" s="76"/>
    </row>
    <row r="3272" spans="1:24" s="35" customFormat="1" ht="47.25" x14ac:dyDescent="0.25">
      <c r="A3272" s="72" t="s">
        <v>299</v>
      </c>
      <c r="B3272" s="33" t="s">
        <v>334</v>
      </c>
      <c r="C3272" s="78" t="s">
        <v>199</v>
      </c>
      <c r="D3272" s="43" t="s">
        <v>200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567"/>
        <v>0</v>
      </c>
      <c r="R3272" s="74"/>
      <c r="S3272" s="53">
        <f t="shared" si="1570"/>
        <v>0</v>
      </c>
      <c r="T3272" s="58"/>
      <c r="U3272" s="58"/>
      <c r="V3272" s="53">
        <f t="shared" si="1569"/>
        <v>0</v>
      </c>
      <c r="W3272" s="75"/>
      <c r="X3272" s="76"/>
    </row>
    <row r="3273" spans="1:24" s="35" customFormat="1" ht="31.5" x14ac:dyDescent="0.25">
      <c r="A3273" s="72" t="s">
        <v>299</v>
      </c>
      <c r="B3273" s="33" t="s">
        <v>334</v>
      </c>
      <c r="C3273" s="78" t="s">
        <v>201</v>
      </c>
      <c r="D3273" s="43" t="s">
        <v>202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567"/>
        <v>0</v>
      </c>
      <c r="R3273" s="74"/>
      <c r="S3273" s="53">
        <f t="shared" si="1570"/>
        <v>0</v>
      </c>
      <c r="T3273" s="58"/>
      <c r="U3273" s="58"/>
      <c r="V3273" s="53">
        <f t="shared" si="1569"/>
        <v>0</v>
      </c>
      <c r="W3273" s="75"/>
      <c r="X3273" s="76"/>
    </row>
    <row r="3274" spans="1:24" s="35" customFormat="1" ht="47.25" x14ac:dyDescent="0.25">
      <c r="A3274" s="72" t="s">
        <v>299</v>
      </c>
      <c r="B3274" s="33" t="s">
        <v>334</v>
      </c>
      <c r="C3274" s="78" t="s">
        <v>203</v>
      </c>
      <c r="D3274" s="43" t="s">
        <v>204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567"/>
        <v>0</v>
      </c>
      <c r="R3274" s="74"/>
      <c r="S3274" s="53">
        <f t="shared" si="1570"/>
        <v>0</v>
      </c>
      <c r="T3274" s="58"/>
      <c r="U3274" s="58"/>
      <c r="V3274" s="53">
        <f t="shared" si="1569"/>
        <v>0</v>
      </c>
      <c r="W3274" s="75"/>
      <c r="X3274" s="76"/>
    </row>
    <row r="3275" spans="1:24" s="35" customFormat="1" ht="31.5" x14ac:dyDescent="0.25">
      <c r="A3275" s="72" t="s">
        <v>299</v>
      </c>
      <c r="B3275" s="22" t="s">
        <v>335</v>
      </c>
      <c r="C3275" s="73" t="s">
        <v>102</v>
      </c>
      <c r="D3275" s="32" t="s">
        <v>50</v>
      </c>
      <c r="E3275" s="64">
        <f>SUM(E3276:E3322)</f>
        <v>40751</v>
      </c>
      <c r="F3275" s="64">
        <f>SUM(F3276:F3322)</f>
        <v>18809</v>
      </c>
      <c r="G3275" s="64">
        <f>SUM(G3276:G3322)</f>
        <v>20622.669999999998</v>
      </c>
      <c r="H3275" s="64">
        <f>SUM(H3276:H3322)</f>
        <v>17252</v>
      </c>
      <c r="I3275" s="64">
        <f>SUM(I3276:I3322)</f>
        <v>1813.6699999999998</v>
      </c>
      <c r="J3275" s="50">
        <f>ROUND(I3275/F3275*100,2)</f>
        <v>9.64</v>
      </c>
      <c r="K3275" s="64">
        <f>SUM(K3276:K3322)</f>
        <v>0</v>
      </c>
      <c r="L3275" s="55">
        <f>ROUND(K3275*100/-F3275,2)</f>
        <v>0</v>
      </c>
      <c r="M3275" s="64"/>
      <c r="N3275" s="64"/>
      <c r="O3275" s="64">
        <f t="shared" ref="O3275:V3275" si="1571">SUM(O3276:O3319)</f>
        <v>0</v>
      </c>
      <c r="P3275" s="64">
        <f t="shared" si="1571"/>
        <v>0</v>
      </c>
      <c r="Q3275" s="126">
        <f t="shared" si="1571"/>
        <v>0</v>
      </c>
      <c r="R3275" s="64">
        <f t="shared" si="1571"/>
        <v>0</v>
      </c>
      <c r="S3275" s="64">
        <f t="shared" si="1571"/>
        <v>0</v>
      </c>
      <c r="T3275" s="136">
        <f t="shared" si="1571"/>
        <v>0</v>
      </c>
      <c r="U3275" s="136">
        <f t="shared" si="1571"/>
        <v>0</v>
      </c>
      <c r="V3275" s="64">
        <f t="shared" si="1571"/>
        <v>0</v>
      </c>
      <c r="W3275" s="64"/>
      <c r="X3275" s="76"/>
    </row>
    <row r="3276" spans="1:24" s="35" customFormat="1" ht="63" x14ac:dyDescent="0.25">
      <c r="A3276" s="72" t="s">
        <v>299</v>
      </c>
      <c r="B3276" s="44" t="s">
        <v>335</v>
      </c>
      <c r="C3276" s="73" t="s">
        <v>102</v>
      </c>
      <c r="D3276" s="43" t="s">
        <v>205</v>
      </c>
      <c r="E3276" s="74"/>
      <c r="F3276" s="74"/>
      <c r="G3276" s="74"/>
      <c r="H3276" s="74"/>
      <c r="I3276" s="119"/>
      <c r="J3276" s="55"/>
      <c r="K3276" s="119"/>
      <c r="L3276" s="55"/>
      <c r="M3276" s="75"/>
      <c r="N3276" s="75"/>
      <c r="O3276" s="74"/>
      <c r="P3276" s="74"/>
      <c r="Q3276" s="59">
        <f>O3276-P3276</f>
        <v>0</v>
      </c>
      <c r="R3276" s="74"/>
      <c r="S3276" s="53">
        <f>ROUND(R3276/12*3,0)</f>
        <v>0</v>
      </c>
      <c r="T3276" s="53"/>
      <c r="U3276" s="53"/>
      <c r="V3276" s="53">
        <f>T3276-U3276</f>
        <v>0</v>
      </c>
      <c r="W3276" s="75"/>
      <c r="X3276" s="76"/>
    </row>
    <row r="3277" spans="1:24" s="35" customFormat="1" ht="15.75" x14ac:dyDescent="0.25">
      <c r="A3277" s="72" t="s">
        <v>299</v>
      </c>
      <c r="B3277" s="44" t="s">
        <v>335</v>
      </c>
      <c r="C3277" s="23" t="s">
        <v>367</v>
      </c>
      <c r="D3277" s="43" t="s">
        <v>370</v>
      </c>
      <c r="E3277" s="74"/>
      <c r="F3277" s="53">
        <f>E3277</f>
        <v>0</v>
      </c>
      <c r="G3277" s="53"/>
      <c r="H3277" s="53"/>
      <c r="I3277" s="119"/>
      <c r="J3277" s="55"/>
      <c r="K3277" s="54"/>
      <c r="L3277" s="55"/>
      <c r="M3277" s="75"/>
      <c r="N3277" s="75"/>
      <c r="O3277" s="74"/>
      <c r="P3277" s="74"/>
      <c r="Q3277" s="57"/>
      <c r="R3277" s="74"/>
      <c r="S3277" s="53"/>
      <c r="T3277" s="58"/>
      <c r="U3277" s="58"/>
      <c r="V3277" s="53"/>
      <c r="W3277" s="75"/>
      <c r="X3277" s="76"/>
    </row>
    <row r="3278" spans="1:24" s="35" customFormat="1" ht="15.75" x14ac:dyDescent="0.25">
      <c r="A3278" s="72" t="s">
        <v>299</v>
      </c>
      <c r="B3278" s="44" t="s">
        <v>335</v>
      </c>
      <c r="C3278" s="23" t="s">
        <v>368</v>
      </c>
      <c r="D3278" s="43" t="s">
        <v>371</v>
      </c>
      <c r="E3278" s="74"/>
      <c r="F3278" s="74"/>
      <c r="G3278" s="74"/>
      <c r="H3278" s="74"/>
      <c r="I3278" s="54"/>
      <c r="J3278" s="50"/>
      <c r="K3278" s="54"/>
      <c r="L3278" s="55"/>
      <c r="M3278" s="75"/>
      <c r="N3278" s="75"/>
      <c r="O3278" s="74"/>
      <c r="P3278" s="74"/>
      <c r="Q3278" s="57"/>
      <c r="R3278" s="74"/>
      <c r="S3278" s="53"/>
      <c r="T3278" s="58"/>
      <c r="U3278" s="58"/>
      <c r="V3278" s="53"/>
      <c r="W3278" s="75"/>
      <c r="X3278" s="76"/>
    </row>
    <row r="3279" spans="1:24" s="35" customFormat="1" ht="31.5" x14ac:dyDescent="0.25">
      <c r="A3279" s="72" t="s">
        <v>299</v>
      </c>
      <c r="B3279" s="44" t="s">
        <v>335</v>
      </c>
      <c r="C3279" s="23" t="s">
        <v>369</v>
      </c>
      <c r="D3279" s="43" t="s">
        <v>372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/>
      <c r="R3279" s="74"/>
      <c r="S3279" s="53"/>
      <c r="T3279" s="58"/>
      <c r="U3279" s="58"/>
      <c r="V3279" s="53"/>
      <c r="W3279" s="75"/>
      <c r="X3279" s="76"/>
    </row>
    <row r="3280" spans="1:24" s="35" customFormat="1" ht="31.5" x14ac:dyDescent="0.25">
      <c r="A3280" s="72" t="s">
        <v>299</v>
      </c>
      <c r="B3280" s="44" t="s">
        <v>335</v>
      </c>
      <c r="C3280" s="79" t="s">
        <v>206</v>
      </c>
      <c r="D3280" s="43" t="s">
        <v>207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>
        <f t="shared" ref="Q3280:Q3317" si="1572">O3280-P3280</f>
        <v>0</v>
      </c>
      <c r="R3280" s="74"/>
      <c r="S3280" s="53">
        <f t="shared" ref="S3280:S3317" si="1573">ROUND(R3280/12*3,0)</f>
        <v>0</v>
      </c>
      <c r="T3280" s="58"/>
      <c r="U3280" s="58"/>
      <c r="V3280" s="53">
        <f t="shared" ref="V3280:V3317" si="1574">T3280-U3280</f>
        <v>0</v>
      </c>
      <c r="W3280" s="75"/>
      <c r="X3280" s="76"/>
    </row>
    <row r="3281" spans="1:24" s="35" customFormat="1" ht="31.5" x14ac:dyDescent="0.25">
      <c r="A3281" s="72" t="s">
        <v>299</v>
      </c>
      <c r="B3281" s="44" t="s">
        <v>335</v>
      </c>
      <c r="C3281" s="79" t="s">
        <v>208</v>
      </c>
      <c r="D3281" s="43" t="s">
        <v>209</v>
      </c>
      <c r="E3281" s="53"/>
      <c r="F3281" s="53"/>
      <c r="G3281" s="53"/>
      <c r="H3281" s="53"/>
      <c r="I3281" s="119">
        <f t="shared" ref="I3281" si="1575">G3281-F3281</f>
        <v>0</v>
      </c>
      <c r="J3281" s="55" t="e">
        <f t="shared" ref="J3281" si="1576">ROUND(I3281/F3281*100,2)</f>
        <v>#DIV/0!</v>
      </c>
      <c r="K3281" s="54">
        <f>G3281-F3281</f>
        <v>0</v>
      </c>
      <c r="L3281" s="55" t="e">
        <f>ROUND(K3281*100/-F3281,2)</f>
        <v>#DIV/0!</v>
      </c>
      <c r="M3281" s="75"/>
      <c r="N3281" s="75"/>
      <c r="O3281" s="74"/>
      <c r="P3281" s="74"/>
      <c r="Q3281" s="57">
        <f t="shared" si="1572"/>
        <v>0</v>
      </c>
      <c r="R3281" s="74"/>
      <c r="S3281" s="53">
        <f t="shared" si="1573"/>
        <v>0</v>
      </c>
      <c r="T3281" s="58"/>
      <c r="U3281" s="58"/>
      <c r="V3281" s="53">
        <f t="shared" si="1574"/>
        <v>0</v>
      </c>
      <c r="W3281" s="75"/>
      <c r="X3281" s="76"/>
    </row>
    <row r="3282" spans="1:24" s="35" customFormat="1" ht="15.75" x14ac:dyDescent="0.25">
      <c r="A3282" s="72" t="s">
        <v>299</v>
      </c>
      <c r="B3282" s="44" t="s">
        <v>335</v>
      </c>
      <c r="C3282" s="79" t="s">
        <v>210</v>
      </c>
      <c r="D3282" s="43" t="s">
        <v>223</v>
      </c>
      <c r="E3282" s="74"/>
      <c r="F3282" s="74"/>
      <c r="G3282" s="74"/>
      <c r="H3282" s="74"/>
      <c r="I3282" s="54"/>
      <c r="J3282" s="50"/>
      <c r="K3282" s="54"/>
      <c r="L3282" s="55"/>
      <c r="M3282" s="75"/>
      <c r="N3282" s="75"/>
      <c r="O3282" s="74"/>
      <c r="P3282" s="74"/>
      <c r="Q3282" s="57">
        <f t="shared" si="1572"/>
        <v>0</v>
      </c>
      <c r="R3282" s="74"/>
      <c r="S3282" s="53">
        <f t="shared" si="1573"/>
        <v>0</v>
      </c>
      <c r="T3282" s="58"/>
      <c r="U3282" s="58"/>
      <c r="V3282" s="53">
        <f t="shared" si="1574"/>
        <v>0</v>
      </c>
      <c r="W3282" s="75"/>
      <c r="X3282" s="76"/>
    </row>
    <row r="3283" spans="1:24" s="35" customFormat="1" ht="31.5" x14ac:dyDescent="0.25">
      <c r="A3283" s="72" t="s">
        <v>299</v>
      </c>
      <c r="B3283" s="44" t="s">
        <v>335</v>
      </c>
      <c r="C3283" s="79" t="s">
        <v>211</v>
      </c>
      <c r="D3283" s="43" t="s">
        <v>212</v>
      </c>
      <c r="E3283" s="53"/>
      <c r="F3283" s="53">
        <f>E3283/12*1</f>
        <v>0</v>
      </c>
      <c r="G3283" s="53"/>
      <c r="H3283" s="53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572"/>
        <v>0</v>
      </c>
      <c r="R3283" s="74"/>
      <c r="S3283" s="53">
        <f t="shared" si="1573"/>
        <v>0</v>
      </c>
      <c r="T3283" s="58"/>
      <c r="U3283" s="58"/>
      <c r="V3283" s="53">
        <f t="shared" si="1574"/>
        <v>0</v>
      </c>
      <c r="W3283" s="75"/>
      <c r="X3283" s="76"/>
    </row>
    <row r="3284" spans="1:24" s="35" customFormat="1" ht="15.75" x14ac:dyDescent="0.25">
      <c r="A3284" s="72" t="s">
        <v>299</v>
      </c>
      <c r="B3284" s="44" t="s">
        <v>335</v>
      </c>
      <c r="C3284" s="79" t="s">
        <v>213</v>
      </c>
      <c r="D3284" s="43" t="s">
        <v>214</v>
      </c>
      <c r="E3284" s="74"/>
      <c r="F3284" s="74"/>
      <c r="G3284" s="74"/>
      <c r="H3284" s="74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572"/>
        <v>0</v>
      </c>
      <c r="R3284" s="74"/>
      <c r="S3284" s="53">
        <f t="shared" si="1573"/>
        <v>0</v>
      </c>
      <c r="T3284" s="58"/>
      <c r="U3284" s="58"/>
      <c r="V3284" s="53">
        <f t="shared" si="1574"/>
        <v>0</v>
      </c>
      <c r="W3284" s="75"/>
      <c r="X3284" s="76"/>
    </row>
    <row r="3285" spans="1:24" s="35" customFormat="1" ht="31.5" x14ac:dyDescent="0.25">
      <c r="A3285" s="72" t="s">
        <v>299</v>
      </c>
      <c r="B3285" s="44" t="s">
        <v>335</v>
      </c>
      <c r="C3285" s="79" t="s">
        <v>215</v>
      </c>
      <c r="D3285" s="43" t="s">
        <v>216</v>
      </c>
      <c r="E3285" s="53">
        <v>26072</v>
      </c>
      <c r="F3285" s="53">
        <f>ROUND(E3285/12*2,0)</f>
        <v>4345</v>
      </c>
      <c r="G3285" s="53">
        <v>5364.49</v>
      </c>
      <c r="H3285" s="53">
        <v>2720</v>
      </c>
      <c r="I3285" s="119">
        <f t="shared" ref="I3285" si="1577">G3285-F3285</f>
        <v>1019.4899999999998</v>
      </c>
      <c r="J3285" s="55">
        <f t="shared" ref="J3285" si="1578">ROUND(I3285/F3285*100,2)</f>
        <v>23.46</v>
      </c>
      <c r="K3285" s="54"/>
      <c r="L3285" s="55"/>
      <c r="M3285" s="75"/>
      <c r="N3285" s="75"/>
      <c r="O3285" s="74"/>
      <c r="P3285" s="74"/>
      <c r="Q3285" s="57">
        <f t="shared" si="1572"/>
        <v>0</v>
      </c>
      <c r="R3285" s="74"/>
      <c r="S3285" s="53">
        <f t="shared" si="1573"/>
        <v>0</v>
      </c>
      <c r="T3285" s="58"/>
      <c r="U3285" s="58"/>
      <c r="V3285" s="53">
        <f t="shared" si="1574"/>
        <v>0</v>
      </c>
      <c r="W3285" s="75"/>
      <c r="X3285" s="76"/>
    </row>
    <row r="3286" spans="1:24" s="35" customFormat="1" ht="31.5" x14ac:dyDescent="0.25">
      <c r="A3286" s="72" t="s">
        <v>299</v>
      </c>
      <c r="B3286" s="44" t="s">
        <v>335</v>
      </c>
      <c r="C3286" s="79" t="s">
        <v>217</v>
      </c>
      <c r="D3286" s="43" t="s">
        <v>218</v>
      </c>
      <c r="E3286" s="53"/>
      <c r="F3286" s="53">
        <f t="shared" ref="F3286:F3316" si="1579">E3286/12*1</f>
        <v>0</v>
      </c>
      <c r="G3286" s="53"/>
      <c r="H3286" s="53"/>
      <c r="I3286" s="54"/>
      <c r="J3286" s="50"/>
      <c r="K3286" s="54"/>
      <c r="L3286" s="55"/>
      <c r="M3286" s="75"/>
      <c r="N3286" s="75"/>
      <c r="O3286" s="74"/>
      <c r="P3286" s="74"/>
      <c r="Q3286" s="57">
        <f t="shared" si="1572"/>
        <v>0</v>
      </c>
      <c r="R3286" s="74"/>
      <c r="S3286" s="53">
        <f t="shared" si="1573"/>
        <v>0</v>
      </c>
      <c r="T3286" s="58"/>
      <c r="U3286" s="58"/>
      <c r="V3286" s="53">
        <f t="shared" si="1574"/>
        <v>0</v>
      </c>
      <c r="W3286" s="75"/>
      <c r="X3286" s="76"/>
    </row>
    <row r="3287" spans="1:24" s="35" customFormat="1" ht="31.5" x14ac:dyDescent="0.25">
      <c r="A3287" s="72" t="s">
        <v>299</v>
      </c>
      <c r="B3287" s="44" t="s">
        <v>335</v>
      </c>
      <c r="C3287" s="79" t="s">
        <v>219</v>
      </c>
      <c r="D3287" s="43" t="s">
        <v>220</v>
      </c>
      <c r="E3287" s="53"/>
      <c r="F3287" s="53"/>
      <c r="G3287" s="53"/>
      <c r="H3287" s="53"/>
      <c r="I3287" s="119">
        <f t="shared" ref="I3287" si="1580">G3287-F3287</f>
        <v>0</v>
      </c>
      <c r="J3287" s="55" t="e">
        <f t="shared" ref="J3287" si="1581">ROUND(I3287/F3287*100,2)</f>
        <v>#DIV/0!</v>
      </c>
      <c r="K3287" s="54">
        <f>G3287-F3287</f>
        <v>0</v>
      </c>
      <c r="L3287" s="55" t="e">
        <f>ROUND(K3287*100/-F3287,2)</f>
        <v>#DIV/0!</v>
      </c>
      <c r="M3287" s="75"/>
      <c r="N3287" s="75"/>
      <c r="O3287" s="74"/>
      <c r="P3287" s="74"/>
      <c r="Q3287" s="57">
        <f t="shared" si="1572"/>
        <v>0</v>
      </c>
      <c r="R3287" s="74"/>
      <c r="S3287" s="53">
        <f t="shared" si="1573"/>
        <v>0</v>
      </c>
      <c r="T3287" s="58"/>
      <c r="U3287" s="58"/>
      <c r="V3287" s="53">
        <f t="shared" si="1574"/>
        <v>0</v>
      </c>
      <c r="W3287" s="75"/>
      <c r="X3287" s="76"/>
    </row>
    <row r="3288" spans="1:24" s="35" customFormat="1" ht="31.5" x14ac:dyDescent="0.25">
      <c r="A3288" s="72" t="s">
        <v>299</v>
      </c>
      <c r="B3288" s="44" t="s">
        <v>335</v>
      </c>
      <c r="C3288" s="79" t="s">
        <v>221</v>
      </c>
      <c r="D3288" s="43" t="s">
        <v>224</v>
      </c>
      <c r="E3288" s="53"/>
      <c r="F3288" s="53">
        <f t="shared" si="1579"/>
        <v>0</v>
      </c>
      <c r="G3288" s="53"/>
      <c r="H3288" s="53"/>
      <c r="I3288" s="54"/>
      <c r="J3288" s="50"/>
      <c r="K3288" s="54"/>
      <c r="L3288" s="55"/>
      <c r="M3288" s="75"/>
      <c r="N3288" s="75"/>
      <c r="O3288" s="74"/>
      <c r="P3288" s="74"/>
      <c r="Q3288" s="57">
        <f t="shared" si="1572"/>
        <v>0</v>
      </c>
      <c r="R3288" s="74"/>
      <c r="S3288" s="53">
        <f t="shared" si="1573"/>
        <v>0</v>
      </c>
      <c r="T3288" s="58"/>
      <c r="U3288" s="58"/>
      <c r="V3288" s="53">
        <f t="shared" si="1574"/>
        <v>0</v>
      </c>
      <c r="W3288" s="75"/>
      <c r="X3288" s="76"/>
    </row>
    <row r="3289" spans="1:24" s="35" customFormat="1" ht="31.5" x14ac:dyDescent="0.25">
      <c r="A3289" s="72" t="s">
        <v>299</v>
      </c>
      <c r="B3289" s="44" t="s">
        <v>335</v>
      </c>
      <c r="C3289" s="79" t="s">
        <v>222</v>
      </c>
      <c r="D3289" s="43" t="s">
        <v>225</v>
      </c>
      <c r="E3289" s="53"/>
      <c r="F3289" s="53">
        <f t="shared" si="1579"/>
        <v>0</v>
      </c>
      <c r="G3289" s="53"/>
      <c r="H3289" s="53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572"/>
        <v>0</v>
      </c>
      <c r="R3289" s="74"/>
      <c r="S3289" s="53">
        <f t="shared" si="1573"/>
        <v>0</v>
      </c>
      <c r="T3289" s="58"/>
      <c r="U3289" s="58"/>
      <c r="V3289" s="53">
        <f t="shared" si="1574"/>
        <v>0</v>
      </c>
      <c r="W3289" s="75"/>
      <c r="X3289" s="76"/>
    </row>
    <row r="3290" spans="1:24" s="35" customFormat="1" ht="31.5" x14ac:dyDescent="0.25">
      <c r="A3290" s="72" t="s">
        <v>299</v>
      </c>
      <c r="B3290" s="44" t="s">
        <v>335</v>
      </c>
      <c r="C3290" s="79" t="s">
        <v>277</v>
      </c>
      <c r="D3290" s="43" t="s">
        <v>278</v>
      </c>
      <c r="E3290" s="53"/>
      <c r="F3290" s="53">
        <f t="shared" si="1579"/>
        <v>0</v>
      </c>
      <c r="G3290" s="53"/>
      <c r="H3290" s="53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572"/>
        <v>0</v>
      </c>
      <c r="R3290" s="74"/>
      <c r="S3290" s="53">
        <f t="shared" si="1573"/>
        <v>0</v>
      </c>
      <c r="T3290" s="58"/>
      <c r="U3290" s="58"/>
      <c r="V3290" s="53">
        <f t="shared" si="1574"/>
        <v>0</v>
      </c>
      <c r="W3290" s="75"/>
      <c r="X3290" s="76"/>
    </row>
    <row r="3291" spans="1:24" s="35" customFormat="1" ht="15.75" x14ac:dyDescent="0.25">
      <c r="A3291" s="72" t="s">
        <v>299</v>
      </c>
      <c r="B3291" s="44" t="s">
        <v>335</v>
      </c>
      <c r="C3291" s="79" t="s">
        <v>226</v>
      </c>
      <c r="D3291" s="38" t="s">
        <v>408</v>
      </c>
      <c r="E3291" s="53"/>
      <c r="F3291" s="53"/>
      <c r="G3291" s="53">
        <v>209.15</v>
      </c>
      <c r="H3291" s="53">
        <v>111</v>
      </c>
      <c r="I3291" s="119">
        <f>G3291-F3291</f>
        <v>209.15</v>
      </c>
      <c r="J3291" s="55"/>
      <c r="K3291" s="54"/>
      <c r="L3291" s="55"/>
      <c r="M3291" s="75"/>
      <c r="N3291" s="75"/>
      <c r="O3291" s="74"/>
      <c r="P3291" s="74"/>
      <c r="Q3291" s="57">
        <f t="shared" si="1572"/>
        <v>0</v>
      </c>
      <c r="R3291" s="74"/>
      <c r="S3291" s="53">
        <f t="shared" si="1573"/>
        <v>0</v>
      </c>
      <c r="T3291" s="58"/>
      <c r="U3291" s="58"/>
      <c r="V3291" s="53">
        <f t="shared" si="1574"/>
        <v>0</v>
      </c>
      <c r="W3291" s="75"/>
      <c r="X3291" s="76"/>
    </row>
    <row r="3292" spans="1:24" s="35" customFormat="1" ht="31.5" x14ac:dyDescent="0.25">
      <c r="A3292" s="72" t="s">
        <v>299</v>
      </c>
      <c r="B3292" s="44" t="s">
        <v>335</v>
      </c>
      <c r="C3292" s="79" t="s">
        <v>227</v>
      </c>
      <c r="D3292" s="43" t="s">
        <v>228</v>
      </c>
      <c r="E3292" s="53"/>
      <c r="F3292" s="53">
        <f t="shared" si="1579"/>
        <v>0</v>
      </c>
      <c r="G3292" s="53"/>
      <c r="H3292" s="53"/>
      <c r="I3292" s="54"/>
      <c r="J3292" s="50"/>
      <c r="K3292" s="54"/>
      <c r="L3292" s="55"/>
      <c r="M3292" s="75"/>
      <c r="N3292" s="75"/>
      <c r="O3292" s="74"/>
      <c r="P3292" s="74"/>
      <c r="Q3292" s="57">
        <f t="shared" si="1572"/>
        <v>0</v>
      </c>
      <c r="R3292" s="74"/>
      <c r="S3292" s="53">
        <f t="shared" si="1573"/>
        <v>0</v>
      </c>
      <c r="T3292" s="58"/>
      <c r="U3292" s="58"/>
      <c r="V3292" s="53">
        <f t="shared" si="1574"/>
        <v>0</v>
      </c>
      <c r="W3292" s="75"/>
      <c r="X3292" s="76"/>
    </row>
    <row r="3293" spans="1:24" s="35" customFormat="1" ht="15.75" x14ac:dyDescent="0.25">
      <c r="A3293" s="72" t="s">
        <v>299</v>
      </c>
      <c r="B3293" s="44" t="s">
        <v>335</v>
      </c>
      <c r="C3293" s="79" t="s">
        <v>229</v>
      </c>
      <c r="D3293" s="43" t="s">
        <v>230</v>
      </c>
      <c r="E3293" s="53"/>
      <c r="F3293" s="53">
        <f t="shared" si="1579"/>
        <v>0</v>
      </c>
      <c r="G3293" s="53"/>
      <c r="H3293" s="53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572"/>
        <v>0</v>
      </c>
      <c r="R3293" s="74"/>
      <c r="S3293" s="53">
        <f t="shared" si="1573"/>
        <v>0</v>
      </c>
      <c r="T3293" s="58"/>
      <c r="U3293" s="58"/>
      <c r="V3293" s="53">
        <f t="shared" si="1574"/>
        <v>0</v>
      </c>
      <c r="W3293" s="75"/>
      <c r="X3293" s="76"/>
    </row>
    <row r="3294" spans="1:24" s="35" customFormat="1" ht="15.75" x14ac:dyDescent="0.25">
      <c r="A3294" s="72" t="s">
        <v>299</v>
      </c>
      <c r="B3294" s="44" t="s">
        <v>335</v>
      </c>
      <c r="C3294" s="37" t="s">
        <v>377</v>
      </c>
      <c r="D3294" s="43" t="s">
        <v>359</v>
      </c>
      <c r="E3294" s="53">
        <v>258</v>
      </c>
      <c r="F3294" s="53">
        <f>ROUND(E3294/12*2,0)</f>
        <v>43</v>
      </c>
      <c r="G3294" s="53">
        <v>109.99</v>
      </c>
      <c r="H3294" s="53"/>
      <c r="I3294" s="119">
        <f t="shared" ref="I3294" si="1582">G3294-F3294</f>
        <v>66.989999999999995</v>
      </c>
      <c r="J3294" s="55">
        <f t="shared" ref="J3294" si="1583">ROUND(I3294/F3294*100,2)</f>
        <v>155.79</v>
      </c>
      <c r="K3294" s="54"/>
      <c r="L3294" s="55"/>
      <c r="M3294" s="75"/>
      <c r="N3294" s="75"/>
      <c r="O3294" s="74"/>
      <c r="P3294" s="74"/>
      <c r="Q3294" s="57">
        <f t="shared" si="1572"/>
        <v>0</v>
      </c>
      <c r="R3294" s="74"/>
      <c r="S3294" s="53">
        <f t="shared" si="1573"/>
        <v>0</v>
      </c>
      <c r="T3294" s="58"/>
      <c r="U3294" s="58"/>
      <c r="V3294" s="53">
        <f t="shared" si="1574"/>
        <v>0</v>
      </c>
      <c r="W3294" s="75"/>
      <c r="X3294" s="76"/>
    </row>
    <row r="3295" spans="1:24" s="35" customFormat="1" ht="15.75" x14ac:dyDescent="0.25">
      <c r="A3295" s="72" t="s">
        <v>299</v>
      </c>
      <c r="B3295" s="44" t="s">
        <v>335</v>
      </c>
      <c r="C3295" s="79" t="s">
        <v>231</v>
      </c>
      <c r="D3295" s="43" t="s">
        <v>232</v>
      </c>
      <c r="E3295" s="53"/>
      <c r="F3295" s="53">
        <f t="shared" si="1579"/>
        <v>0</v>
      </c>
      <c r="G3295" s="53"/>
      <c r="H3295" s="53"/>
      <c r="I3295" s="54"/>
      <c r="J3295" s="50"/>
      <c r="K3295" s="54"/>
      <c r="L3295" s="55"/>
      <c r="M3295" s="75"/>
      <c r="N3295" s="75"/>
      <c r="O3295" s="74"/>
      <c r="P3295" s="74"/>
      <c r="Q3295" s="57">
        <f t="shared" si="1572"/>
        <v>0</v>
      </c>
      <c r="R3295" s="74"/>
      <c r="S3295" s="53">
        <f t="shared" si="1573"/>
        <v>0</v>
      </c>
      <c r="T3295" s="58"/>
      <c r="U3295" s="58"/>
      <c r="V3295" s="53">
        <f t="shared" si="1574"/>
        <v>0</v>
      </c>
      <c r="W3295" s="75"/>
      <c r="X3295" s="76"/>
    </row>
    <row r="3296" spans="1:24" s="35" customFormat="1" ht="15.75" x14ac:dyDescent="0.25">
      <c r="A3296" s="72" t="s">
        <v>299</v>
      </c>
      <c r="B3296" s="44" t="s">
        <v>335</v>
      </c>
      <c r="C3296" s="79" t="s">
        <v>233</v>
      </c>
      <c r="D3296" s="43" t="s">
        <v>234</v>
      </c>
      <c r="E3296" s="53"/>
      <c r="F3296" s="53"/>
      <c r="G3296" s="53"/>
      <c r="H3296" s="53"/>
      <c r="I3296" s="119">
        <f t="shared" ref="I3296" si="1584">G3296-F3296</f>
        <v>0</v>
      </c>
      <c r="J3296" s="55" t="e">
        <f t="shared" ref="J3296" si="1585">ROUND(I3296/F3296*100,2)</f>
        <v>#DIV/0!</v>
      </c>
      <c r="K3296" s="54">
        <f>G3296-F3296</f>
        <v>0</v>
      </c>
      <c r="L3296" s="55" t="e">
        <f>ROUND(K3296*100/-F3296,2)</f>
        <v>#DIV/0!</v>
      </c>
      <c r="M3296" s="75"/>
      <c r="N3296" s="75"/>
      <c r="O3296" s="74"/>
      <c r="P3296" s="74"/>
      <c r="Q3296" s="57">
        <f t="shared" si="1572"/>
        <v>0</v>
      </c>
      <c r="R3296" s="74"/>
      <c r="S3296" s="53">
        <f t="shared" si="1573"/>
        <v>0</v>
      </c>
      <c r="T3296" s="58"/>
      <c r="U3296" s="58"/>
      <c r="V3296" s="53">
        <f t="shared" si="1574"/>
        <v>0</v>
      </c>
      <c r="W3296" s="75"/>
      <c r="X3296" s="76"/>
    </row>
    <row r="3297" spans="1:24" s="35" customFormat="1" ht="31.5" x14ac:dyDescent="0.25">
      <c r="A3297" s="72" t="s">
        <v>299</v>
      </c>
      <c r="B3297" s="44" t="s">
        <v>335</v>
      </c>
      <c r="C3297" s="79" t="s">
        <v>235</v>
      </c>
      <c r="D3297" s="43" t="s">
        <v>236</v>
      </c>
      <c r="E3297" s="53"/>
      <c r="F3297" s="53">
        <f t="shared" si="1579"/>
        <v>0</v>
      </c>
      <c r="G3297" s="53"/>
      <c r="H3297" s="53"/>
      <c r="I3297" s="54"/>
      <c r="J3297" s="50"/>
      <c r="K3297" s="54"/>
      <c r="L3297" s="55"/>
      <c r="M3297" s="75"/>
      <c r="N3297" s="75"/>
      <c r="O3297" s="74"/>
      <c r="P3297" s="74"/>
      <c r="Q3297" s="57">
        <f t="shared" si="1572"/>
        <v>0</v>
      </c>
      <c r="R3297" s="74"/>
      <c r="S3297" s="53">
        <f t="shared" si="1573"/>
        <v>0</v>
      </c>
      <c r="T3297" s="58"/>
      <c r="U3297" s="58"/>
      <c r="V3297" s="53">
        <f t="shared" si="1574"/>
        <v>0</v>
      </c>
      <c r="W3297" s="75"/>
      <c r="X3297" s="76"/>
    </row>
    <row r="3298" spans="1:24" s="35" customFormat="1" ht="31.5" x14ac:dyDescent="0.25">
      <c r="A3298" s="72" t="s">
        <v>299</v>
      </c>
      <c r="B3298" s="44" t="s">
        <v>335</v>
      </c>
      <c r="C3298" s="79" t="s">
        <v>237</v>
      </c>
      <c r="D3298" s="43" t="s">
        <v>238</v>
      </c>
      <c r="E3298" s="53"/>
      <c r="F3298" s="53">
        <f t="shared" si="1579"/>
        <v>0</v>
      </c>
      <c r="G3298" s="53"/>
      <c r="H3298" s="53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572"/>
        <v>0</v>
      </c>
      <c r="R3298" s="74"/>
      <c r="S3298" s="53">
        <f t="shared" si="1573"/>
        <v>0</v>
      </c>
      <c r="T3298" s="58"/>
      <c r="U3298" s="58"/>
      <c r="V3298" s="53">
        <f t="shared" si="1574"/>
        <v>0</v>
      </c>
      <c r="W3298" s="75"/>
      <c r="X3298" s="76"/>
    </row>
    <row r="3299" spans="1:24" s="35" customFormat="1" ht="15.75" x14ac:dyDescent="0.25">
      <c r="A3299" s="72" t="s">
        <v>299</v>
      </c>
      <c r="B3299" s="44" t="s">
        <v>335</v>
      </c>
      <c r="C3299" s="79" t="s">
        <v>239</v>
      </c>
      <c r="D3299" s="43" t="s">
        <v>243</v>
      </c>
      <c r="E3299" s="53"/>
      <c r="F3299" s="53">
        <f t="shared" si="1579"/>
        <v>0</v>
      </c>
      <c r="G3299" s="53"/>
      <c r="H3299" s="53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572"/>
        <v>0</v>
      </c>
      <c r="R3299" s="74"/>
      <c r="S3299" s="53">
        <f t="shared" si="1573"/>
        <v>0</v>
      </c>
      <c r="T3299" s="58"/>
      <c r="U3299" s="58"/>
      <c r="V3299" s="53">
        <f t="shared" si="1574"/>
        <v>0</v>
      </c>
      <c r="W3299" s="75"/>
      <c r="X3299" s="76"/>
    </row>
    <row r="3300" spans="1:24" s="35" customFormat="1" ht="15.75" x14ac:dyDescent="0.25">
      <c r="A3300" s="72" t="s">
        <v>299</v>
      </c>
      <c r="B3300" s="44" t="s">
        <v>335</v>
      </c>
      <c r="C3300" s="79" t="s">
        <v>240</v>
      </c>
      <c r="D3300" s="43" t="s">
        <v>244</v>
      </c>
      <c r="E3300" s="53"/>
      <c r="F3300" s="53"/>
      <c r="G3300" s="53"/>
      <c r="H3300" s="53"/>
      <c r="I3300" s="119">
        <f t="shared" ref="I3300" si="1586">G3300-F3300</f>
        <v>0</v>
      </c>
      <c r="J3300" s="55" t="e">
        <f t="shared" ref="J3300" si="1587">ROUND(I3300/F3300*100,2)</f>
        <v>#DIV/0!</v>
      </c>
      <c r="K3300" s="54">
        <f>G3300-F3300</f>
        <v>0</v>
      </c>
      <c r="L3300" s="55" t="e">
        <f>ROUND(K3300*100/-F3300,2)</f>
        <v>#DIV/0!</v>
      </c>
      <c r="M3300" s="75"/>
      <c r="N3300" s="75"/>
      <c r="O3300" s="74"/>
      <c r="P3300" s="74"/>
      <c r="Q3300" s="57">
        <f t="shared" si="1572"/>
        <v>0</v>
      </c>
      <c r="R3300" s="74"/>
      <c r="S3300" s="53">
        <f t="shared" si="1573"/>
        <v>0</v>
      </c>
      <c r="T3300" s="58"/>
      <c r="U3300" s="58"/>
      <c r="V3300" s="53">
        <f t="shared" si="1574"/>
        <v>0</v>
      </c>
      <c r="W3300" s="75"/>
      <c r="X3300" s="76"/>
    </row>
    <row r="3301" spans="1:24" s="35" customFormat="1" ht="15.75" x14ac:dyDescent="0.25">
      <c r="A3301" s="72" t="s">
        <v>299</v>
      </c>
      <c r="B3301" s="44" t="s">
        <v>335</v>
      </c>
      <c r="C3301" s="79" t="s">
        <v>241</v>
      </c>
      <c r="D3301" s="43" t="s">
        <v>242</v>
      </c>
      <c r="E3301" s="53"/>
      <c r="F3301" s="53">
        <f t="shared" si="1579"/>
        <v>0</v>
      </c>
      <c r="G3301" s="53"/>
      <c r="H3301" s="53"/>
      <c r="I3301" s="54"/>
      <c r="J3301" s="50"/>
      <c r="K3301" s="54"/>
      <c r="L3301" s="55"/>
      <c r="M3301" s="75"/>
      <c r="N3301" s="75"/>
      <c r="O3301" s="74"/>
      <c r="P3301" s="74"/>
      <c r="Q3301" s="57">
        <f t="shared" si="1572"/>
        <v>0</v>
      </c>
      <c r="R3301" s="74"/>
      <c r="S3301" s="53">
        <f t="shared" si="1573"/>
        <v>0</v>
      </c>
      <c r="T3301" s="58"/>
      <c r="U3301" s="58"/>
      <c r="V3301" s="53">
        <f t="shared" si="1574"/>
        <v>0</v>
      </c>
      <c r="W3301" s="75"/>
      <c r="X3301" s="76"/>
    </row>
    <row r="3302" spans="1:24" s="35" customFormat="1" ht="31.5" x14ac:dyDescent="0.25">
      <c r="A3302" s="72" t="s">
        <v>299</v>
      </c>
      <c r="B3302" s="44" t="s">
        <v>335</v>
      </c>
      <c r="C3302" s="79" t="s">
        <v>245</v>
      </c>
      <c r="D3302" s="43" t="s">
        <v>246</v>
      </c>
      <c r="E3302" s="53"/>
      <c r="F3302" s="53">
        <f t="shared" si="1579"/>
        <v>0</v>
      </c>
      <c r="G3302" s="53">
        <v>40.36</v>
      </c>
      <c r="H3302" s="53"/>
      <c r="I3302" s="119">
        <f t="shared" ref="I3302" si="1588">G3302-F3302</f>
        <v>40.36</v>
      </c>
      <c r="J3302" s="55" t="e">
        <f t="shared" ref="J3302" si="1589">ROUND(I3302/F3302*100,2)</f>
        <v>#DIV/0!</v>
      </c>
      <c r="K3302" s="54"/>
      <c r="L3302" s="55"/>
      <c r="M3302" s="75"/>
      <c r="N3302" s="75"/>
      <c r="O3302" s="74"/>
      <c r="P3302" s="74"/>
      <c r="Q3302" s="57">
        <f t="shared" si="1572"/>
        <v>0</v>
      </c>
      <c r="R3302" s="74"/>
      <c r="S3302" s="53">
        <f t="shared" si="1573"/>
        <v>0</v>
      </c>
      <c r="T3302" s="58"/>
      <c r="U3302" s="58"/>
      <c r="V3302" s="53">
        <f t="shared" si="1574"/>
        <v>0</v>
      </c>
      <c r="W3302" s="75"/>
      <c r="X3302" s="76"/>
    </row>
    <row r="3303" spans="1:24" s="35" customFormat="1" ht="15.75" x14ac:dyDescent="0.25">
      <c r="A3303" s="72" t="s">
        <v>299</v>
      </c>
      <c r="B3303" s="44" t="s">
        <v>335</v>
      </c>
      <c r="C3303" s="79" t="s">
        <v>247</v>
      </c>
      <c r="D3303" s="43" t="s">
        <v>248</v>
      </c>
      <c r="E3303" s="53"/>
      <c r="F3303" s="53">
        <f t="shared" si="1579"/>
        <v>0</v>
      </c>
      <c r="G3303" s="53"/>
      <c r="H3303" s="53"/>
      <c r="I3303" s="54"/>
      <c r="J3303" s="50"/>
      <c r="K3303" s="54"/>
      <c r="L3303" s="55"/>
      <c r="M3303" s="75"/>
      <c r="N3303" s="75"/>
      <c r="O3303" s="74"/>
      <c r="P3303" s="74"/>
      <c r="Q3303" s="57">
        <f t="shared" si="1572"/>
        <v>0</v>
      </c>
      <c r="R3303" s="74"/>
      <c r="S3303" s="53">
        <f t="shared" si="1573"/>
        <v>0</v>
      </c>
      <c r="T3303" s="58"/>
      <c r="U3303" s="58"/>
      <c r="V3303" s="53">
        <f t="shared" si="1574"/>
        <v>0</v>
      </c>
      <c r="W3303" s="75"/>
      <c r="X3303" s="76"/>
    </row>
    <row r="3304" spans="1:24" s="35" customFormat="1" ht="31.5" x14ac:dyDescent="0.25">
      <c r="A3304" s="72" t="s">
        <v>299</v>
      </c>
      <c r="B3304" s="44" t="s">
        <v>335</v>
      </c>
      <c r="C3304" s="79" t="s">
        <v>249</v>
      </c>
      <c r="D3304" s="43" t="s">
        <v>250</v>
      </c>
      <c r="E3304" s="53"/>
      <c r="F3304" s="53">
        <f t="shared" si="1579"/>
        <v>0</v>
      </c>
      <c r="G3304" s="53"/>
      <c r="H3304" s="53"/>
      <c r="I3304" s="54"/>
      <c r="J3304" s="50"/>
      <c r="K3304" s="54"/>
      <c r="L3304" s="55"/>
      <c r="M3304" s="75"/>
      <c r="N3304" s="75"/>
      <c r="O3304" s="74"/>
      <c r="P3304" s="74"/>
      <c r="Q3304" s="57">
        <f t="shared" si="1572"/>
        <v>0</v>
      </c>
      <c r="R3304" s="74"/>
      <c r="S3304" s="53">
        <f t="shared" si="1573"/>
        <v>0</v>
      </c>
      <c r="T3304" s="58"/>
      <c r="U3304" s="58"/>
      <c r="V3304" s="53">
        <f t="shared" si="1574"/>
        <v>0</v>
      </c>
      <c r="W3304" s="75"/>
      <c r="X3304" s="76"/>
    </row>
    <row r="3305" spans="1:24" s="35" customFormat="1" ht="15.75" x14ac:dyDescent="0.25">
      <c r="A3305" s="72" t="s">
        <v>299</v>
      </c>
      <c r="B3305" s="44" t="s">
        <v>335</v>
      </c>
      <c r="C3305" s="79" t="s">
        <v>251</v>
      </c>
      <c r="D3305" s="43" t="s">
        <v>260</v>
      </c>
      <c r="E3305" s="53"/>
      <c r="F3305" s="53">
        <f t="shared" si="1579"/>
        <v>0</v>
      </c>
      <c r="G3305" s="53"/>
      <c r="H3305" s="53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572"/>
        <v>0</v>
      </c>
      <c r="R3305" s="74"/>
      <c r="S3305" s="53">
        <f t="shared" si="1573"/>
        <v>0</v>
      </c>
      <c r="T3305" s="58"/>
      <c r="U3305" s="58"/>
      <c r="V3305" s="53">
        <f t="shared" si="1574"/>
        <v>0</v>
      </c>
      <c r="W3305" s="75"/>
      <c r="X3305" s="76"/>
    </row>
    <row r="3306" spans="1:24" s="35" customFormat="1" ht="15.75" x14ac:dyDescent="0.25">
      <c r="A3306" s="72" t="s">
        <v>299</v>
      </c>
      <c r="B3306" s="44" t="s">
        <v>335</v>
      </c>
      <c r="C3306" s="79" t="s">
        <v>252</v>
      </c>
      <c r="D3306" s="43" t="s">
        <v>253</v>
      </c>
      <c r="E3306" s="53"/>
      <c r="F3306" s="53">
        <f t="shared" si="1579"/>
        <v>0</v>
      </c>
      <c r="G3306" s="53"/>
      <c r="H3306" s="53"/>
      <c r="I3306" s="54"/>
      <c r="J3306" s="50"/>
      <c r="K3306" s="54"/>
      <c r="L3306" s="55"/>
      <c r="M3306" s="75"/>
      <c r="N3306" s="75"/>
      <c r="O3306" s="74"/>
      <c r="P3306" s="74"/>
      <c r="Q3306" s="57">
        <f t="shared" si="1572"/>
        <v>0</v>
      </c>
      <c r="R3306" s="74"/>
      <c r="S3306" s="53">
        <f t="shared" si="1573"/>
        <v>0</v>
      </c>
      <c r="T3306" s="58"/>
      <c r="U3306" s="58"/>
      <c r="V3306" s="53">
        <f t="shared" si="1574"/>
        <v>0</v>
      </c>
      <c r="W3306" s="75"/>
      <c r="X3306" s="76"/>
    </row>
    <row r="3307" spans="1:24" s="35" customFormat="1" ht="15.75" x14ac:dyDescent="0.25">
      <c r="A3307" s="72" t="s">
        <v>299</v>
      </c>
      <c r="B3307" s="44" t="s">
        <v>335</v>
      </c>
      <c r="C3307" s="79" t="s">
        <v>254</v>
      </c>
      <c r="D3307" s="43" t="s">
        <v>255</v>
      </c>
      <c r="E3307" s="53"/>
      <c r="F3307" s="53">
        <f t="shared" si="1579"/>
        <v>0</v>
      </c>
      <c r="G3307" s="53"/>
      <c r="H3307" s="53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572"/>
        <v>0</v>
      </c>
      <c r="R3307" s="74"/>
      <c r="S3307" s="53">
        <f t="shared" si="1573"/>
        <v>0</v>
      </c>
      <c r="T3307" s="58"/>
      <c r="U3307" s="58"/>
      <c r="V3307" s="53">
        <f t="shared" si="1574"/>
        <v>0</v>
      </c>
      <c r="W3307" s="75"/>
      <c r="X3307" s="76"/>
    </row>
    <row r="3308" spans="1:24" s="35" customFormat="1" ht="15.75" x14ac:dyDescent="0.25">
      <c r="A3308" s="72" t="s">
        <v>299</v>
      </c>
      <c r="B3308" s="44" t="s">
        <v>335</v>
      </c>
      <c r="C3308" s="79" t="s">
        <v>256</v>
      </c>
      <c r="D3308" s="43" t="s">
        <v>257</v>
      </c>
      <c r="E3308" s="53"/>
      <c r="F3308" s="53">
        <f t="shared" si="1579"/>
        <v>0</v>
      </c>
      <c r="G3308" s="53"/>
      <c r="H3308" s="53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572"/>
        <v>0</v>
      </c>
      <c r="R3308" s="74"/>
      <c r="S3308" s="53">
        <f t="shared" si="1573"/>
        <v>0</v>
      </c>
      <c r="T3308" s="58"/>
      <c r="U3308" s="58"/>
      <c r="V3308" s="53">
        <f t="shared" si="1574"/>
        <v>0</v>
      </c>
      <c r="W3308" s="75"/>
      <c r="X3308" s="76"/>
    </row>
    <row r="3309" spans="1:24" s="35" customFormat="1" ht="31.5" x14ac:dyDescent="0.25">
      <c r="A3309" s="72" t="s">
        <v>299</v>
      </c>
      <c r="B3309" s="44" t="s">
        <v>335</v>
      </c>
      <c r="C3309" s="79" t="s">
        <v>258</v>
      </c>
      <c r="D3309" s="43" t="s">
        <v>259</v>
      </c>
      <c r="E3309" s="53"/>
      <c r="F3309" s="53">
        <f t="shared" si="1579"/>
        <v>0</v>
      </c>
      <c r="G3309" s="53"/>
      <c r="H3309" s="53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572"/>
        <v>0</v>
      </c>
      <c r="R3309" s="74"/>
      <c r="S3309" s="53">
        <f t="shared" si="1573"/>
        <v>0</v>
      </c>
      <c r="T3309" s="58"/>
      <c r="U3309" s="58"/>
      <c r="V3309" s="53">
        <f t="shared" si="1574"/>
        <v>0</v>
      </c>
      <c r="W3309" s="75"/>
      <c r="X3309" s="76"/>
    </row>
    <row r="3310" spans="1:24" s="35" customFormat="1" ht="15.75" x14ac:dyDescent="0.25">
      <c r="A3310" s="72" t="s">
        <v>299</v>
      </c>
      <c r="B3310" s="44" t="s">
        <v>335</v>
      </c>
      <c r="C3310" s="79" t="s">
        <v>261</v>
      </c>
      <c r="D3310" s="43" t="s">
        <v>262</v>
      </c>
      <c r="E3310" s="53"/>
      <c r="F3310" s="53">
        <f t="shared" si="1579"/>
        <v>0</v>
      </c>
      <c r="G3310" s="53"/>
      <c r="H3310" s="53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572"/>
        <v>0</v>
      </c>
      <c r="R3310" s="74"/>
      <c r="S3310" s="53">
        <f t="shared" si="1573"/>
        <v>0</v>
      </c>
      <c r="T3310" s="58"/>
      <c r="U3310" s="58"/>
      <c r="V3310" s="53">
        <f t="shared" si="1574"/>
        <v>0</v>
      </c>
      <c r="W3310" s="75"/>
      <c r="X3310" s="76"/>
    </row>
    <row r="3311" spans="1:24" s="35" customFormat="1" ht="47.25" x14ac:dyDescent="0.25">
      <c r="A3311" s="72" t="s">
        <v>299</v>
      </c>
      <c r="B3311" s="44" t="s">
        <v>335</v>
      </c>
      <c r="C3311" s="79" t="s">
        <v>263</v>
      </c>
      <c r="D3311" s="43" t="s">
        <v>264</v>
      </c>
      <c r="E3311" s="53"/>
      <c r="F3311" s="53">
        <f t="shared" si="1579"/>
        <v>0</v>
      </c>
      <c r="G3311" s="53"/>
      <c r="H3311" s="53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572"/>
        <v>0</v>
      </c>
      <c r="R3311" s="74"/>
      <c r="S3311" s="53">
        <f t="shared" si="1573"/>
        <v>0</v>
      </c>
      <c r="T3311" s="58"/>
      <c r="U3311" s="58"/>
      <c r="V3311" s="53">
        <f t="shared" si="1574"/>
        <v>0</v>
      </c>
      <c r="W3311" s="75"/>
      <c r="X3311" s="76"/>
    </row>
    <row r="3312" spans="1:24" s="35" customFormat="1" ht="15.75" x14ac:dyDescent="0.25">
      <c r="A3312" s="72" t="s">
        <v>299</v>
      </c>
      <c r="B3312" s="44" t="s">
        <v>335</v>
      </c>
      <c r="C3312" s="79" t="s">
        <v>265</v>
      </c>
      <c r="D3312" s="43" t="s">
        <v>266</v>
      </c>
      <c r="E3312" s="53"/>
      <c r="F3312" s="53">
        <f t="shared" si="1579"/>
        <v>0</v>
      </c>
      <c r="G3312" s="53"/>
      <c r="H3312" s="53"/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572"/>
        <v>0</v>
      </c>
      <c r="R3312" s="74"/>
      <c r="S3312" s="53">
        <f t="shared" si="1573"/>
        <v>0</v>
      </c>
      <c r="T3312" s="58"/>
      <c r="U3312" s="58"/>
      <c r="V3312" s="53">
        <f t="shared" si="1574"/>
        <v>0</v>
      </c>
      <c r="W3312" s="75"/>
      <c r="X3312" s="76"/>
    </row>
    <row r="3313" spans="1:24" s="35" customFormat="1" ht="31.5" x14ac:dyDescent="0.25">
      <c r="A3313" s="72" t="s">
        <v>299</v>
      </c>
      <c r="B3313" s="44" t="s">
        <v>335</v>
      </c>
      <c r="C3313" s="79" t="s">
        <v>267</v>
      </c>
      <c r="D3313" s="43" t="s">
        <v>268</v>
      </c>
      <c r="E3313" s="53"/>
      <c r="F3313" s="53">
        <f t="shared" si="1579"/>
        <v>0</v>
      </c>
      <c r="G3313" s="53"/>
      <c r="H3313" s="53"/>
      <c r="I3313" s="54"/>
      <c r="J3313" s="50"/>
      <c r="K3313" s="54"/>
      <c r="L3313" s="55"/>
      <c r="M3313" s="75"/>
      <c r="N3313" s="75"/>
      <c r="O3313" s="74"/>
      <c r="P3313" s="74"/>
      <c r="Q3313" s="57">
        <f t="shared" si="1572"/>
        <v>0</v>
      </c>
      <c r="R3313" s="74"/>
      <c r="S3313" s="53">
        <f t="shared" si="1573"/>
        <v>0</v>
      </c>
      <c r="T3313" s="58"/>
      <c r="U3313" s="58"/>
      <c r="V3313" s="53">
        <f t="shared" si="1574"/>
        <v>0</v>
      </c>
      <c r="W3313" s="75"/>
      <c r="X3313" s="76"/>
    </row>
    <row r="3314" spans="1:24" s="35" customFormat="1" ht="15.75" x14ac:dyDescent="0.25">
      <c r="A3314" s="72" t="s">
        <v>299</v>
      </c>
      <c r="B3314" s="44" t="s">
        <v>335</v>
      </c>
      <c r="C3314" s="79" t="s">
        <v>269</v>
      </c>
      <c r="D3314" s="43" t="s">
        <v>270</v>
      </c>
      <c r="E3314" s="53"/>
      <c r="F3314" s="53">
        <f t="shared" si="1579"/>
        <v>0</v>
      </c>
      <c r="G3314" s="53"/>
      <c r="H3314" s="53"/>
      <c r="I3314" s="54"/>
      <c r="J3314" s="50"/>
      <c r="K3314" s="54"/>
      <c r="L3314" s="55"/>
      <c r="M3314" s="75"/>
      <c r="N3314" s="75"/>
      <c r="O3314" s="74"/>
      <c r="P3314" s="74"/>
      <c r="Q3314" s="57">
        <f t="shared" si="1572"/>
        <v>0</v>
      </c>
      <c r="R3314" s="74"/>
      <c r="S3314" s="53">
        <f t="shared" si="1573"/>
        <v>0</v>
      </c>
      <c r="T3314" s="58"/>
      <c r="U3314" s="58"/>
      <c r="V3314" s="53">
        <f t="shared" si="1574"/>
        <v>0</v>
      </c>
      <c r="W3314" s="75"/>
      <c r="X3314" s="76"/>
    </row>
    <row r="3315" spans="1:24" s="35" customFormat="1" ht="31.5" x14ac:dyDescent="0.25">
      <c r="A3315" s="72" t="s">
        <v>299</v>
      </c>
      <c r="B3315" s="44" t="s">
        <v>335</v>
      </c>
      <c r="C3315" s="79" t="s">
        <v>271</v>
      </c>
      <c r="D3315" s="43" t="s">
        <v>272</v>
      </c>
      <c r="E3315" s="53"/>
      <c r="F3315" s="53">
        <f t="shared" si="1579"/>
        <v>0</v>
      </c>
      <c r="G3315" s="53"/>
      <c r="H3315" s="53"/>
      <c r="I3315" s="54"/>
      <c r="J3315" s="50"/>
      <c r="K3315" s="54"/>
      <c r="L3315" s="55"/>
      <c r="M3315" s="75"/>
      <c r="N3315" s="75"/>
      <c r="O3315" s="74"/>
      <c r="P3315" s="74"/>
      <c r="Q3315" s="57">
        <f t="shared" si="1572"/>
        <v>0</v>
      </c>
      <c r="R3315" s="74"/>
      <c r="S3315" s="53">
        <f t="shared" si="1573"/>
        <v>0</v>
      </c>
      <c r="T3315" s="58"/>
      <c r="U3315" s="58"/>
      <c r="V3315" s="53">
        <f t="shared" si="1574"/>
        <v>0</v>
      </c>
      <c r="W3315" s="75"/>
      <c r="X3315" s="76"/>
    </row>
    <row r="3316" spans="1:24" s="35" customFormat="1" ht="15.75" x14ac:dyDescent="0.25">
      <c r="A3316" s="72" t="s">
        <v>299</v>
      </c>
      <c r="B3316" s="44" t="s">
        <v>335</v>
      </c>
      <c r="C3316" s="79" t="s">
        <v>273</v>
      </c>
      <c r="D3316" s="43" t="s">
        <v>274</v>
      </c>
      <c r="E3316" s="53"/>
      <c r="F3316" s="53">
        <f t="shared" si="1579"/>
        <v>0</v>
      </c>
      <c r="G3316" s="53"/>
      <c r="H3316" s="53"/>
      <c r="I3316" s="54"/>
      <c r="J3316" s="50"/>
      <c r="K3316" s="54"/>
      <c r="L3316" s="55"/>
      <c r="M3316" s="75"/>
      <c r="N3316" s="75"/>
      <c r="O3316" s="74"/>
      <c r="P3316" s="74"/>
      <c r="Q3316" s="57">
        <f t="shared" si="1572"/>
        <v>0</v>
      </c>
      <c r="R3316" s="74"/>
      <c r="S3316" s="53">
        <f t="shared" si="1573"/>
        <v>0</v>
      </c>
      <c r="T3316" s="58"/>
      <c r="U3316" s="58"/>
      <c r="V3316" s="53">
        <f t="shared" si="1574"/>
        <v>0</v>
      </c>
      <c r="W3316" s="75"/>
      <c r="X3316" s="76"/>
    </row>
    <row r="3317" spans="1:24" s="35" customFormat="1" ht="31.5" x14ac:dyDescent="0.25">
      <c r="A3317" s="72" t="s">
        <v>299</v>
      </c>
      <c r="B3317" s="44" t="s">
        <v>335</v>
      </c>
      <c r="C3317" s="79" t="s">
        <v>275</v>
      </c>
      <c r="D3317" s="43" t="s">
        <v>276</v>
      </c>
      <c r="E3317" s="74"/>
      <c r="F3317" s="74"/>
      <c r="G3317" s="74"/>
      <c r="H3317" s="74"/>
      <c r="I3317" s="54"/>
      <c r="J3317" s="50"/>
      <c r="K3317" s="54"/>
      <c r="L3317" s="55"/>
      <c r="M3317" s="75"/>
      <c r="N3317" s="75"/>
      <c r="O3317" s="74"/>
      <c r="P3317" s="74"/>
      <c r="Q3317" s="57">
        <f t="shared" si="1572"/>
        <v>0</v>
      </c>
      <c r="R3317" s="74"/>
      <c r="S3317" s="53">
        <f t="shared" si="1573"/>
        <v>0</v>
      </c>
      <c r="T3317" s="58"/>
      <c r="U3317" s="58"/>
      <c r="V3317" s="53">
        <f t="shared" si="1574"/>
        <v>0</v>
      </c>
      <c r="W3317" s="75"/>
      <c r="X3317" s="76"/>
    </row>
    <row r="3318" spans="1:24" s="35" customFormat="1" ht="15.75" x14ac:dyDescent="0.25">
      <c r="A3318" s="72" t="s">
        <v>299</v>
      </c>
      <c r="B3318" s="44" t="s">
        <v>335</v>
      </c>
      <c r="C3318" s="37" t="s">
        <v>353</v>
      </c>
      <c r="D3318" s="43" t="s">
        <v>351</v>
      </c>
      <c r="E3318" s="53"/>
      <c r="F3318" s="53">
        <f>E3318/12*1</f>
        <v>0</v>
      </c>
      <c r="G3318" s="53">
        <v>477.68</v>
      </c>
      <c r="H3318" s="53"/>
      <c r="I3318" s="119">
        <f t="shared" ref="I3318" si="1590">G3318-F3318</f>
        <v>477.68</v>
      </c>
      <c r="J3318" s="55"/>
      <c r="K3318" s="54"/>
      <c r="L3318" s="55"/>
      <c r="M3318" s="75"/>
      <c r="N3318" s="75"/>
      <c r="O3318" s="74"/>
      <c r="P3318" s="74"/>
      <c r="Q3318" s="57"/>
      <c r="R3318" s="74"/>
      <c r="S3318" s="53"/>
      <c r="T3318" s="58"/>
      <c r="U3318" s="58"/>
      <c r="V3318" s="53"/>
      <c r="W3318" s="75"/>
      <c r="X3318" s="76"/>
    </row>
    <row r="3319" spans="1:24" s="35" customFormat="1" ht="15.75" x14ac:dyDescent="0.25">
      <c r="A3319" s="72" t="s">
        <v>299</v>
      </c>
      <c r="B3319" s="44" t="s">
        <v>335</v>
      </c>
      <c r="C3319" s="37" t="s">
        <v>354</v>
      </c>
      <c r="D3319" s="38" t="s">
        <v>355</v>
      </c>
      <c r="E3319" s="53"/>
      <c r="F3319" s="99">
        <f>E3319/12*1</f>
        <v>0</v>
      </c>
      <c r="G3319" s="53"/>
      <c r="H3319" s="53"/>
      <c r="I3319" s="54"/>
      <c r="J3319" s="50"/>
      <c r="K3319" s="54"/>
      <c r="L3319" s="55"/>
      <c r="M3319" s="75"/>
      <c r="N3319" s="75"/>
      <c r="O3319" s="74"/>
      <c r="P3319" s="74"/>
      <c r="Q3319" s="57">
        <f>O3319-P3319</f>
        <v>0</v>
      </c>
      <c r="R3319" s="74"/>
      <c r="S3319" s="53">
        <f>ROUND(R3319/12*3,0)</f>
        <v>0</v>
      </c>
      <c r="T3319" s="58"/>
      <c r="U3319" s="58"/>
      <c r="V3319" s="53">
        <f>T3319-U3319</f>
        <v>0</v>
      </c>
      <c r="W3319" s="75"/>
      <c r="X3319" s="76"/>
    </row>
    <row r="3320" spans="1:24" s="35" customFormat="1" ht="15.75" x14ac:dyDescent="0.25">
      <c r="A3320" s="72" t="s">
        <v>299</v>
      </c>
      <c r="B3320" s="44" t="s">
        <v>335</v>
      </c>
      <c r="C3320" s="37" t="s">
        <v>360</v>
      </c>
      <c r="D3320" s="43" t="s">
        <v>319</v>
      </c>
      <c r="E3320" s="53"/>
      <c r="F3320" s="99">
        <f>E3320/12*1</f>
        <v>0</v>
      </c>
      <c r="G3320" s="53"/>
      <c r="H3320" s="53"/>
      <c r="I3320" s="54"/>
      <c r="J3320" s="50"/>
      <c r="K3320" s="54"/>
      <c r="L3320" s="55"/>
      <c r="M3320" s="75"/>
      <c r="N3320" s="75"/>
      <c r="O3320" s="74"/>
      <c r="P3320" s="74"/>
      <c r="Q3320" s="57"/>
      <c r="R3320" s="74"/>
      <c r="S3320" s="53"/>
      <c r="T3320" s="53"/>
      <c r="U3320" s="53"/>
      <c r="V3320" s="53"/>
      <c r="W3320" s="75"/>
      <c r="X3320" s="76"/>
    </row>
    <row r="3321" spans="1:24" s="35" customFormat="1" ht="15.75" x14ac:dyDescent="0.25">
      <c r="A3321" s="72" t="s">
        <v>299</v>
      </c>
      <c r="B3321" s="44" t="s">
        <v>335</v>
      </c>
      <c r="C3321" s="37" t="s">
        <v>380</v>
      </c>
      <c r="D3321" s="39" t="s">
        <v>361</v>
      </c>
      <c r="E3321" s="53"/>
      <c r="F3321" s="99">
        <f>E3321/12*1</f>
        <v>0</v>
      </c>
      <c r="G3321" s="53"/>
      <c r="H3321" s="53"/>
      <c r="I3321" s="54"/>
      <c r="J3321" s="50"/>
      <c r="K3321" s="54"/>
      <c r="L3321" s="55"/>
      <c r="M3321" s="75"/>
      <c r="N3321" s="75"/>
      <c r="O3321" s="74"/>
      <c r="P3321" s="74"/>
      <c r="Q3321" s="57"/>
      <c r="R3321" s="74"/>
      <c r="S3321" s="53"/>
      <c r="T3321" s="53"/>
      <c r="U3321" s="53"/>
      <c r="V3321" s="53"/>
      <c r="W3321" s="75"/>
      <c r="X3321" s="76"/>
    </row>
    <row r="3322" spans="1:24" s="35" customFormat="1" ht="15.75" x14ac:dyDescent="0.25">
      <c r="A3322" s="72" t="s">
        <v>299</v>
      </c>
      <c r="B3322" s="44" t="s">
        <v>335</v>
      </c>
      <c r="C3322" s="98" t="s">
        <v>387</v>
      </c>
      <c r="D3322" s="117" t="s">
        <v>388</v>
      </c>
      <c r="E3322" s="53">
        <v>14421</v>
      </c>
      <c r="F3322" s="53">
        <f>E3322</f>
        <v>14421</v>
      </c>
      <c r="G3322" s="53">
        <f t="shared" ref="G3322:H3322" si="1591">F3322</f>
        <v>14421</v>
      </c>
      <c r="H3322" s="53">
        <f t="shared" si="1591"/>
        <v>14421</v>
      </c>
      <c r="I3322" s="119"/>
      <c r="J3322" s="55"/>
      <c r="K3322" s="54"/>
      <c r="L3322" s="55"/>
      <c r="M3322" s="75"/>
      <c r="N3322" s="75"/>
      <c r="O3322" s="74"/>
      <c r="P3322" s="74"/>
      <c r="Q3322" s="57"/>
      <c r="R3322" s="74"/>
      <c r="S3322" s="53"/>
      <c r="T3322" s="58"/>
      <c r="U3322" s="58"/>
      <c r="V3322" s="53"/>
      <c r="W3322" s="75"/>
      <c r="X3322" s="76"/>
    </row>
    <row r="3323" spans="1:24" s="35" customFormat="1" ht="15.75" x14ac:dyDescent="0.25">
      <c r="A3323" s="100" t="s">
        <v>300</v>
      </c>
      <c r="B3323" s="100" t="s">
        <v>336</v>
      </c>
      <c r="C3323" s="108" t="s">
        <v>102</v>
      </c>
      <c r="D3323" s="102" t="s">
        <v>21</v>
      </c>
      <c r="E3323" s="109">
        <f t="shared" ref="E3323:V3323" si="1592">E3324+E3363</f>
        <v>2066761</v>
      </c>
      <c r="F3323" s="109">
        <f t="shared" si="1592"/>
        <v>352792</v>
      </c>
      <c r="G3323" s="109">
        <f t="shared" si="1592"/>
        <v>352844</v>
      </c>
      <c r="H3323" s="109">
        <f t="shared" si="1592"/>
        <v>352640</v>
      </c>
      <c r="I3323" s="127">
        <f t="shared" si="1592"/>
        <v>264</v>
      </c>
      <c r="J3323" s="104">
        <f>ROUND(I3323/F3323*100,2)</f>
        <v>7.0000000000000007E-2</v>
      </c>
      <c r="K3323" s="127">
        <f t="shared" si="1592"/>
        <v>-212</v>
      </c>
      <c r="L3323" s="106">
        <f>ROUND(K3323*100/-F3323,2)</f>
        <v>0.06</v>
      </c>
      <c r="M3323" s="109">
        <f t="shared" si="1592"/>
        <v>0</v>
      </c>
      <c r="N3323" s="109">
        <f t="shared" si="1592"/>
        <v>0</v>
      </c>
      <c r="O3323" s="109">
        <f t="shared" si="1592"/>
        <v>0</v>
      </c>
      <c r="P3323" s="109">
        <f t="shared" si="1592"/>
        <v>0</v>
      </c>
      <c r="Q3323" s="127">
        <f t="shared" si="1592"/>
        <v>0</v>
      </c>
      <c r="R3323" s="109">
        <f t="shared" si="1592"/>
        <v>171</v>
      </c>
      <c r="S3323" s="103">
        <f t="shared" si="1592"/>
        <v>29</v>
      </c>
      <c r="T3323" s="138">
        <f t="shared" si="1592"/>
        <v>32</v>
      </c>
      <c r="U3323" s="138">
        <f t="shared" si="1592"/>
        <v>32</v>
      </c>
      <c r="V3323" s="103">
        <f t="shared" si="1592"/>
        <v>0</v>
      </c>
      <c r="W3323" s="107">
        <v>0</v>
      </c>
      <c r="X3323" s="80"/>
    </row>
    <row r="3324" spans="1:24" s="35" customFormat="1" ht="15.75" x14ac:dyDescent="0.25">
      <c r="A3324" s="72" t="s">
        <v>300</v>
      </c>
      <c r="B3324" s="21">
        <v>1</v>
      </c>
      <c r="C3324" s="73" t="s">
        <v>102</v>
      </c>
      <c r="D3324" s="27" t="s">
        <v>22</v>
      </c>
      <c r="E3324" s="52">
        <f t="shared" ref="E3324:L3324" si="1593">E3325+E3331+E3345</f>
        <v>1070</v>
      </c>
      <c r="F3324" s="52">
        <f t="shared" si="1593"/>
        <v>178</v>
      </c>
      <c r="G3324" s="52">
        <f t="shared" si="1593"/>
        <v>442</v>
      </c>
      <c r="H3324" s="52">
        <f t="shared" si="1593"/>
        <v>238</v>
      </c>
      <c r="I3324" s="124">
        <f t="shared" si="1593"/>
        <v>264</v>
      </c>
      <c r="J3324" s="50">
        <f>ROUND(I3324/F3324*100,2)</f>
        <v>148.31</v>
      </c>
      <c r="K3324" s="124">
        <f t="shared" si="1593"/>
        <v>0</v>
      </c>
      <c r="L3324" s="52">
        <f t="shared" si="1593"/>
        <v>0</v>
      </c>
      <c r="M3324" s="49"/>
      <c r="N3324" s="49">
        <f>ROUND(M3324/12*2,2)</f>
        <v>0</v>
      </c>
      <c r="O3324" s="52">
        <f t="shared" ref="O3324:V3324" si="1594">O3325+O3331+O3345</f>
        <v>0</v>
      </c>
      <c r="P3324" s="52">
        <f t="shared" si="1594"/>
        <v>0</v>
      </c>
      <c r="Q3324" s="124">
        <f t="shared" si="1594"/>
        <v>0</v>
      </c>
      <c r="R3324" s="52">
        <f t="shared" si="1594"/>
        <v>0</v>
      </c>
      <c r="S3324" s="52">
        <f t="shared" si="1594"/>
        <v>0</v>
      </c>
      <c r="T3324" s="134">
        <f t="shared" si="1594"/>
        <v>0</v>
      </c>
      <c r="U3324" s="134">
        <f t="shared" si="1594"/>
        <v>0</v>
      </c>
      <c r="V3324" s="59">
        <f t="shared" si="1594"/>
        <v>0</v>
      </c>
      <c r="W3324" s="75"/>
      <c r="X3324" s="82"/>
    </row>
    <row r="3325" spans="1:24" s="35" customFormat="1" ht="15.75" x14ac:dyDescent="0.25">
      <c r="A3325" s="72" t="s">
        <v>300</v>
      </c>
      <c r="B3325" s="33" t="s">
        <v>330</v>
      </c>
      <c r="C3325" s="73" t="s">
        <v>102</v>
      </c>
      <c r="D3325" s="32" t="s">
        <v>23</v>
      </c>
      <c r="E3325" s="83">
        <f t="shared" ref="E3325:L3325" si="1595">SUM(E3326:E3330)</f>
        <v>0</v>
      </c>
      <c r="F3325" s="83">
        <f t="shared" si="1595"/>
        <v>0</v>
      </c>
      <c r="G3325" s="83">
        <f t="shared" si="1595"/>
        <v>0</v>
      </c>
      <c r="H3325" s="83">
        <f t="shared" si="1595"/>
        <v>0</v>
      </c>
      <c r="I3325" s="128">
        <f t="shared" si="1595"/>
        <v>0</v>
      </c>
      <c r="J3325" s="128">
        <f t="shared" si="1595"/>
        <v>0</v>
      </c>
      <c r="K3325" s="128">
        <f t="shared" si="1595"/>
        <v>0</v>
      </c>
      <c r="L3325" s="49">
        <f t="shared" si="1595"/>
        <v>0</v>
      </c>
      <c r="M3325" s="83"/>
      <c r="N3325" s="83"/>
      <c r="O3325" s="52">
        <f t="shared" ref="O3325:V3325" si="1596">SUM(O3326:O3330)</f>
        <v>0</v>
      </c>
      <c r="P3325" s="52">
        <f t="shared" si="1596"/>
        <v>0</v>
      </c>
      <c r="Q3325" s="124">
        <f t="shared" si="1596"/>
        <v>0</v>
      </c>
      <c r="R3325" s="52">
        <f t="shared" si="1596"/>
        <v>0</v>
      </c>
      <c r="S3325" s="52">
        <f t="shared" si="1596"/>
        <v>0</v>
      </c>
      <c r="T3325" s="52">
        <f t="shared" si="1596"/>
        <v>0</v>
      </c>
      <c r="U3325" s="49">
        <f t="shared" si="1596"/>
        <v>0</v>
      </c>
      <c r="V3325" s="49">
        <f t="shared" si="1596"/>
        <v>0</v>
      </c>
      <c r="W3325" s="83"/>
      <c r="X3325" s="82"/>
    </row>
    <row r="3326" spans="1:24" s="35" customFormat="1" ht="15.75" x14ac:dyDescent="0.25">
      <c r="A3326" s="72" t="s">
        <v>300</v>
      </c>
      <c r="B3326" s="33" t="s">
        <v>330</v>
      </c>
      <c r="C3326" s="73" t="s">
        <v>73</v>
      </c>
      <c r="D3326" s="34" t="s">
        <v>106</v>
      </c>
      <c r="E3326" s="53"/>
      <c r="F3326" s="99"/>
      <c r="G3326" s="53"/>
      <c r="H3326" s="99"/>
      <c r="I3326" s="54"/>
      <c r="J3326" s="50"/>
      <c r="K3326" s="54"/>
      <c r="L3326" s="55"/>
      <c r="M3326" s="74"/>
      <c r="N3326" s="74"/>
      <c r="O3326" s="74"/>
      <c r="P3326" s="74"/>
      <c r="Q3326" s="57">
        <f>O3326-P3326</f>
        <v>0</v>
      </c>
      <c r="R3326" s="74"/>
      <c r="S3326" s="53">
        <f>ROUND(R3326/12*3,0)</f>
        <v>0</v>
      </c>
      <c r="T3326" s="53"/>
      <c r="U3326" s="53"/>
      <c r="V3326" s="53">
        <f>T3326-U3326</f>
        <v>0</v>
      </c>
      <c r="W3326" s="74"/>
      <c r="X3326" s="76"/>
    </row>
    <row r="3327" spans="1:24" s="35" customFormat="1" ht="15.75" x14ac:dyDescent="0.25">
      <c r="A3327" s="72" t="s">
        <v>300</v>
      </c>
      <c r="B3327" s="33" t="s">
        <v>330</v>
      </c>
      <c r="C3327" s="73" t="s">
        <v>74</v>
      </c>
      <c r="D3327" s="116" t="s">
        <v>104</v>
      </c>
      <c r="E3327" s="53"/>
      <c r="F3327" s="53"/>
      <c r="G3327" s="53"/>
      <c r="H3327" s="53"/>
      <c r="I3327" s="54"/>
      <c r="J3327" s="50"/>
      <c r="K3327" s="54"/>
      <c r="L3327" s="55"/>
      <c r="M3327" s="75"/>
      <c r="N3327" s="75"/>
      <c r="O3327" s="74"/>
      <c r="P3327" s="74"/>
      <c r="Q3327" s="57">
        <f>O3327-P3327</f>
        <v>0</v>
      </c>
      <c r="R3327" s="74"/>
      <c r="S3327" s="53">
        <f>ROUND(R3327/12*3,0)</f>
        <v>0</v>
      </c>
      <c r="T3327" s="53"/>
      <c r="U3327" s="53"/>
      <c r="V3327" s="53">
        <f>T3327-U3327</f>
        <v>0</v>
      </c>
      <c r="W3327" s="75"/>
      <c r="X3327" s="76"/>
    </row>
    <row r="3328" spans="1:24" s="26" customFormat="1" ht="29.25" customHeight="1" x14ac:dyDescent="0.25">
      <c r="A3328" s="72" t="s">
        <v>300</v>
      </c>
      <c r="B3328" s="33" t="s">
        <v>330</v>
      </c>
      <c r="C3328" s="73" t="s">
        <v>74</v>
      </c>
      <c r="D3328" s="116" t="s">
        <v>105</v>
      </c>
      <c r="E3328" s="53"/>
      <c r="F3328" s="53"/>
      <c r="G3328" s="53"/>
      <c r="H3328" s="53"/>
      <c r="I3328" s="119"/>
      <c r="J3328" s="50"/>
      <c r="K3328" s="119"/>
      <c r="L3328" s="55"/>
      <c r="M3328" s="75"/>
      <c r="N3328" s="75"/>
      <c r="O3328" s="74"/>
      <c r="P3328" s="74"/>
      <c r="Q3328" s="59">
        <f>O3328-P3328</f>
        <v>0</v>
      </c>
      <c r="R3328" s="74"/>
      <c r="S3328" s="53">
        <f>ROUND(R3328/12*3,0)</f>
        <v>0</v>
      </c>
      <c r="T3328" s="53"/>
      <c r="U3328" s="53"/>
      <c r="V3328" s="53">
        <f>T3328-U3328</f>
        <v>0</v>
      </c>
      <c r="W3328" s="75"/>
      <c r="X3328" s="76"/>
    </row>
    <row r="3329" spans="1:24" s="26" customFormat="1" ht="26.25" customHeight="1" x14ac:dyDescent="0.25">
      <c r="A3329" s="72" t="s">
        <v>300</v>
      </c>
      <c r="B3329" s="33" t="s">
        <v>330</v>
      </c>
      <c r="C3329" s="73" t="s">
        <v>75</v>
      </c>
      <c r="D3329" s="34" t="s">
        <v>107</v>
      </c>
      <c r="E3329" s="74"/>
      <c r="F3329" s="53"/>
      <c r="G3329" s="74"/>
      <c r="H3329" s="74"/>
      <c r="I3329" s="119"/>
      <c r="J3329" s="50"/>
      <c r="K3329" s="119"/>
      <c r="L3329" s="55"/>
      <c r="M3329" s="75"/>
      <c r="N3329" s="75"/>
      <c r="O3329" s="74"/>
      <c r="P3329" s="74"/>
      <c r="Q3329" s="59">
        <f>O3329-P3329</f>
        <v>0</v>
      </c>
      <c r="R3329" s="74"/>
      <c r="S3329" s="53">
        <f>ROUND(R3329/12*3,0)</f>
        <v>0</v>
      </c>
      <c r="T3329" s="53"/>
      <c r="U3329" s="53"/>
      <c r="V3329" s="53">
        <f>T3329-U3329</f>
        <v>0</v>
      </c>
      <c r="W3329" s="75"/>
      <c r="X3329" s="76"/>
    </row>
    <row r="3330" spans="1:24" s="26" customFormat="1" ht="22.5" customHeight="1" x14ac:dyDescent="0.25">
      <c r="A3330" s="72" t="s">
        <v>300</v>
      </c>
      <c r="B3330" s="33" t="s">
        <v>330</v>
      </c>
      <c r="C3330" s="73" t="s">
        <v>76</v>
      </c>
      <c r="D3330" s="34" t="s">
        <v>108</v>
      </c>
      <c r="E3330" s="74"/>
      <c r="F3330" s="53"/>
      <c r="G3330" s="74"/>
      <c r="H3330" s="74"/>
      <c r="I3330" s="119"/>
      <c r="J3330" s="55"/>
      <c r="K3330" s="119"/>
      <c r="L3330" s="55"/>
      <c r="M3330" s="75"/>
      <c r="N3330" s="75"/>
      <c r="O3330" s="74"/>
      <c r="P3330" s="74"/>
      <c r="Q3330" s="59">
        <f>O3330-P3330</f>
        <v>0</v>
      </c>
      <c r="R3330" s="74"/>
      <c r="S3330" s="53">
        <f>ROUND(R3330/12*3,0)</f>
        <v>0</v>
      </c>
      <c r="T3330" s="53"/>
      <c r="U3330" s="53"/>
      <c r="V3330" s="53">
        <f>T3330-U3330</f>
        <v>0</v>
      </c>
      <c r="W3330" s="75"/>
      <c r="X3330" s="76"/>
    </row>
    <row r="3331" spans="1:24" s="35" customFormat="1" ht="15.75" x14ac:dyDescent="0.25">
      <c r="A3331" s="72" t="s">
        <v>300</v>
      </c>
      <c r="B3331" s="22" t="s">
        <v>331</v>
      </c>
      <c r="C3331" s="36"/>
      <c r="D3331" s="32" t="s">
        <v>24</v>
      </c>
      <c r="E3331" s="61">
        <f t="shared" ref="E3331:L3331" si="1597">SUM(E3332:E3344)</f>
        <v>0</v>
      </c>
      <c r="F3331" s="61">
        <f t="shared" si="1597"/>
        <v>0</v>
      </c>
      <c r="G3331" s="61">
        <f t="shared" si="1597"/>
        <v>0</v>
      </c>
      <c r="H3331" s="61">
        <f t="shared" si="1597"/>
        <v>0</v>
      </c>
      <c r="I3331" s="120">
        <f t="shared" si="1597"/>
        <v>0</v>
      </c>
      <c r="J3331" s="120">
        <f t="shared" si="1597"/>
        <v>0</v>
      </c>
      <c r="K3331" s="120">
        <f t="shared" si="1597"/>
        <v>0</v>
      </c>
      <c r="L3331" s="61">
        <f t="shared" si="1597"/>
        <v>0</v>
      </c>
      <c r="M3331" s="61"/>
      <c r="N3331" s="61"/>
      <c r="O3331" s="61">
        <f t="shared" ref="O3331:V3331" si="1598">SUM(O3332:O3344)</f>
        <v>0</v>
      </c>
      <c r="P3331" s="61">
        <f t="shared" si="1598"/>
        <v>0</v>
      </c>
      <c r="Q3331" s="120">
        <f t="shared" si="1598"/>
        <v>0</v>
      </c>
      <c r="R3331" s="61">
        <f t="shared" si="1598"/>
        <v>0</v>
      </c>
      <c r="S3331" s="61">
        <f t="shared" si="1598"/>
        <v>0</v>
      </c>
      <c r="T3331" s="137">
        <f t="shared" si="1598"/>
        <v>0</v>
      </c>
      <c r="U3331" s="137">
        <f t="shared" si="1598"/>
        <v>0</v>
      </c>
      <c r="V3331" s="61">
        <f t="shared" si="1598"/>
        <v>0</v>
      </c>
      <c r="W3331" s="68"/>
      <c r="X3331" s="76"/>
    </row>
    <row r="3332" spans="1:24" s="35" customFormat="1" ht="15.75" x14ac:dyDescent="0.25">
      <c r="A3332" s="72" t="s">
        <v>300</v>
      </c>
      <c r="B3332" s="33" t="s">
        <v>331</v>
      </c>
      <c r="C3332" s="79" t="s">
        <v>25</v>
      </c>
      <c r="D3332" s="34" t="s">
        <v>54</v>
      </c>
      <c r="E3332" s="74"/>
      <c r="F3332" s="74"/>
      <c r="G3332" s="74"/>
      <c r="H3332" s="74"/>
      <c r="I3332" s="54"/>
      <c r="J3332" s="50"/>
      <c r="K3332" s="54"/>
      <c r="L3332" s="55"/>
      <c r="M3332" s="75"/>
      <c r="N3332" s="75"/>
      <c r="O3332" s="74"/>
      <c r="P3332" s="74"/>
      <c r="Q3332" s="57">
        <f t="shared" ref="Q3332:Q3344" si="1599">O3332-P3332</f>
        <v>0</v>
      </c>
      <c r="R3332" s="74"/>
      <c r="S3332" s="53">
        <f t="shared" ref="S3332:S3344" si="1600">ROUND(R3332/12*3,0)</f>
        <v>0</v>
      </c>
      <c r="T3332" s="58"/>
      <c r="U3332" s="58"/>
      <c r="V3332" s="53">
        <f t="shared" ref="V3332:V3344" si="1601">T3332-U3332</f>
        <v>0</v>
      </c>
      <c r="W3332" s="75"/>
      <c r="X3332" s="76"/>
    </row>
    <row r="3333" spans="1:24" s="35" customFormat="1" ht="15.75" x14ac:dyDescent="0.25">
      <c r="A3333" s="72" t="s">
        <v>300</v>
      </c>
      <c r="B3333" s="33" t="s">
        <v>331</v>
      </c>
      <c r="C3333" s="79" t="s">
        <v>26</v>
      </c>
      <c r="D3333" s="34" t="s">
        <v>27</v>
      </c>
      <c r="E3333" s="74"/>
      <c r="F3333" s="74"/>
      <c r="G3333" s="74"/>
      <c r="H3333" s="74"/>
      <c r="I3333" s="54"/>
      <c r="J3333" s="50"/>
      <c r="K3333" s="54"/>
      <c r="L3333" s="55"/>
      <c r="M3333" s="75"/>
      <c r="N3333" s="75"/>
      <c r="O3333" s="74"/>
      <c r="P3333" s="74"/>
      <c r="Q3333" s="57">
        <f t="shared" si="1599"/>
        <v>0</v>
      </c>
      <c r="R3333" s="74"/>
      <c r="S3333" s="53">
        <f t="shared" si="1600"/>
        <v>0</v>
      </c>
      <c r="T3333" s="58"/>
      <c r="U3333" s="58"/>
      <c r="V3333" s="53">
        <f t="shared" si="1601"/>
        <v>0</v>
      </c>
      <c r="W3333" s="75"/>
      <c r="X3333" s="76"/>
    </row>
    <row r="3334" spans="1:24" s="35" customFormat="1" ht="31.5" x14ac:dyDescent="0.25">
      <c r="A3334" s="72" t="s">
        <v>300</v>
      </c>
      <c r="B3334" s="33" t="s">
        <v>331</v>
      </c>
      <c r="C3334" s="79" t="s">
        <v>28</v>
      </c>
      <c r="D3334" s="34" t="s">
        <v>29</v>
      </c>
      <c r="E3334" s="74"/>
      <c r="F3334" s="74"/>
      <c r="G3334" s="74"/>
      <c r="H3334" s="74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599"/>
        <v>0</v>
      </c>
      <c r="R3334" s="74"/>
      <c r="S3334" s="53">
        <f t="shared" si="1600"/>
        <v>0</v>
      </c>
      <c r="T3334" s="58"/>
      <c r="U3334" s="58"/>
      <c r="V3334" s="53">
        <f t="shared" si="1601"/>
        <v>0</v>
      </c>
      <c r="W3334" s="75"/>
      <c r="X3334" s="76"/>
    </row>
    <row r="3335" spans="1:24" s="35" customFormat="1" ht="15.75" x14ac:dyDescent="0.25">
      <c r="A3335" s="72" t="s">
        <v>300</v>
      </c>
      <c r="B3335" s="33" t="s">
        <v>331</v>
      </c>
      <c r="C3335" s="79" t="s">
        <v>56</v>
      </c>
      <c r="D3335" s="34" t="s">
        <v>53</v>
      </c>
      <c r="E3335" s="74"/>
      <c r="F3335" s="74"/>
      <c r="G3335" s="74"/>
      <c r="H3335" s="74"/>
      <c r="I3335" s="54"/>
      <c r="J3335" s="50"/>
      <c r="K3335" s="54"/>
      <c r="L3335" s="55"/>
      <c r="M3335" s="75"/>
      <c r="N3335" s="75"/>
      <c r="O3335" s="74"/>
      <c r="P3335" s="74"/>
      <c r="Q3335" s="57">
        <f t="shared" si="1599"/>
        <v>0</v>
      </c>
      <c r="R3335" s="74"/>
      <c r="S3335" s="53">
        <f t="shared" si="1600"/>
        <v>0</v>
      </c>
      <c r="T3335" s="58"/>
      <c r="U3335" s="58"/>
      <c r="V3335" s="53">
        <f t="shared" si="1601"/>
        <v>0</v>
      </c>
      <c r="W3335" s="75"/>
      <c r="X3335" s="76"/>
    </row>
    <row r="3336" spans="1:24" s="35" customFormat="1" ht="15.75" x14ac:dyDescent="0.25">
      <c r="A3336" s="72" t="s">
        <v>300</v>
      </c>
      <c r="B3336" s="33" t="s">
        <v>331</v>
      </c>
      <c r="C3336" s="79" t="s">
        <v>57</v>
      </c>
      <c r="D3336" s="34" t="s">
        <v>68</v>
      </c>
      <c r="E3336" s="74"/>
      <c r="F3336" s="74"/>
      <c r="G3336" s="74"/>
      <c r="H3336" s="74"/>
      <c r="I3336" s="119"/>
      <c r="J3336" s="55"/>
      <c r="K3336" s="119"/>
      <c r="L3336" s="55"/>
      <c r="M3336" s="75"/>
      <c r="N3336" s="75"/>
      <c r="O3336" s="74"/>
      <c r="P3336" s="74"/>
      <c r="Q3336" s="59">
        <f t="shared" si="1599"/>
        <v>0</v>
      </c>
      <c r="R3336" s="74"/>
      <c r="S3336" s="53">
        <f t="shared" si="1600"/>
        <v>0</v>
      </c>
      <c r="T3336" s="53"/>
      <c r="U3336" s="53"/>
      <c r="V3336" s="53">
        <f t="shared" si="1601"/>
        <v>0</v>
      </c>
      <c r="W3336" s="75"/>
      <c r="X3336" s="76"/>
    </row>
    <row r="3337" spans="1:24" s="35" customFormat="1" ht="15.75" x14ac:dyDescent="0.25">
      <c r="A3337" s="72" t="s">
        <v>300</v>
      </c>
      <c r="B3337" s="33" t="s">
        <v>331</v>
      </c>
      <c r="C3337" s="79" t="s">
        <v>58</v>
      </c>
      <c r="D3337" s="34" t="s">
        <v>70</v>
      </c>
      <c r="E3337" s="74"/>
      <c r="F3337" s="74"/>
      <c r="G3337" s="74"/>
      <c r="H3337" s="74"/>
      <c r="I3337" s="54"/>
      <c r="J3337" s="50"/>
      <c r="K3337" s="54"/>
      <c r="L3337" s="55"/>
      <c r="M3337" s="75"/>
      <c r="N3337" s="75"/>
      <c r="O3337" s="74"/>
      <c r="P3337" s="74"/>
      <c r="Q3337" s="57">
        <f t="shared" si="1599"/>
        <v>0</v>
      </c>
      <c r="R3337" s="74"/>
      <c r="S3337" s="53">
        <f t="shared" si="1600"/>
        <v>0</v>
      </c>
      <c r="T3337" s="58"/>
      <c r="U3337" s="58"/>
      <c r="V3337" s="53">
        <f t="shared" si="1601"/>
        <v>0</v>
      </c>
      <c r="W3337" s="75"/>
      <c r="X3337" s="76"/>
    </row>
    <row r="3338" spans="1:24" s="35" customFormat="1" ht="31.5" x14ac:dyDescent="0.25">
      <c r="A3338" s="72" t="s">
        <v>300</v>
      </c>
      <c r="B3338" s="33" t="s">
        <v>331</v>
      </c>
      <c r="C3338" s="79" t="s">
        <v>59</v>
      </c>
      <c r="D3338" s="34" t="s">
        <v>69</v>
      </c>
      <c r="E3338" s="74"/>
      <c r="F3338" s="74"/>
      <c r="G3338" s="74"/>
      <c r="H3338" s="74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599"/>
        <v>0</v>
      </c>
      <c r="R3338" s="74"/>
      <c r="S3338" s="53">
        <f t="shared" si="1600"/>
        <v>0</v>
      </c>
      <c r="T3338" s="58"/>
      <c r="U3338" s="58"/>
      <c r="V3338" s="53">
        <f t="shared" si="1601"/>
        <v>0</v>
      </c>
      <c r="W3338" s="75"/>
      <c r="X3338" s="76"/>
    </row>
    <row r="3339" spans="1:24" s="35" customFormat="1" ht="15.75" x14ac:dyDescent="0.25">
      <c r="A3339" s="72" t="s">
        <v>300</v>
      </c>
      <c r="B3339" s="33" t="s">
        <v>331</v>
      </c>
      <c r="C3339" s="79" t="s">
        <v>60</v>
      </c>
      <c r="D3339" s="34" t="s">
        <v>72</v>
      </c>
      <c r="E3339" s="74"/>
      <c r="F3339" s="74"/>
      <c r="G3339" s="74"/>
      <c r="H3339" s="74"/>
      <c r="I3339" s="54"/>
      <c r="J3339" s="50"/>
      <c r="K3339" s="54"/>
      <c r="L3339" s="55"/>
      <c r="M3339" s="75"/>
      <c r="N3339" s="75"/>
      <c r="O3339" s="74"/>
      <c r="P3339" s="74"/>
      <c r="Q3339" s="57">
        <f t="shared" si="1599"/>
        <v>0</v>
      </c>
      <c r="R3339" s="74"/>
      <c r="S3339" s="53">
        <f t="shared" si="1600"/>
        <v>0</v>
      </c>
      <c r="T3339" s="58"/>
      <c r="U3339" s="58"/>
      <c r="V3339" s="53">
        <f t="shared" si="1601"/>
        <v>0</v>
      </c>
      <c r="W3339" s="75"/>
      <c r="X3339" s="76"/>
    </row>
    <row r="3340" spans="1:24" s="35" customFormat="1" ht="15.75" x14ac:dyDescent="0.25">
      <c r="A3340" s="72" t="s">
        <v>300</v>
      </c>
      <c r="B3340" s="33" t="s">
        <v>331</v>
      </c>
      <c r="C3340" s="79" t="s">
        <v>61</v>
      </c>
      <c r="D3340" s="34" t="s">
        <v>67</v>
      </c>
      <c r="E3340" s="74"/>
      <c r="F3340" s="74"/>
      <c r="G3340" s="74"/>
      <c r="H3340" s="74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599"/>
        <v>0</v>
      </c>
      <c r="R3340" s="74"/>
      <c r="S3340" s="53">
        <f t="shared" si="1600"/>
        <v>0</v>
      </c>
      <c r="T3340" s="58"/>
      <c r="U3340" s="58"/>
      <c r="V3340" s="53">
        <f t="shared" si="1601"/>
        <v>0</v>
      </c>
      <c r="W3340" s="75"/>
      <c r="X3340" s="76"/>
    </row>
    <row r="3341" spans="1:24" s="35" customFormat="1" ht="15.75" x14ac:dyDescent="0.25">
      <c r="A3341" s="72" t="s">
        <v>300</v>
      </c>
      <c r="B3341" s="33" t="s">
        <v>331</v>
      </c>
      <c r="C3341" s="79" t="s">
        <v>62</v>
      </c>
      <c r="D3341" s="34" t="s">
        <v>66</v>
      </c>
      <c r="E3341" s="74"/>
      <c r="F3341" s="74"/>
      <c r="G3341" s="74"/>
      <c r="H3341" s="74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599"/>
        <v>0</v>
      </c>
      <c r="R3341" s="74"/>
      <c r="S3341" s="53">
        <f t="shared" si="1600"/>
        <v>0</v>
      </c>
      <c r="T3341" s="58"/>
      <c r="U3341" s="58"/>
      <c r="V3341" s="53">
        <f t="shared" si="1601"/>
        <v>0</v>
      </c>
      <c r="W3341" s="75"/>
      <c r="X3341" s="76"/>
    </row>
    <row r="3342" spans="1:24" s="35" customFormat="1" ht="15.75" x14ac:dyDescent="0.25">
      <c r="A3342" s="72" t="s">
        <v>300</v>
      </c>
      <c r="B3342" s="33" t="s">
        <v>331</v>
      </c>
      <c r="C3342" s="79" t="s">
        <v>63</v>
      </c>
      <c r="D3342" s="34" t="s">
        <v>52</v>
      </c>
      <c r="E3342" s="74"/>
      <c r="F3342" s="74"/>
      <c r="G3342" s="74"/>
      <c r="H3342" s="74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599"/>
        <v>0</v>
      </c>
      <c r="R3342" s="74"/>
      <c r="S3342" s="53">
        <f t="shared" si="1600"/>
        <v>0</v>
      </c>
      <c r="T3342" s="58"/>
      <c r="U3342" s="58"/>
      <c r="V3342" s="53">
        <f t="shared" si="1601"/>
        <v>0</v>
      </c>
      <c r="W3342" s="75"/>
      <c r="X3342" s="76"/>
    </row>
    <row r="3343" spans="1:24" s="35" customFormat="1" ht="15.75" x14ac:dyDescent="0.25">
      <c r="A3343" s="72" t="s">
        <v>300</v>
      </c>
      <c r="B3343" s="33" t="s">
        <v>331</v>
      </c>
      <c r="C3343" s="79" t="s">
        <v>64</v>
      </c>
      <c r="D3343" s="34" t="s">
        <v>55</v>
      </c>
      <c r="E3343" s="74"/>
      <c r="F3343" s="74"/>
      <c r="G3343" s="74"/>
      <c r="H3343" s="74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599"/>
        <v>0</v>
      </c>
      <c r="R3343" s="74"/>
      <c r="S3343" s="53">
        <f t="shared" si="1600"/>
        <v>0</v>
      </c>
      <c r="T3343" s="58"/>
      <c r="U3343" s="58"/>
      <c r="V3343" s="53">
        <f t="shared" si="1601"/>
        <v>0</v>
      </c>
      <c r="W3343" s="75"/>
      <c r="X3343" s="76"/>
    </row>
    <row r="3344" spans="1:24" s="35" customFormat="1" ht="15.75" x14ac:dyDescent="0.25">
      <c r="A3344" s="72" t="s">
        <v>300</v>
      </c>
      <c r="B3344" s="33" t="s">
        <v>331</v>
      </c>
      <c r="C3344" s="79" t="s">
        <v>65</v>
      </c>
      <c r="D3344" s="34" t="s">
        <v>71</v>
      </c>
      <c r="E3344" s="74"/>
      <c r="F3344" s="74"/>
      <c r="G3344" s="74"/>
      <c r="H3344" s="74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599"/>
        <v>0</v>
      </c>
      <c r="R3344" s="74"/>
      <c r="S3344" s="53">
        <f t="shared" si="1600"/>
        <v>0</v>
      </c>
      <c r="T3344" s="58"/>
      <c r="U3344" s="58"/>
      <c r="V3344" s="53">
        <f t="shared" si="1601"/>
        <v>0</v>
      </c>
      <c r="W3344" s="75"/>
      <c r="X3344" s="76"/>
    </row>
    <row r="3345" spans="1:24" s="35" customFormat="1" ht="31.5" x14ac:dyDescent="0.25">
      <c r="A3345" s="72" t="s">
        <v>300</v>
      </c>
      <c r="B3345" s="22" t="s">
        <v>332</v>
      </c>
      <c r="C3345" s="73" t="s">
        <v>102</v>
      </c>
      <c r="D3345" s="32" t="s">
        <v>30</v>
      </c>
      <c r="E3345" s="61">
        <f t="shared" ref="E3345:L3345" si="1602">SUM(E3346:E3362)</f>
        <v>1070</v>
      </c>
      <c r="F3345" s="61">
        <f t="shared" si="1602"/>
        <v>178</v>
      </c>
      <c r="G3345" s="61">
        <f t="shared" si="1602"/>
        <v>442</v>
      </c>
      <c r="H3345" s="61">
        <f t="shared" si="1602"/>
        <v>238</v>
      </c>
      <c r="I3345" s="120">
        <f t="shared" si="1602"/>
        <v>264</v>
      </c>
      <c r="J3345" s="50">
        <f>ROUND(I3345/F3345*100,2)</f>
        <v>148.31</v>
      </c>
      <c r="K3345" s="120">
        <f t="shared" si="1602"/>
        <v>0</v>
      </c>
      <c r="L3345" s="61">
        <f t="shared" si="1602"/>
        <v>0</v>
      </c>
      <c r="M3345" s="61"/>
      <c r="N3345" s="61"/>
      <c r="O3345" s="61">
        <f t="shared" ref="O3345:V3345" si="1603">SUM(O3346:O3360)</f>
        <v>0</v>
      </c>
      <c r="P3345" s="61">
        <f t="shared" si="1603"/>
        <v>0</v>
      </c>
      <c r="Q3345" s="120">
        <f t="shared" si="1603"/>
        <v>0</v>
      </c>
      <c r="R3345" s="61">
        <f t="shared" si="1603"/>
        <v>0</v>
      </c>
      <c r="S3345" s="61">
        <f t="shared" si="1603"/>
        <v>0</v>
      </c>
      <c r="T3345" s="137">
        <f t="shared" si="1603"/>
        <v>0</v>
      </c>
      <c r="U3345" s="137">
        <f t="shared" si="1603"/>
        <v>0</v>
      </c>
      <c r="V3345" s="61">
        <f t="shared" si="1603"/>
        <v>0</v>
      </c>
      <c r="W3345" s="61"/>
      <c r="X3345" s="76"/>
    </row>
    <row r="3346" spans="1:24" s="35" customFormat="1" ht="15.75" x14ac:dyDescent="0.25">
      <c r="A3346" s="72" t="s">
        <v>300</v>
      </c>
      <c r="B3346" s="33" t="s">
        <v>332</v>
      </c>
      <c r="C3346" s="73" t="s">
        <v>79</v>
      </c>
      <c r="D3346" s="43" t="s">
        <v>77</v>
      </c>
      <c r="E3346" s="74"/>
      <c r="F3346" s="74"/>
      <c r="G3346" s="74"/>
      <c r="H3346" s="74"/>
      <c r="I3346" s="50"/>
      <c r="J3346" s="50"/>
      <c r="K3346" s="54"/>
      <c r="L3346" s="55"/>
      <c r="M3346" s="75"/>
      <c r="N3346" s="75"/>
      <c r="O3346" s="74"/>
      <c r="P3346" s="74"/>
      <c r="Q3346" s="57">
        <f t="shared" ref="Q3346:Q3360" si="1604">O3346-P3346</f>
        <v>0</v>
      </c>
      <c r="R3346" s="74"/>
      <c r="S3346" s="53">
        <f>ROUND(R3346/12*3,0)</f>
        <v>0</v>
      </c>
      <c r="T3346" s="58"/>
      <c r="U3346" s="58"/>
      <c r="V3346" s="53">
        <f t="shared" ref="V3346:V3360" si="1605">T3346-U3346</f>
        <v>0</v>
      </c>
      <c r="W3346" s="75"/>
      <c r="X3346" s="76"/>
    </row>
    <row r="3347" spans="1:24" s="35" customFormat="1" ht="15.75" x14ac:dyDescent="0.25">
      <c r="A3347" s="72" t="s">
        <v>300</v>
      </c>
      <c r="B3347" s="33" t="s">
        <v>332</v>
      </c>
      <c r="C3347" s="73" t="s">
        <v>80</v>
      </c>
      <c r="D3347" s="43" t="s">
        <v>78</v>
      </c>
      <c r="E3347" s="74"/>
      <c r="F3347" s="74"/>
      <c r="G3347" s="74"/>
      <c r="H3347" s="74"/>
      <c r="I3347" s="54"/>
      <c r="J3347" s="50"/>
      <c r="K3347" s="54"/>
      <c r="L3347" s="55"/>
      <c r="M3347" s="75"/>
      <c r="N3347" s="75"/>
      <c r="O3347" s="74"/>
      <c r="P3347" s="74"/>
      <c r="Q3347" s="57">
        <f t="shared" si="1604"/>
        <v>0</v>
      </c>
      <c r="R3347" s="74"/>
      <c r="S3347" s="53">
        <f>ROUND(R3347/12*3,0)</f>
        <v>0</v>
      </c>
      <c r="T3347" s="58"/>
      <c r="U3347" s="58"/>
      <c r="V3347" s="53">
        <f t="shared" si="1605"/>
        <v>0</v>
      </c>
      <c r="W3347" s="75"/>
      <c r="X3347" s="76"/>
    </row>
    <row r="3348" spans="1:24" s="35" customFormat="1" ht="15.75" x14ac:dyDescent="0.25">
      <c r="A3348" s="72" t="s">
        <v>300</v>
      </c>
      <c r="B3348" s="33" t="s">
        <v>332</v>
      </c>
      <c r="C3348" s="73" t="s">
        <v>82</v>
      </c>
      <c r="D3348" s="34" t="s">
        <v>81</v>
      </c>
      <c r="E3348" s="74"/>
      <c r="F3348" s="74"/>
      <c r="G3348" s="74"/>
      <c r="H3348" s="74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604"/>
        <v>0</v>
      </c>
      <c r="R3348" s="74"/>
      <c r="S3348" s="53">
        <f>ROUND(R3348/12*4,0)</f>
        <v>0</v>
      </c>
      <c r="T3348" s="58"/>
      <c r="U3348" s="58"/>
      <c r="V3348" s="53">
        <f t="shared" si="1605"/>
        <v>0</v>
      </c>
      <c r="W3348" s="75"/>
      <c r="X3348" s="76"/>
    </row>
    <row r="3349" spans="1:24" s="35" customFormat="1" ht="31.5" x14ac:dyDescent="0.25">
      <c r="A3349" s="72" t="s">
        <v>300</v>
      </c>
      <c r="B3349" s="33" t="s">
        <v>332</v>
      </c>
      <c r="C3349" s="73" t="s">
        <v>84</v>
      </c>
      <c r="D3349" s="43" t="s">
        <v>83</v>
      </c>
      <c r="E3349" s="53">
        <v>1070</v>
      </c>
      <c r="F3349" s="53">
        <f>ROUND(E3349/12*2,0)</f>
        <v>178</v>
      </c>
      <c r="G3349" s="99">
        <v>442</v>
      </c>
      <c r="H3349" s="53">
        <v>238</v>
      </c>
      <c r="I3349" s="55">
        <f>G3349-F3349</f>
        <v>264</v>
      </c>
      <c r="J3349" s="55">
        <f>ROUND(I3349/F3349*100,2)</f>
        <v>148.31</v>
      </c>
      <c r="K3349" s="54"/>
      <c r="L3349" s="55"/>
      <c r="M3349" s="75"/>
      <c r="N3349" s="75"/>
      <c r="O3349" s="74"/>
      <c r="P3349" s="74"/>
      <c r="Q3349" s="57">
        <f t="shared" si="1604"/>
        <v>0</v>
      </c>
      <c r="R3349" s="74"/>
      <c r="S3349" s="53">
        <f t="shared" ref="S3349:S3360" si="1606">ROUND(R3349/12*3,0)</f>
        <v>0</v>
      </c>
      <c r="T3349" s="58"/>
      <c r="U3349" s="58"/>
      <c r="V3349" s="53">
        <f t="shared" si="1605"/>
        <v>0</v>
      </c>
      <c r="W3349" s="75"/>
      <c r="X3349" s="76"/>
    </row>
    <row r="3350" spans="1:24" s="35" customFormat="1" ht="15.75" x14ac:dyDescent="0.25">
      <c r="A3350" s="72" t="s">
        <v>300</v>
      </c>
      <c r="B3350" s="33" t="s">
        <v>332</v>
      </c>
      <c r="C3350" s="73" t="s">
        <v>95</v>
      </c>
      <c r="D3350" s="43" t="s">
        <v>96</v>
      </c>
      <c r="E3350" s="74"/>
      <c r="F3350" s="74"/>
      <c r="G3350" s="74"/>
      <c r="H3350" s="74"/>
      <c r="I3350" s="119"/>
      <c r="J3350" s="55"/>
      <c r="K3350" s="119"/>
      <c r="L3350" s="55"/>
      <c r="M3350" s="75"/>
      <c r="N3350" s="75"/>
      <c r="O3350" s="74"/>
      <c r="P3350" s="74"/>
      <c r="Q3350" s="59">
        <f t="shared" si="1604"/>
        <v>0</v>
      </c>
      <c r="R3350" s="74"/>
      <c r="S3350" s="53">
        <f t="shared" si="1606"/>
        <v>0</v>
      </c>
      <c r="T3350" s="53"/>
      <c r="U3350" s="53"/>
      <c r="V3350" s="53">
        <f t="shared" si="1605"/>
        <v>0</v>
      </c>
      <c r="W3350" s="75"/>
      <c r="X3350" s="76"/>
    </row>
    <row r="3351" spans="1:24" s="35" customFormat="1" ht="31.5" x14ac:dyDescent="0.25">
      <c r="A3351" s="72" t="s">
        <v>300</v>
      </c>
      <c r="B3351" s="33" t="s">
        <v>332</v>
      </c>
      <c r="C3351" s="73" t="s">
        <v>86</v>
      </c>
      <c r="D3351" s="43" t="s">
        <v>85</v>
      </c>
      <c r="E3351" s="53"/>
      <c r="F3351" s="53">
        <f>E3351/12*2</f>
        <v>0</v>
      </c>
      <c r="G3351" s="53"/>
      <c r="H3351" s="53"/>
      <c r="I3351" s="119"/>
      <c r="J3351" s="55"/>
      <c r="K3351" s="54"/>
      <c r="L3351" s="55"/>
      <c r="M3351" s="75"/>
      <c r="N3351" s="75"/>
      <c r="O3351" s="74"/>
      <c r="P3351" s="74"/>
      <c r="Q3351" s="57">
        <f t="shared" si="1604"/>
        <v>0</v>
      </c>
      <c r="R3351" s="74"/>
      <c r="S3351" s="53">
        <f t="shared" si="1606"/>
        <v>0</v>
      </c>
      <c r="T3351" s="58"/>
      <c r="U3351" s="58"/>
      <c r="V3351" s="53">
        <f t="shared" si="1605"/>
        <v>0</v>
      </c>
      <c r="W3351" s="75"/>
      <c r="X3351" s="76"/>
    </row>
    <row r="3352" spans="1:24" s="35" customFormat="1" ht="31.5" x14ac:dyDescent="0.25">
      <c r="A3352" s="72" t="s">
        <v>300</v>
      </c>
      <c r="B3352" s="33" t="s">
        <v>332</v>
      </c>
      <c r="C3352" s="73" t="s">
        <v>102</v>
      </c>
      <c r="D3352" s="39" t="s">
        <v>352</v>
      </c>
      <c r="E3352" s="74"/>
      <c r="F3352" s="74"/>
      <c r="G3352" s="74"/>
      <c r="H3352" s="74"/>
      <c r="I3352" s="54"/>
      <c r="J3352" s="50"/>
      <c r="K3352" s="54"/>
      <c r="L3352" s="55"/>
      <c r="M3352" s="75"/>
      <c r="N3352" s="75"/>
      <c r="O3352" s="74"/>
      <c r="P3352" s="74"/>
      <c r="Q3352" s="57">
        <f t="shared" si="1604"/>
        <v>0</v>
      </c>
      <c r="R3352" s="74"/>
      <c r="S3352" s="53">
        <f t="shared" si="1606"/>
        <v>0</v>
      </c>
      <c r="T3352" s="58"/>
      <c r="U3352" s="58"/>
      <c r="V3352" s="53">
        <f t="shared" si="1605"/>
        <v>0</v>
      </c>
      <c r="W3352" s="75"/>
      <c r="X3352" s="76"/>
    </row>
    <row r="3353" spans="1:24" s="35" customFormat="1" ht="15.75" x14ac:dyDescent="0.25">
      <c r="A3353" s="72" t="s">
        <v>300</v>
      </c>
      <c r="B3353" s="33" t="s">
        <v>332</v>
      </c>
      <c r="C3353" s="73" t="s">
        <v>89</v>
      </c>
      <c r="D3353" s="43" t="s">
        <v>88</v>
      </c>
      <c r="E3353" s="74"/>
      <c r="F3353" s="74"/>
      <c r="G3353" s="74"/>
      <c r="H3353" s="74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604"/>
        <v>0</v>
      </c>
      <c r="R3353" s="74"/>
      <c r="S3353" s="53">
        <f t="shared" si="1606"/>
        <v>0</v>
      </c>
      <c r="T3353" s="58"/>
      <c r="U3353" s="58"/>
      <c r="V3353" s="53">
        <f t="shared" si="1605"/>
        <v>0</v>
      </c>
      <c r="W3353" s="75"/>
      <c r="X3353" s="76"/>
    </row>
    <row r="3354" spans="1:24" s="35" customFormat="1" ht="15.75" x14ac:dyDescent="0.25">
      <c r="A3354" s="72" t="s">
        <v>300</v>
      </c>
      <c r="B3354" s="33" t="s">
        <v>332</v>
      </c>
      <c r="C3354" s="73" t="s">
        <v>91</v>
      </c>
      <c r="D3354" s="43" t="s">
        <v>90</v>
      </c>
      <c r="E3354" s="74"/>
      <c r="F3354" s="53">
        <f t="shared" ref="F3354" si="1607">E3354</f>
        <v>0</v>
      </c>
      <c r="G3354" s="74"/>
      <c r="H3354" s="74"/>
      <c r="I3354" s="54"/>
      <c r="J3354" s="54"/>
      <c r="K3354" s="54"/>
      <c r="L3354" s="55"/>
      <c r="M3354" s="75"/>
      <c r="N3354" s="75"/>
      <c r="O3354" s="74"/>
      <c r="P3354" s="74"/>
      <c r="Q3354" s="57">
        <f t="shared" si="1604"/>
        <v>0</v>
      </c>
      <c r="R3354" s="74"/>
      <c r="S3354" s="53">
        <f t="shared" si="1606"/>
        <v>0</v>
      </c>
      <c r="T3354" s="58"/>
      <c r="U3354" s="58"/>
      <c r="V3354" s="53">
        <f t="shared" si="1605"/>
        <v>0</v>
      </c>
      <c r="W3354" s="75"/>
      <c r="X3354" s="76"/>
    </row>
    <row r="3355" spans="1:24" s="35" customFormat="1" ht="15.75" x14ac:dyDescent="0.25">
      <c r="A3355" s="72" t="s">
        <v>300</v>
      </c>
      <c r="B3355" s="33" t="s">
        <v>332</v>
      </c>
      <c r="C3355" s="73" t="s">
        <v>94</v>
      </c>
      <c r="D3355" s="43" t="s">
        <v>97</v>
      </c>
      <c r="E3355" s="74"/>
      <c r="F3355" s="74"/>
      <c r="G3355" s="74"/>
      <c r="H3355" s="74"/>
      <c r="I3355" s="54"/>
      <c r="J3355" s="50"/>
      <c r="K3355" s="54"/>
      <c r="L3355" s="55"/>
      <c r="M3355" s="75"/>
      <c r="N3355" s="75"/>
      <c r="O3355" s="74"/>
      <c r="P3355" s="74"/>
      <c r="Q3355" s="57">
        <f t="shared" si="1604"/>
        <v>0</v>
      </c>
      <c r="R3355" s="74"/>
      <c r="S3355" s="53">
        <f t="shared" si="1606"/>
        <v>0</v>
      </c>
      <c r="T3355" s="58"/>
      <c r="U3355" s="58"/>
      <c r="V3355" s="53">
        <f t="shared" si="1605"/>
        <v>0</v>
      </c>
      <c r="W3355" s="75"/>
      <c r="X3355" s="76"/>
    </row>
    <row r="3356" spans="1:24" s="35" customFormat="1" ht="15.75" x14ac:dyDescent="0.25">
      <c r="A3356" s="72" t="s">
        <v>300</v>
      </c>
      <c r="B3356" s="33" t="s">
        <v>332</v>
      </c>
      <c r="C3356" s="73" t="s">
        <v>93</v>
      </c>
      <c r="D3356" s="43" t="s">
        <v>92</v>
      </c>
      <c r="E3356" s="74"/>
      <c r="F3356" s="74"/>
      <c r="G3356" s="74"/>
      <c r="H3356" s="74"/>
      <c r="I3356" s="54"/>
      <c r="J3356" s="50"/>
      <c r="K3356" s="54"/>
      <c r="L3356" s="55"/>
      <c r="M3356" s="75"/>
      <c r="N3356" s="75"/>
      <c r="O3356" s="74"/>
      <c r="P3356" s="74"/>
      <c r="Q3356" s="57">
        <f t="shared" si="1604"/>
        <v>0</v>
      </c>
      <c r="R3356" s="74"/>
      <c r="S3356" s="53">
        <f t="shared" si="1606"/>
        <v>0</v>
      </c>
      <c r="T3356" s="58"/>
      <c r="U3356" s="58"/>
      <c r="V3356" s="53">
        <f t="shared" si="1605"/>
        <v>0</v>
      </c>
      <c r="W3356" s="75"/>
      <c r="X3356" s="76"/>
    </row>
    <row r="3357" spans="1:24" s="35" customFormat="1" ht="31.5" x14ac:dyDescent="0.25">
      <c r="A3357" s="72" t="s">
        <v>300</v>
      </c>
      <c r="B3357" s="33" t="s">
        <v>332</v>
      </c>
      <c r="C3357" s="73" t="s">
        <v>98</v>
      </c>
      <c r="D3357" s="34" t="s">
        <v>99</v>
      </c>
      <c r="E3357" s="74"/>
      <c r="F3357" s="74"/>
      <c r="G3357" s="74"/>
      <c r="H3357" s="74"/>
      <c r="I3357" s="54"/>
      <c r="J3357" s="50"/>
      <c r="K3357" s="54"/>
      <c r="L3357" s="55"/>
      <c r="M3357" s="75"/>
      <c r="N3357" s="75"/>
      <c r="O3357" s="74"/>
      <c r="P3357" s="74"/>
      <c r="Q3357" s="57">
        <f t="shared" si="1604"/>
        <v>0</v>
      </c>
      <c r="R3357" s="74"/>
      <c r="S3357" s="53">
        <f t="shared" si="1606"/>
        <v>0</v>
      </c>
      <c r="T3357" s="58"/>
      <c r="U3357" s="58"/>
      <c r="V3357" s="53">
        <f t="shared" si="1605"/>
        <v>0</v>
      </c>
      <c r="W3357" s="75"/>
      <c r="X3357" s="76"/>
    </row>
    <row r="3358" spans="1:24" s="35" customFormat="1" ht="15.75" x14ac:dyDescent="0.25">
      <c r="A3358" s="72" t="s">
        <v>300</v>
      </c>
      <c r="B3358" s="33" t="s">
        <v>332</v>
      </c>
      <c r="C3358" s="73" t="s">
        <v>100</v>
      </c>
      <c r="D3358" s="34" t="s">
        <v>101</v>
      </c>
      <c r="E3358" s="74"/>
      <c r="F3358" s="74"/>
      <c r="G3358" s="74"/>
      <c r="H3358" s="74"/>
      <c r="I3358" s="54"/>
      <c r="J3358" s="50"/>
      <c r="K3358" s="54"/>
      <c r="L3358" s="55"/>
      <c r="M3358" s="75"/>
      <c r="N3358" s="75"/>
      <c r="O3358" s="74"/>
      <c r="P3358" s="74"/>
      <c r="Q3358" s="57">
        <f t="shared" si="1604"/>
        <v>0</v>
      </c>
      <c r="R3358" s="74"/>
      <c r="S3358" s="53">
        <f t="shared" si="1606"/>
        <v>0</v>
      </c>
      <c r="T3358" s="58"/>
      <c r="U3358" s="58"/>
      <c r="V3358" s="53">
        <f t="shared" si="1605"/>
        <v>0</v>
      </c>
      <c r="W3358" s="75"/>
      <c r="X3358" s="76"/>
    </row>
    <row r="3359" spans="1:24" s="35" customFormat="1" ht="47.25" x14ac:dyDescent="0.25">
      <c r="A3359" s="72" t="s">
        <v>300</v>
      </c>
      <c r="B3359" s="33" t="s">
        <v>332</v>
      </c>
      <c r="C3359" s="73" t="s">
        <v>102</v>
      </c>
      <c r="D3359" s="39" t="s">
        <v>87</v>
      </c>
      <c r="E3359" s="74"/>
      <c r="F3359" s="74"/>
      <c r="G3359" s="74"/>
      <c r="H3359" s="74"/>
      <c r="I3359" s="54"/>
      <c r="J3359" s="50"/>
      <c r="K3359" s="54"/>
      <c r="L3359" s="55"/>
      <c r="M3359" s="75"/>
      <c r="N3359" s="75"/>
      <c r="O3359" s="74"/>
      <c r="P3359" s="74"/>
      <c r="Q3359" s="57">
        <f t="shared" si="1604"/>
        <v>0</v>
      </c>
      <c r="R3359" s="74"/>
      <c r="S3359" s="53">
        <f t="shared" si="1606"/>
        <v>0</v>
      </c>
      <c r="T3359" s="58"/>
      <c r="U3359" s="58"/>
      <c r="V3359" s="53">
        <f t="shared" si="1605"/>
        <v>0</v>
      </c>
      <c r="W3359" s="75"/>
      <c r="X3359" s="76"/>
    </row>
    <row r="3360" spans="1:24" s="35" customFormat="1" ht="37.5" customHeight="1" x14ac:dyDescent="0.25">
      <c r="A3360" s="72" t="s">
        <v>300</v>
      </c>
      <c r="B3360" s="33" t="s">
        <v>332</v>
      </c>
      <c r="C3360" s="73" t="s">
        <v>102</v>
      </c>
      <c r="D3360" s="39" t="s">
        <v>103</v>
      </c>
      <c r="E3360" s="74"/>
      <c r="F3360" s="74"/>
      <c r="G3360" s="74"/>
      <c r="H3360" s="74"/>
      <c r="I3360" s="54"/>
      <c r="J3360" s="50"/>
      <c r="K3360" s="54"/>
      <c r="L3360" s="55"/>
      <c r="M3360" s="75"/>
      <c r="N3360" s="75"/>
      <c r="O3360" s="74"/>
      <c r="P3360" s="74"/>
      <c r="Q3360" s="57">
        <f t="shared" si="1604"/>
        <v>0</v>
      </c>
      <c r="R3360" s="74"/>
      <c r="S3360" s="53">
        <f t="shared" si="1606"/>
        <v>0</v>
      </c>
      <c r="T3360" s="58"/>
      <c r="U3360" s="58"/>
      <c r="V3360" s="53">
        <f t="shared" si="1605"/>
        <v>0</v>
      </c>
      <c r="W3360" s="75"/>
      <c r="X3360" s="76"/>
    </row>
    <row r="3361" spans="1:24" s="35" customFormat="1" ht="31.5" x14ac:dyDescent="0.25">
      <c r="A3361" s="72" t="s">
        <v>300</v>
      </c>
      <c r="B3361" s="33" t="s">
        <v>332</v>
      </c>
      <c r="C3361" s="23" t="s">
        <v>362</v>
      </c>
      <c r="D3361" s="39" t="s">
        <v>363</v>
      </c>
      <c r="E3361" s="74"/>
      <c r="F3361" s="74"/>
      <c r="G3361" s="74"/>
      <c r="H3361" s="74"/>
      <c r="I3361" s="54"/>
      <c r="J3361" s="50"/>
      <c r="K3361" s="54"/>
      <c r="L3361" s="55"/>
      <c r="M3361" s="75"/>
      <c r="N3361" s="75"/>
      <c r="O3361" s="74"/>
      <c r="P3361" s="74"/>
      <c r="Q3361" s="57"/>
      <c r="R3361" s="74"/>
      <c r="S3361" s="53"/>
      <c r="T3361" s="58"/>
      <c r="U3361" s="58"/>
      <c r="V3361" s="53"/>
      <c r="W3361" s="75"/>
      <c r="X3361" s="76"/>
    </row>
    <row r="3362" spans="1:24" s="35" customFormat="1" ht="15.75" x14ac:dyDescent="0.25">
      <c r="A3362" s="72" t="s">
        <v>300</v>
      </c>
      <c r="B3362" s="33" t="s">
        <v>332</v>
      </c>
      <c r="C3362" s="23" t="s">
        <v>365</v>
      </c>
      <c r="D3362" s="39" t="s">
        <v>364</v>
      </c>
      <c r="E3362" s="74"/>
      <c r="F3362" s="74"/>
      <c r="G3362" s="74"/>
      <c r="H3362" s="74"/>
      <c r="I3362" s="54"/>
      <c r="J3362" s="50"/>
      <c r="K3362" s="54"/>
      <c r="L3362" s="55"/>
      <c r="M3362" s="75"/>
      <c r="N3362" s="75"/>
      <c r="O3362" s="74"/>
      <c r="P3362" s="74"/>
      <c r="Q3362" s="57"/>
      <c r="R3362" s="74"/>
      <c r="S3362" s="53"/>
      <c r="T3362" s="58"/>
      <c r="U3362" s="58"/>
      <c r="V3362" s="53"/>
      <c r="W3362" s="75"/>
      <c r="X3362" s="76"/>
    </row>
    <row r="3363" spans="1:24" s="35" customFormat="1" ht="15.75" x14ac:dyDescent="0.25">
      <c r="A3363" s="72" t="s">
        <v>300</v>
      </c>
      <c r="B3363" s="21">
        <v>2</v>
      </c>
      <c r="C3363" s="73" t="s">
        <v>102</v>
      </c>
      <c r="D3363" s="40" t="s">
        <v>31</v>
      </c>
      <c r="E3363" s="68">
        <f t="shared" ref="E3363:K3363" si="1608">E3364+E3370+E3424</f>
        <v>2065691</v>
      </c>
      <c r="F3363" s="68">
        <f t="shared" si="1608"/>
        <v>352614</v>
      </c>
      <c r="G3363" s="68">
        <f t="shared" si="1608"/>
        <v>352402</v>
      </c>
      <c r="H3363" s="68">
        <f t="shared" si="1608"/>
        <v>352402</v>
      </c>
      <c r="I3363" s="126">
        <f t="shared" si="1608"/>
        <v>0</v>
      </c>
      <c r="J3363" s="126">
        <f t="shared" si="1608"/>
        <v>0</v>
      </c>
      <c r="K3363" s="126">
        <f t="shared" si="1608"/>
        <v>-212</v>
      </c>
      <c r="L3363" s="55">
        <f>ROUND(K3363*100/-F3363,2)</f>
        <v>0.06</v>
      </c>
      <c r="M3363" s="64"/>
      <c r="N3363" s="49">
        <f>ROUND(M3363/12*2,2)</f>
        <v>0</v>
      </c>
      <c r="O3363" s="68">
        <f t="shared" ref="O3363:V3363" si="1609">O3364+O3370+O3424</f>
        <v>0</v>
      </c>
      <c r="P3363" s="68">
        <f t="shared" si="1609"/>
        <v>0</v>
      </c>
      <c r="Q3363" s="126">
        <f t="shared" si="1609"/>
        <v>0</v>
      </c>
      <c r="R3363" s="68">
        <f t="shared" si="1609"/>
        <v>171</v>
      </c>
      <c r="S3363" s="64">
        <f t="shared" si="1609"/>
        <v>29</v>
      </c>
      <c r="T3363" s="136">
        <f t="shared" si="1609"/>
        <v>32</v>
      </c>
      <c r="U3363" s="136">
        <f t="shared" si="1609"/>
        <v>32</v>
      </c>
      <c r="V3363" s="53">
        <f t="shared" si="1609"/>
        <v>0</v>
      </c>
      <c r="W3363" s="74"/>
      <c r="X3363" s="76"/>
    </row>
    <row r="3364" spans="1:24" s="35" customFormat="1" ht="15.75" x14ac:dyDescent="0.25">
      <c r="A3364" s="72" t="s">
        <v>300</v>
      </c>
      <c r="B3364" s="22" t="s">
        <v>333</v>
      </c>
      <c r="C3364" s="73" t="s">
        <v>102</v>
      </c>
      <c r="D3364" s="32" t="s">
        <v>32</v>
      </c>
      <c r="E3364" s="64">
        <f t="shared" ref="E3364:L3364" si="1610">SUM(E3365:E3369)</f>
        <v>2054417</v>
      </c>
      <c r="F3364" s="64">
        <f t="shared" si="1610"/>
        <v>342402</v>
      </c>
      <c r="G3364" s="64">
        <f t="shared" si="1610"/>
        <v>342402</v>
      </c>
      <c r="H3364" s="64">
        <f t="shared" si="1610"/>
        <v>342402</v>
      </c>
      <c r="I3364" s="126">
        <f t="shared" si="1610"/>
        <v>0</v>
      </c>
      <c r="J3364" s="126">
        <f t="shared" si="1610"/>
        <v>0</v>
      </c>
      <c r="K3364" s="126">
        <f t="shared" si="1610"/>
        <v>0</v>
      </c>
      <c r="L3364" s="64">
        <f t="shared" si="1610"/>
        <v>0</v>
      </c>
      <c r="M3364" s="64"/>
      <c r="N3364" s="64"/>
      <c r="O3364" s="64">
        <f t="shared" ref="O3364:V3364" si="1611">SUM(O3365:O3369)</f>
        <v>0</v>
      </c>
      <c r="P3364" s="64">
        <f t="shared" si="1611"/>
        <v>0</v>
      </c>
      <c r="Q3364" s="126">
        <f t="shared" si="1611"/>
        <v>0</v>
      </c>
      <c r="R3364" s="64">
        <f t="shared" si="1611"/>
        <v>171</v>
      </c>
      <c r="S3364" s="64">
        <f t="shared" si="1611"/>
        <v>29</v>
      </c>
      <c r="T3364" s="136">
        <f t="shared" si="1611"/>
        <v>32</v>
      </c>
      <c r="U3364" s="136">
        <f t="shared" si="1611"/>
        <v>32</v>
      </c>
      <c r="V3364" s="64">
        <f t="shared" si="1611"/>
        <v>0</v>
      </c>
      <c r="W3364" s="64"/>
      <c r="X3364" s="76"/>
    </row>
    <row r="3365" spans="1:24" s="35" customFormat="1" ht="15.75" x14ac:dyDescent="0.25">
      <c r="A3365" s="72" t="s">
        <v>300</v>
      </c>
      <c r="B3365" s="33" t="s">
        <v>333</v>
      </c>
      <c r="C3365" s="73" t="s">
        <v>109</v>
      </c>
      <c r="D3365" s="34" t="s">
        <v>106</v>
      </c>
      <c r="E3365" s="74"/>
      <c r="F3365" s="74"/>
      <c r="G3365" s="53"/>
      <c r="H3365" s="99"/>
      <c r="I3365" s="119"/>
      <c r="J3365" s="55"/>
      <c r="K3365" s="54"/>
      <c r="L3365" s="55"/>
      <c r="M3365" s="75"/>
      <c r="N3365" s="75"/>
      <c r="O3365" s="74"/>
      <c r="P3365" s="74"/>
      <c r="Q3365" s="57">
        <f>O3365-P3365</f>
        <v>0</v>
      </c>
      <c r="R3365" s="74"/>
      <c r="S3365" s="53">
        <f>ROUND(R3365/12*3,0)</f>
        <v>0</v>
      </c>
      <c r="T3365" s="58"/>
      <c r="U3365" s="58"/>
      <c r="V3365" s="53">
        <f>T3365-U3365</f>
        <v>0</v>
      </c>
      <c r="W3365" s="75"/>
      <c r="X3365" s="76"/>
    </row>
    <row r="3366" spans="1:24" s="35" customFormat="1" ht="31.5" x14ac:dyDescent="0.25">
      <c r="A3366" s="72" t="s">
        <v>300</v>
      </c>
      <c r="B3366" s="33" t="s">
        <v>333</v>
      </c>
      <c r="C3366" s="73" t="s">
        <v>110</v>
      </c>
      <c r="D3366" s="34" t="s">
        <v>114</v>
      </c>
      <c r="E3366" s="53">
        <v>2054417</v>
      </c>
      <c r="F3366" s="99">
        <f>171201*2</f>
        <v>342402</v>
      </c>
      <c r="G3366" s="99">
        <f>171201*2</f>
        <v>342402</v>
      </c>
      <c r="H3366" s="99">
        <f>171201*2</f>
        <v>342402</v>
      </c>
      <c r="I3366" s="119"/>
      <c r="J3366" s="55"/>
      <c r="K3366" s="54"/>
      <c r="L3366" s="55"/>
      <c r="M3366" s="75"/>
      <c r="N3366" s="75"/>
      <c r="O3366" s="74"/>
      <c r="P3366" s="74"/>
      <c r="Q3366" s="57">
        <f>O3366-P3366</f>
        <v>0</v>
      </c>
      <c r="R3366" s="74">
        <v>171</v>
      </c>
      <c r="S3366" s="53">
        <f>ROUND(R3366/12*2,0)</f>
        <v>29</v>
      </c>
      <c r="T3366" s="58">
        <v>32</v>
      </c>
      <c r="U3366" s="58">
        <v>32</v>
      </c>
      <c r="V3366" s="53">
        <f>T3366-U3366</f>
        <v>0</v>
      </c>
      <c r="W3366" s="75"/>
      <c r="X3366" s="76"/>
    </row>
    <row r="3367" spans="1:24" s="35" customFormat="1" ht="15.75" x14ac:dyDescent="0.25">
      <c r="A3367" s="72" t="s">
        <v>300</v>
      </c>
      <c r="B3367" s="33" t="s">
        <v>333</v>
      </c>
      <c r="C3367" s="73" t="s">
        <v>111</v>
      </c>
      <c r="D3367" s="34" t="s">
        <v>115</v>
      </c>
      <c r="E3367" s="74"/>
      <c r="F3367" s="74"/>
      <c r="G3367" s="74"/>
      <c r="H3367" s="74"/>
      <c r="I3367" s="54"/>
      <c r="J3367" s="50"/>
      <c r="K3367" s="54"/>
      <c r="L3367" s="55"/>
      <c r="M3367" s="75"/>
      <c r="N3367" s="75"/>
      <c r="O3367" s="74"/>
      <c r="P3367" s="74"/>
      <c r="Q3367" s="57">
        <f>O3367-P3367</f>
        <v>0</v>
      </c>
      <c r="R3367" s="74"/>
      <c r="S3367" s="53">
        <f>ROUND(R3367/12*3,0)</f>
        <v>0</v>
      </c>
      <c r="T3367" s="58"/>
      <c r="U3367" s="58"/>
      <c r="V3367" s="53">
        <f>T3367-U3367</f>
        <v>0</v>
      </c>
      <c r="W3367" s="75"/>
      <c r="X3367" s="76"/>
    </row>
    <row r="3368" spans="1:24" s="35" customFormat="1" ht="23.25" customHeight="1" x14ac:dyDescent="0.25">
      <c r="A3368" s="72" t="s">
        <v>300</v>
      </c>
      <c r="B3368" s="33" t="s">
        <v>333</v>
      </c>
      <c r="C3368" s="73" t="s">
        <v>113</v>
      </c>
      <c r="D3368" s="34" t="s">
        <v>116</v>
      </c>
      <c r="E3368" s="74"/>
      <c r="F3368" s="74"/>
      <c r="G3368" s="74"/>
      <c r="H3368" s="74"/>
      <c r="I3368" s="119"/>
      <c r="J3368" s="50"/>
      <c r="K3368" s="119"/>
      <c r="L3368" s="55"/>
      <c r="M3368" s="75"/>
      <c r="N3368" s="75"/>
      <c r="O3368" s="74"/>
      <c r="P3368" s="74"/>
      <c r="Q3368" s="59">
        <f>O3368-P3368</f>
        <v>0</v>
      </c>
      <c r="R3368" s="74"/>
      <c r="S3368" s="53">
        <f>ROUND(R3368/12*3,0)</f>
        <v>0</v>
      </c>
      <c r="T3368" s="53"/>
      <c r="U3368" s="53"/>
      <c r="V3368" s="53">
        <f>T3368-U3368</f>
        <v>0</v>
      </c>
      <c r="W3368" s="75"/>
      <c r="X3368" s="76"/>
    </row>
    <row r="3369" spans="1:24" s="35" customFormat="1" ht="15.75" x14ac:dyDescent="0.25">
      <c r="A3369" s="72" t="s">
        <v>300</v>
      </c>
      <c r="B3369" s="33" t="s">
        <v>333</v>
      </c>
      <c r="C3369" s="73" t="s">
        <v>112</v>
      </c>
      <c r="D3369" s="34" t="s">
        <v>117</v>
      </c>
      <c r="E3369" s="74"/>
      <c r="F3369" s="74"/>
      <c r="G3369" s="74"/>
      <c r="H3369" s="74"/>
      <c r="I3369" s="119"/>
      <c r="J3369" s="50"/>
      <c r="K3369" s="119"/>
      <c r="L3369" s="55"/>
      <c r="M3369" s="75"/>
      <c r="N3369" s="75"/>
      <c r="O3369" s="74"/>
      <c r="P3369" s="74"/>
      <c r="Q3369" s="59">
        <f>O3369-P3369</f>
        <v>0</v>
      </c>
      <c r="R3369" s="74"/>
      <c r="S3369" s="53">
        <f>ROUND(R3369/12*3,0)</f>
        <v>0</v>
      </c>
      <c r="T3369" s="53"/>
      <c r="U3369" s="53"/>
      <c r="V3369" s="53">
        <f>T3369-U3369</f>
        <v>0</v>
      </c>
      <c r="W3369" s="75"/>
      <c r="X3369" s="76"/>
    </row>
    <row r="3370" spans="1:24" s="35" customFormat="1" ht="15.75" x14ac:dyDescent="0.25">
      <c r="A3370" s="72" t="s">
        <v>300</v>
      </c>
      <c r="B3370" s="22" t="s">
        <v>334</v>
      </c>
      <c r="C3370" s="73" t="s">
        <v>102</v>
      </c>
      <c r="D3370" s="41" t="s">
        <v>33</v>
      </c>
      <c r="E3370" s="64">
        <f t="shared" ref="E3370:L3370" si="1612">SUM(E3371:E3423)</f>
        <v>0</v>
      </c>
      <c r="F3370" s="64">
        <f t="shared" si="1612"/>
        <v>0</v>
      </c>
      <c r="G3370" s="64">
        <f t="shared" si="1612"/>
        <v>0</v>
      </c>
      <c r="H3370" s="64">
        <f t="shared" si="1612"/>
        <v>0</v>
      </c>
      <c r="I3370" s="126">
        <f t="shared" si="1612"/>
        <v>0</v>
      </c>
      <c r="J3370" s="126">
        <f t="shared" si="1612"/>
        <v>0</v>
      </c>
      <c r="K3370" s="126">
        <f t="shared" si="1612"/>
        <v>0</v>
      </c>
      <c r="L3370" s="64">
        <f t="shared" si="1612"/>
        <v>0</v>
      </c>
      <c r="M3370" s="64"/>
      <c r="N3370" s="64"/>
      <c r="O3370" s="64">
        <f t="shared" ref="O3370:V3370" si="1613">SUM(O3371:O3423)</f>
        <v>0</v>
      </c>
      <c r="P3370" s="64">
        <f t="shared" si="1613"/>
        <v>0</v>
      </c>
      <c r="Q3370" s="126">
        <f t="shared" si="1613"/>
        <v>0</v>
      </c>
      <c r="R3370" s="64">
        <f t="shared" si="1613"/>
        <v>0</v>
      </c>
      <c r="S3370" s="64">
        <f t="shared" si="1613"/>
        <v>0</v>
      </c>
      <c r="T3370" s="136">
        <f t="shared" si="1613"/>
        <v>0</v>
      </c>
      <c r="U3370" s="136">
        <f t="shared" si="1613"/>
        <v>0</v>
      </c>
      <c r="V3370" s="64">
        <f t="shared" si="1613"/>
        <v>0</v>
      </c>
      <c r="W3370" s="64"/>
      <c r="X3370" s="76"/>
    </row>
    <row r="3371" spans="1:24" s="35" customFormat="1" ht="31.5" x14ac:dyDescent="0.25">
      <c r="A3371" s="72" t="s">
        <v>300</v>
      </c>
      <c r="B3371" s="33" t="s">
        <v>334</v>
      </c>
      <c r="C3371" s="78" t="s">
        <v>139</v>
      </c>
      <c r="D3371" s="43" t="s">
        <v>119</v>
      </c>
      <c r="E3371" s="74"/>
      <c r="F3371" s="74"/>
      <c r="G3371" s="74"/>
      <c r="H3371" s="74"/>
      <c r="I3371" s="54"/>
      <c r="J3371" s="50"/>
      <c r="K3371" s="54"/>
      <c r="L3371" s="55"/>
      <c r="M3371" s="75"/>
      <c r="N3371" s="75"/>
      <c r="O3371" s="74"/>
      <c r="P3371" s="74"/>
      <c r="Q3371" s="57">
        <f t="shared" ref="Q3371:Q3423" si="1614">O3371-P3371</f>
        <v>0</v>
      </c>
      <c r="R3371" s="74"/>
      <c r="S3371" s="53">
        <f t="shared" ref="S3371:S3423" si="1615">ROUND(R3371/12*3,0)</f>
        <v>0</v>
      </c>
      <c r="T3371" s="58"/>
      <c r="U3371" s="58"/>
      <c r="V3371" s="53">
        <f t="shared" ref="V3371:V3423" si="1616">T3371-U3371</f>
        <v>0</v>
      </c>
      <c r="W3371" s="75"/>
      <c r="X3371" s="76"/>
    </row>
    <row r="3372" spans="1:24" s="35" customFormat="1" ht="47.25" x14ac:dyDescent="0.25">
      <c r="A3372" s="72" t="s">
        <v>300</v>
      </c>
      <c r="B3372" s="33" t="s">
        <v>334</v>
      </c>
      <c r="C3372" s="78" t="s">
        <v>140</v>
      </c>
      <c r="D3372" s="43" t="s">
        <v>120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si="1614"/>
        <v>0</v>
      </c>
      <c r="R3372" s="74"/>
      <c r="S3372" s="53">
        <f t="shared" si="1615"/>
        <v>0</v>
      </c>
      <c r="T3372" s="58"/>
      <c r="U3372" s="58"/>
      <c r="V3372" s="53">
        <f t="shared" si="1616"/>
        <v>0</v>
      </c>
      <c r="W3372" s="75"/>
      <c r="X3372" s="76"/>
    </row>
    <row r="3373" spans="1:24" s="35" customFormat="1" ht="31.5" x14ac:dyDescent="0.25">
      <c r="A3373" s="72" t="s">
        <v>300</v>
      </c>
      <c r="B3373" s="33" t="s">
        <v>334</v>
      </c>
      <c r="C3373" s="78" t="s">
        <v>141</v>
      </c>
      <c r="D3373" s="43" t="s">
        <v>142</v>
      </c>
      <c r="E3373" s="74"/>
      <c r="F3373" s="74"/>
      <c r="G3373" s="74"/>
      <c r="H3373" s="74"/>
      <c r="I3373" s="54"/>
      <c r="J3373" s="50"/>
      <c r="K3373" s="54"/>
      <c r="L3373" s="55"/>
      <c r="M3373" s="75"/>
      <c r="N3373" s="75"/>
      <c r="O3373" s="74"/>
      <c r="P3373" s="74"/>
      <c r="Q3373" s="57">
        <f t="shared" si="1614"/>
        <v>0</v>
      </c>
      <c r="R3373" s="74"/>
      <c r="S3373" s="53">
        <f t="shared" si="1615"/>
        <v>0</v>
      </c>
      <c r="T3373" s="58"/>
      <c r="U3373" s="58"/>
      <c r="V3373" s="53">
        <f t="shared" si="1616"/>
        <v>0</v>
      </c>
      <c r="W3373" s="75"/>
      <c r="X3373" s="76"/>
    </row>
    <row r="3374" spans="1:24" s="35" customFormat="1" ht="31.5" x14ac:dyDescent="0.25">
      <c r="A3374" s="72" t="s">
        <v>300</v>
      </c>
      <c r="B3374" s="33" t="s">
        <v>334</v>
      </c>
      <c r="C3374" s="78" t="s">
        <v>143</v>
      </c>
      <c r="D3374" s="43" t="s">
        <v>144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si="1614"/>
        <v>0</v>
      </c>
      <c r="R3374" s="74"/>
      <c r="S3374" s="53">
        <f t="shared" si="1615"/>
        <v>0</v>
      </c>
      <c r="T3374" s="58"/>
      <c r="U3374" s="58"/>
      <c r="V3374" s="53">
        <f t="shared" si="1616"/>
        <v>0</v>
      </c>
      <c r="W3374" s="75"/>
      <c r="X3374" s="76"/>
    </row>
    <row r="3375" spans="1:24" s="35" customFormat="1" ht="15.75" x14ac:dyDescent="0.25">
      <c r="A3375" s="72" t="s">
        <v>300</v>
      </c>
      <c r="B3375" s="33" t="s">
        <v>334</v>
      </c>
      <c r="C3375" s="78" t="s">
        <v>145</v>
      </c>
      <c r="D3375" s="43" t="s">
        <v>146</v>
      </c>
      <c r="E3375" s="74"/>
      <c r="F3375" s="74"/>
      <c r="G3375" s="74"/>
      <c r="H3375" s="74"/>
      <c r="I3375" s="119"/>
      <c r="J3375" s="50"/>
      <c r="K3375" s="119"/>
      <c r="L3375" s="55"/>
      <c r="M3375" s="75"/>
      <c r="N3375" s="75"/>
      <c r="O3375" s="74"/>
      <c r="P3375" s="74"/>
      <c r="Q3375" s="59">
        <f t="shared" si="1614"/>
        <v>0</v>
      </c>
      <c r="R3375" s="74"/>
      <c r="S3375" s="53">
        <f t="shared" si="1615"/>
        <v>0</v>
      </c>
      <c r="T3375" s="53"/>
      <c r="U3375" s="53"/>
      <c r="V3375" s="53">
        <f t="shared" si="1616"/>
        <v>0</v>
      </c>
      <c r="W3375" s="75"/>
      <c r="X3375" s="76"/>
    </row>
    <row r="3376" spans="1:24" s="35" customFormat="1" ht="15.75" x14ac:dyDescent="0.25">
      <c r="A3376" s="72" t="s">
        <v>300</v>
      </c>
      <c r="B3376" s="33" t="s">
        <v>334</v>
      </c>
      <c r="C3376" s="78" t="s">
        <v>147</v>
      </c>
      <c r="D3376" s="43" t="s">
        <v>148</v>
      </c>
      <c r="E3376" s="74"/>
      <c r="F3376" s="74"/>
      <c r="G3376" s="74"/>
      <c r="H3376" s="74"/>
      <c r="I3376" s="54"/>
      <c r="J3376" s="50"/>
      <c r="K3376" s="54"/>
      <c r="L3376" s="55"/>
      <c r="M3376" s="75"/>
      <c r="N3376" s="75"/>
      <c r="O3376" s="74"/>
      <c r="P3376" s="74"/>
      <c r="Q3376" s="57">
        <f t="shared" si="1614"/>
        <v>0</v>
      </c>
      <c r="R3376" s="74"/>
      <c r="S3376" s="53">
        <f t="shared" si="1615"/>
        <v>0</v>
      </c>
      <c r="T3376" s="58"/>
      <c r="U3376" s="58"/>
      <c r="V3376" s="53">
        <f t="shared" si="1616"/>
        <v>0</v>
      </c>
      <c r="W3376" s="75"/>
      <c r="X3376" s="76"/>
    </row>
    <row r="3377" spans="1:24" s="35" customFormat="1" ht="78.75" x14ac:dyDescent="0.25">
      <c r="A3377" s="72" t="s">
        <v>300</v>
      </c>
      <c r="B3377" s="33" t="s">
        <v>334</v>
      </c>
      <c r="C3377" s="78" t="s">
        <v>149</v>
      </c>
      <c r="D3377" s="43" t="s">
        <v>150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614"/>
        <v>0</v>
      </c>
      <c r="R3377" s="74"/>
      <c r="S3377" s="53">
        <f t="shared" si="1615"/>
        <v>0</v>
      </c>
      <c r="T3377" s="58"/>
      <c r="U3377" s="58"/>
      <c r="V3377" s="53">
        <f t="shared" si="1616"/>
        <v>0</v>
      </c>
      <c r="W3377" s="75"/>
      <c r="X3377" s="76"/>
    </row>
    <row r="3378" spans="1:24" s="35" customFormat="1" ht="31.5" x14ac:dyDescent="0.25">
      <c r="A3378" s="72" t="s">
        <v>300</v>
      </c>
      <c r="B3378" s="33" t="s">
        <v>334</v>
      </c>
      <c r="C3378" s="78" t="s">
        <v>130</v>
      </c>
      <c r="D3378" s="43" t="s">
        <v>151</v>
      </c>
      <c r="E3378" s="74"/>
      <c r="F3378" s="74"/>
      <c r="G3378" s="74"/>
      <c r="H3378" s="74"/>
      <c r="I3378" s="54"/>
      <c r="J3378" s="50"/>
      <c r="K3378" s="54"/>
      <c r="L3378" s="55"/>
      <c r="M3378" s="75"/>
      <c r="N3378" s="75"/>
      <c r="O3378" s="74"/>
      <c r="P3378" s="74"/>
      <c r="Q3378" s="57">
        <f t="shared" si="1614"/>
        <v>0</v>
      </c>
      <c r="R3378" s="74"/>
      <c r="S3378" s="53">
        <f t="shared" si="1615"/>
        <v>0</v>
      </c>
      <c r="T3378" s="58"/>
      <c r="U3378" s="58"/>
      <c r="V3378" s="53">
        <f t="shared" si="1616"/>
        <v>0</v>
      </c>
      <c r="W3378" s="75"/>
      <c r="X3378" s="76"/>
    </row>
    <row r="3379" spans="1:24" s="35" customFormat="1" ht="47.25" x14ac:dyDescent="0.25">
      <c r="A3379" s="72" t="s">
        <v>300</v>
      </c>
      <c r="B3379" s="33" t="s">
        <v>334</v>
      </c>
      <c r="C3379" s="78" t="s">
        <v>174</v>
      </c>
      <c r="D3379" s="43" t="s">
        <v>175</v>
      </c>
      <c r="E3379" s="74"/>
      <c r="F3379" s="74"/>
      <c r="G3379" s="74"/>
      <c r="H3379" s="74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614"/>
        <v>0</v>
      </c>
      <c r="R3379" s="74"/>
      <c r="S3379" s="53">
        <f t="shared" si="1615"/>
        <v>0</v>
      </c>
      <c r="T3379" s="58"/>
      <c r="U3379" s="58"/>
      <c r="V3379" s="53">
        <f t="shared" si="1616"/>
        <v>0</v>
      </c>
      <c r="W3379" s="75"/>
      <c r="X3379" s="76"/>
    </row>
    <row r="3380" spans="1:24" s="35" customFormat="1" ht="31.5" x14ac:dyDescent="0.25">
      <c r="A3380" s="72" t="s">
        <v>300</v>
      </c>
      <c r="B3380" s="33" t="s">
        <v>334</v>
      </c>
      <c r="C3380" s="78" t="s">
        <v>129</v>
      </c>
      <c r="D3380" s="43" t="s">
        <v>152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614"/>
        <v>0</v>
      </c>
      <c r="R3380" s="74"/>
      <c r="S3380" s="53">
        <f t="shared" si="1615"/>
        <v>0</v>
      </c>
      <c r="T3380" s="58"/>
      <c r="U3380" s="58"/>
      <c r="V3380" s="53">
        <f t="shared" si="1616"/>
        <v>0</v>
      </c>
      <c r="W3380" s="75"/>
      <c r="X3380" s="76"/>
    </row>
    <row r="3381" spans="1:24" s="35" customFormat="1" ht="31.5" x14ac:dyDescent="0.25">
      <c r="A3381" s="72" t="s">
        <v>300</v>
      </c>
      <c r="B3381" s="33" t="s">
        <v>334</v>
      </c>
      <c r="C3381" s="78" t="s">
        <v>176</v>
      </c>
      <c r="D3381" s="43" t="s">
        <v>177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614"/>
        <v>0</v>
      </c>
      <c r="R3381" s="74"/>
      <c r="S3381" s="53">
        <f t="shared" si="1615"/>
        <v>0</v>
      </c>
      <c r="T3381" s="58"/>
      <c r="U3381" s="58"/>
      <c r="V3381" s="53">
        <f t="shared" si="1616"/>
        <v>0</v>
      </c>
      <c r="W3381" s="75"/>
      <c r="X3381" s="76"/>
    </row>
    <row r="3382" spans="1:24" s="35" customFormat="1" ht="15.75" x14ac:dyDescent="0.25">
      <c r="A3382" s="72" t="s">
        <v>300</v>
      </c>
      <c r="B3382" s="33" t="s">
        <v>334</v>
      </c>
      <c r="C3382" s="78" t="s">
        <v>131</v>
      </c>
      <c r="D3382" s="43" t="s">
        <v>153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614"/>
        <v>0</v>
      </c>
      <c r="R3382" s="74"/>
      <c r="S3382" s="53">
        <f t="shared" si="1615"/>
        <v>0</v>
      </c>
      <c r="T3382" s="58"/>
      <c r="U3382" s="58"/>
      <c r="V3382" s="53">
        <f t="shared" si="1616"/>
        <v>0</v>
      </c>
      <c r="W3382" s="75"/>
      <c r="X3382" s="76"/>
    </row>
    <row r="3383" spans="1:24" s="35" customFormat="1" ht="31.5" x14ac:dyDescent="0.25">
      <c r="A3383" s="72" t="s">
        <v>300</v>
      </c>
      <c r="B3383" s="33" t="s">
        <v>334</v>
      </c>
      <c r="C3383" s="78" t="s">
        <v>178</v>
      </c>
      <c r="D3383" s="43" t="s">
        <v>179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614"/>
        <v>0</v>
      </c>
      <c r="R3383" s="74"/>
      <c r="S3383" s="53">
        <f t="shared" si="1615"/>
        <v>0</v>
      </c>
      <c r="T3383" s="58"/>
      <c r="U3383" s="58"/>
      <c r="V3383" s="53">
        <f t="shared" si="1616"/>
        <v>0</v>
      </c>
      <c r="W3383" s="75"/>
      <c r="X3383" s="76"/>
    </row>
    <row r="3384" spans="1:24" s="35" customFormat="1" ht="31.5" x14ac:dyDescent="0.25">
      <c r="A3384" s="72" t="s">
        <v>300</v>
      </c>
      <c r="B3384" s="33" t="s">
        <v>334</v>
      </c>
      <c r="C3384" s="78" t="s">
        <v>132</v>
      </c>
      <c r="D3384" s="43" t="s">
        <v>154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614"/>
        <v>0</v>
      </c>
      <c r="R3384" s="74"/>
      <c r="S3384" s="53">
        <f t="shared" si="1615"/>
        <v>0</v>
      </c>
      <c r="T3384" s="58"/>
      <c r="U3384" s="58"/>
      <c r="V3384" s="53">
        <f t="shared" si="1616"/>
        <v>0</v>
      </c>
      <c r="W3384" s="75"/>
      <c r="X3384" s="76"/>
    </row>
    <row r="3385" spans="1:24" s="35" customFormat="1" ht="15.75" x14ac:dyDescent="0.25">
      <c r="A3385" s="72" t="s">
        <v>300</v>
      </c>
      <c r="B3385" s="33" t="s">
        <v>334</v>
      </c>
      <c r="C3385" s="78" t="s">
        <v>133</v>
      </c>
      <c r="D3385" s="43" t="s">
        <v>155</v>
      </c>
      <c r="E3385" s="74"/>
      <c r="F3385" s="74"/>
      <c r="G3385" s="74"/>
      <c r="H3385" s="74"/>
      <c r="I3385" s="54"/>
      <c r="J3385" s="50"/>
      <c r="K3385" s="54"/>
      <c r="L3385" s="55"/>
      <c r="M3385" s="75"/>
      <c r="N3385" s="75"/>
      <c r="O3385" s="74"/>
      <c r="P3385" s="74"/>
      <c r="Q3385" s="57">
        <f t="shared" si="1614"/>
        <v>0</v>
      </c>
      <c r="R3385" s="74"/>
      <c r="S3385" s="53">
        <f t="shared" si="1615"/>
        <v>0</v>
      </c>
      <c r="T3385" s="58"/>
      <c r="U3385" s="58"/>
      <c r="V3385" s="53">
        <f t="shared" si="1616"/>
        <v>0</v>
      </c>
      <c r="W3385" s="75"/>
      <c r="X3385" s="76"/>
    </row>
    <row r="3386" spans="1:24" s="35" customFormat="1" ht="15.75" x14ac:dyDescent="0.25">
      <c r="A3386" s="72" t="s">
        <v>300</v>
      </c>
      <c r="B3386" s="33" t="s">
        <v>334</v>
      </c>
      <c r="C3386" s="78" t="s">
        <v>135</v>
      </c>
      <c r="D3386" s="43" t="s">
        <v>156</v>
      </c>
      <c r="E3386" s="74"/>
      <c r="F3386" s="74"/>
      <c r="G3386" s="74"/>
      <c r="H3386" s="74"/>
      <c r="I3386" s="54"/>
      <c r="J3386" s="50"/>
      <c r="K3386" s="54"/>
      <c r="L3386" s="55"/>
      <c r="M3386" s="75"/>
      <c r="N3386" s="75"/>
      <c r="O3386" s="74"/>
      <c r="P3386" s="74"/>
      <c r="Q3386" s="57">
        <f t="shared" si="1614"/>
        <v>0</v>
      </c>
      <c r="R3386" s="74"/>
      <c r="S3386" s="53">
        <f t="shared" si="1615"/>
        <v>0</v>
      </c>
      <c r="T3386" s="58"/>
      <c r="U3386" s="58"/>
      <c r="V3386" s="53">
        <f t="shared" si="1616"/>
        <v>0</v>
      </c>
      <c r="W3386" s="75"/>
      <c r="X3386" s="76"/>
    </row>
    <row r="3387" spans="1:24" s="35" customFormat="1" ht="31.5" x14ac:dyDescent="0.25">
      <c r="A3387" s="72" t="s">
        <v>300</v>
      </c>
      <c r="B3387" s="33" t="s">
        <v>334</v>
      </c>
      <c r="C3387" s="78" t="s">
        <v>136</v>
      </c>
      <c r="D3387" s="43" t="s">
        <v>157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614"/>
        <v>0</v>
      </c>
      <c r="R3387" s="74"/>
      <c r="S3387" s="53">
        <f t="shared" si="1615"/>
        <v>0</v>
      </c>
      <c r="T3387" s="58"/>
      <c r="U3387" s="58"/>
      <c r="V3387" s="53">
        <f t="shared" si="1616"/>
        <v>0</v>
      </c>
      <c r="W3387" s="75"/>
      <c r="X3387" s="76"/>
    </row>
    <row r="3388" spans="1:24" s="35" customFormat="1" ht="47.25" x14ac:dyDescent="0.25">
      <c r="A3388" s="72" t="s">
        <v>300</v>
      </c>
      <c r="B3388" s="33" t="s">
        <v>334</v>
      </c>
      <c r="C3388" s="78" t="s">
        <v>134</v>
      </c>
      <c r="D3388" s="43" t="s">
        <v>158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614"/>
        <v>0</v>
      </c>
      <c r="R3388" s="74"/>
      <c r="S3388" s="53">
        <f t="shared" si="1615"/>
        <v>0</v>
      </c>
      <c r="T3388" s="58"/>
      <c r="U3388" s="58"/>
      <c r="V3388" s="53">
        <f t="shared" si="1616"/>
        <v>0</v>
      </c>
      <c r="W3388" s="75"/>
      <c r="X3388" s="76"/>
    </row>
    <row r="3389" spans="1:24" s="35" customFormat="1" ht="15.75" x14ac:dyDescent="0.25">
      <c r="A3389" s="72" t="s">
        <v>300</v>
      </c>
      <c r="B3389" s="33" t="s">
        <v>334</v>
      </c>
      <c r="C3389" s="78" t="s">
        <v>138</v>
      </c>
      <c r="D3389" s="43" t="s">
        <v>159</v>
      </c>
      <c r="E3389" s="74"/>
      <c r="F3389" s="74"/>
      <c r="G3389" s="74"/>
      <c r="H3389" s="74"/>
      <c r="I3389" s="54"/>
      <c r="J3389" s="50"/>
      <c r="K3389" s="54"/>
      <c r="L3389" s="55"/>
      <c r="M3389" s="75"/>
      <c r="N3389" s="75"/>
      <c r="O3389" s="74"/>
      <c r="P3389" s="74"/>
      <c r="Q3389" s="57">
        <f t="shared" si="1614"/>
        <v>0</v>
      </c>
      <c r="R3389" s="74"/>
      <c r="S3389" s="53">
        <f t="shared" si="1615"/>
        <v>0</v>
      </c>
      <c r="T3389" s="58"/>
      <c r="U3389" s="58"/>
      <c r="V3389" s="53">
        <f t="shared" si="1616"/>
        <v>0</v>
      </c>
      <c r="W3389" s="75"/>
      <c r="X3389" s="76"/>
    </row>
    <row r="3390" spans="1:24" s="35" customFormat="1" ht="15.75" x14ac:dyDescent="0.25">
      <c r="A3390" s="72" t="s">
        <v>300</v>
      </c>
      <c r="B3390" s="33" t="s">
        <v>334</v>
      </c>
      <c r="C3390" s="78" t="s">
        <v>180</v>
      </c>
      <c r="D3390" s="43" t="s">
        <v>181</v>
      </c>
      <c r="E3390" s="74"/>
      <c r="F3390" s="74"/>
      <c r="G3390" s="74"/>
      <c r="H3390" s="74"/>
      <c r="I3390" s="54"/>
      <c r="J3390" s="50"/>
      <c r="K3390" s="54"/>
      <c r="L3390" s="55"/>
      <c r="M3390" s="75"/>
      <c r="N3390" s="75"/>
      <c r="O3390" s="74"/>
      <c r="P3390" s="74"/>
      <c r="Q3390" s="57">
        <f t="shared" si="1614"/>
        <v>0</v>
      </c>
      <c r="R3390" s="74"/>
      <c r="S3390" s="53">
        <f t="shared" si="1615"/>
        <v>0</v>
      </c>
      <c r="T3390" s="58"/>
      <c r="U3390" s="58"/>
      <c r="V3390" s="53">
        <f t="shared" si="1616"/>
        <v>0</v>
      </c>
      <c r="W3390" s="75"/>
      <c r="X3390" s="76"/>
    </row>
    <row r="3391" spans="1:24" s="35" customFormat="1" ht="31.5" x14ac:dyDescent="0.25">
      <c r="A3391" s="72" t="s">
        <v>300</v>
      </c>
      <c r="B3391" s="33" t="s">
        <v>334</v>
      </c>
      <c r="C3391" s="78" t="s">
        <v>137</v>
      </c>
      <c r="D3391" s="43" t="s">
        <v>160</v>
      </c>
      <c r="E3391" s="74"/>
      <c r="F3391" s="74"/>
      <c r="G3391" s="74"/>
      <c r="H3391" s="74"/>
      <c r="I3391" s="54"/>
      <c r="J3391" s="50"/>
      <c r="K3391" s="54"/>
      <c r="L3391" s="55"/>
      <c r="M3391" s="75"/>
      <c r="N3391" s="75"/>
      <c r="O3391" s="74"/>
      <c r="P3391" s="74"/>
      <c r="Q3391" s="57">
        <f t="shared" si="1614"/>
        <v>0</v>
      </c>
      <c r="R3391" s="74"/>
      <c r="S3391" s="53">
        <f t="shared" si="1615"/>
        <v>0</v>
      </c>
      <c r="T3391" s="58"/>
      <c r="U3391" s="58"/>
      <c r="V3391" s="53">
        <f t="shared" si="1616"/>
        <v>0</v>
      </c>
      <c r="W3391" s="75"/>
      <c r="X3391" s="76"/>
    </row>
    <row r="3392" spans="1:24" s="35" customFormat="1" ht="15.75" x14ac:dyDescent="0.25">
      <c r="A3392" s="72" t="s">
        <v>300</v>
      </c>
      <c r="B3392" s="33" t="s">
        <v>334</v>
      </c>
      <c r="C3392" s="78" t="s">
        <v>127</v>
      </c>
      <c r="D3392" s="43" t="s">
        <v>161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614"/>
        <v>0</v>
      </c>
      <c r="R3392" s="74"/>
      <c r="S3392" s="53">
        <f t="shared" si="1615"/>
        <v>0</v>
      </c>
      <c r="T3392" s="58"/>
      <c r="U3392" s="58"/>
      <c r="V3392" s="53">
        <f t="shared" si="1616"/>
        <v>0</v>
      </c>
      <c r="W3392" s="75"/>
      <c r="X3392" s="76"/>
    </row>
    <row r="3393" spans="1:24" s="35" customFormat="1" ht="31.5" x14ac:dyDescent="0.25">
      <c r="A3393" s="72" t="s">
        <v>300</v>
      </c>
      <c r="B3393" s="33" t="s">
        <v>334</v>
      </c>
      <c r="C3393" s="78" t="s">
        <v>126</v>
      </c>
      <c r="D3393" s="43" t="s">
        <v>162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614"/>
        <v>0</v>
      </c>
      <c r="R3393" s="74"/>
      <c r="S3393" s="53">
        <f t="shared" si="1615"/>
        <v>0</v>
      </c>
      <c r="T3393" s="58"/>
      <c r="U3393" s="58"/>
      <c r="V3393" s="53">
        <f t="shared" si="1616"/>
        <v>0</v>
      </c>
      <c r="W3393" s="75"/>
      <c r="X3393" s="76"/>
    </row>
    <row r="3394" spans="1:24" s="35" customFormat="1" ht="15.75" x14ac:dyDescent="0.25">
      <c r="A3394" s="72" t="s">
        <v>300</v>
      </c>
      <c r="B3394" s="33" t="s">
        <v>334</v>
      </c>
      <c r="C3394" s="78" t="s">
        <v>122</v>
      </c>
      <c r="D3394" s="43" t="s">
        <v>163</v>
      </c>
      <c r="E3394" s="74"/>
      <c r="F3394" s="74"/>
      <c r="G3394" s="74"/>
      <c r="H3394" s="74"/>
      <c r="I3394" s="54"/>
      <c r="J3394" s="50"/>
      <c r="K3394" s="54"/>
      <c r="L3394" s="55"/>
      <c r="M3394" s="75"/>
      <c r="N3394" s="75"/>
      <c r="O3394" s="74"/>
      <c r="P3394" s="74"/>
      <c r="Q3394" s="57">
        <f t="shared" si="1614"/>
        <v>0</v>
      </c>
      <c r="R3394" s="74"/>
      <c r="S3394" s="53">
        <f t="shared" si="1615"/>
        <v>0</v>
      </c>
      <c r="T3394" s="58"/>
      <c r="U3394" s="58"/>
      <c r="V3394" s="53">
        <f t="shared" si="1616"/>
        <v>0</v>
      </c>
      <c r="W3394" s="75"/>
      <c r="X3394" s="76"/>
    </row>
    <row r="3395" spans="1:24" s="35" customFormat="1" ht="15.75" x14ac:dyDescent="0.25">
      <c r="A3395" s="72" t="s">
        <v>300</v>
      </c>
      <c r="B3395" s="33" t="s">
        <v>334</v>
      </c>
      <c r="C3395" s="78" t="s">
        <v>123</v>
      </c>
      <c r="D3395" s="43" t="s">
        <v>164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614"/>
        <v>0</v>
      </c>
      <c r="R3395" s="74"/>
      <c r="S3395" s="53">
        <f t="shared" si="1615"/>
        <v>0</v>
      </c>
      <c r="T3395" s="58"/>
      <c r="U3395" s="58"/>
      <c r="V3395" s="53">
        <f t="shared" si="1616"/>
        <v>0</v>
      </c>
      <c r="W3395" s="75"/>
      <c r="X3395" s="76"/>
    </row>
    <row r="3396" spans="1:24" s="35" customFormat="1" ht="15.75" x14ac:dyDescent="0.25">
      <c r="A3396" s="72" t="s">
        <v>300</v>
      </c>
      <c r="B3396" s="33" t="s">
        <v>334</v>
      </c>
      <c r="C3396" s="78" t="s">
        <v>182</v>
      </c>
      <c r="D3396" s="43" t="s">
        <v>183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614"/>
        <v>0</v>
      </c>
      <c r="R3396" s="74"/>
      <c r="S3396" s="53">
        <f t="shared" si="1615"/>
        <v>0</v>
      </c>
      <c r="T3396" s="58"/>
      <c r="U3396" s="58"/>
      <c r="V3396" s="53">
        <f t="shared" si="1616"/>
        <v>0</v>
      </c>
      <c r="W3396" s="75"/>
      <c r="X3396" s="76"/>
    </row>
    <row r="3397" spans="1:24" s="35" customFormat="1" ht="15.75" x14ac:dyDescent="0.25">
      <c r="A3397" s="72" t="s">
        <v>300</v>
      </c>
      <c r="B3397" s="33" t="s">
        <v>334</v>
      </c>
      <c r="C3397" s="78" t="s">
        <v>184</v>
      </c>
      <c r="D3397" s="43" t="s">
        <v>185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614"/>
        <v>0</v>
      </c>
      <c r="R3397" s="74"/>
      <c r="S3397" s="53">
        <f t="shared" si="1615"/>
        <v>0</v>
      </c>
      <c r="T3397" s="58"/>
      <c r="U3397" s="58"/>
      <c r="V3397" s="53">
        <f t="shared" si="1616"/>
        <v>0</v>
      </c>
      <c r="W3397" s="75"/>
      <c r="X3397" s="76"/>
    </row>
    <row r="3398" spans="1:24" s="35" customFormat="1" ht="15.75" x14ac:dyDescent="0.25">
      <c r="A3398" s="72" t="s">
        <v>300</v>
      </c>
      <c r="B3398" s="33" t="s">
        <v>334</v>
      </c>
      <c r="C3398" s="78" t="s">
        <v>186</v>
      </c>
      <c r="D3398" s="43" t="s">
        <v>187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614"/>
        <v>0</v>
      </c>
      <c r="R3398" s="74"/>
      <c r="S3398" s="53">
        <f t="shared" si="1615"/>
        <v>0</v>
      </c>
      <c r="T3398" s="58"/>
      <c r="U3398" s="58"/>
      <c r="V3398" s="53">
        <f t="shared" si="1616"/>
        <v>0</v>
      </c>
      <c r="W3398" s="75"/>
      <c r="X3398" s="76"/>
    </row>
    <row r="3399" spans="1:24" s="35" customFormat="1" ht="31.5" x14ac:dyDescent="0.25">
      <c r="A3399" s="72" t="s">
        <v>300</v>
      </c>
      <c r="B3399" s="33" t="s">
        <v>334</v>
      </c>
      <c r="C3399" s="78" t="s">
        <v>188</v>
      </c>
      <c r="D3399" s="43" t="s">
        <v>189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614"/>
        <v>0</v>
      </c>
      <c r="R3399" s="74"/>
      <c r="S3399" s="53">
        <f t="shared" si="1615"/>
        <v>0</v>
      </c>
      <c r="T3399" s="58"/>
      <c r="U3399" s="58"/>
      <c r="V3399" s="53">
        <f t="shared" si="1616"/>
        <v>0</v>
      </c>
      <c r="W3399" s="75"/>
      <c r="X3399" s="76"/>
    </row>
    <row r="3400" spans="1:24" s="35" customFormat="1" ht="15.75" x14ac:dyDescent="0.25">
      <c r="A3400" s="72" t="s">
        <v>300</v>
      </c>
      <c r="B3400" s="33" t="s">
        <v>334</v>
      </c>
      <c r="C3400" s="78" t="s">
        <v>124</v>
      </c>
      <c r="D3400" s="43" t="s">
        <v>165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614"/>
        <v>0</v>
      </c>
      <c r="R3400" s="74"/>
      <c r="S3400" s="53">
        <f t="shared" si="1615"/>
        <v>0</v>
      </c>
      <c r="T3400" s="58"/>
      <c r="U3400" s="58"/>
      <c r="V3400" s="53">
        <f t="shared" si="1616"/>
        <v>0</v>
      </c>
      <c r="W3400" s="75"/>
      <c r="X3400" s="76"/>
    </row>
    <row r="3401" spans="1:24" s="35" customFormat="1" ht="15.75" x14ac:dyDescent="0.25">
      <c r="A3401" s="72" t="s">
        <v>300</v>
      </c>
      <c r="B3401" s="33" t="s">
        <v>334</v>
      </c>
      <c r="C3401" s="78" t="s">
        <v>125</v>
      </c>
      <c r="D3401" s="43" t="s">
        <v>166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>
        <f t="shared" si="1614"/>
        <v>0</v>
      </c>
      <c r="R3401" s="74"/>
      <c r="S3401" s="53">
        <f t="shared" si="1615"/>
        <v>0</v>
      </c>
      <c r="T3401" s="58"/>
      <c r="U3401" s="58"/>
      <c r="V3401" s="53">
        <f t="shared" si="1616"/>
        <v>0</v>
      </c>
      <c r="W3401" s="75"/>
      <c r="X3401" s="76"/>
    </row>
    <row r="3402" spans="1:24" s="35" customFormat="1" ht="47.25" x14ac:dyDescent="0.25">
      <c r="A3402" s="72" t="s">
        <v>300</v>
      </c>
      <c r="B3402" s="33" t="s">
        <v>334</v>
      </c>
      <c r="C3402" s="78" t="s">
        <v>34</v>
      </c>
      <c r="D3402" s="43" t="s">
        <v>167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>
        <f t="shared" si="1614"/>
        <v>0</v>
      </c>
      <c r="R3402" s="74"/>
      <c r="S3402" s="53">
        <f t="shared" si="1615"/>
        <v>0</v>
      </c>
      <c r="T3402" s="58"/>
      <c r="U3402" s="58"/>
      <c r="V3402" s="53">
        <f t="shared" si="1616"/>
        <v>0</v>
      </c>
      <c r="W3402" s="75"/>
      <c r="X3402" s="76"/>
    </row>
    <row r="3403" spans="1:24" s="35" customFormat="1" ht="15.75" x14ac:dyDescent="0.25">
      <c r="A3403" s="72" t="s">
        <v>300</v>
      </c>
      <c r="B3403" s="33" t="s">
        <v>334</v>
      </c>
      <c r="C3403" s="78" t="s">
        <v>35</v>
      </c>
      <c r="D3403" s="43" t="s">
        <v>168</v>
      </c>
      <c r="E3403" s="74"/>
      <c r="F3403" s="74"/>
      <c r="G3403" s="74"/>
      <c r="H3403" s="74"/>
      <c r="I3403" s="54"/>
      <c r="J3403" s="50"/>
      <c r="K3403" s="54"/>
      <c r="L3403" s="55"/>
      <c r="M3403" s="75"/>
      <c r="N3403" s="75"/>
      <c r="O3403" s="74"/>
      <c r="P3403" s="74"/>
      <c r="Q3403" s="57">
        <f t="shared" si="1614"/>
        <v>0</v>
      </c>
      <c r="R3403" s="74"/>
      <c r="S3403" s="53">
        <f t="shared" si="1615"/>
        <v>0</v>
      </c>
      <c r="T3403" s="58"/>
      <c r="U3403" s="58"/>
      <c r="V3403" s="53">
        <f t="shared" si="1616"/>
        <v>0</v>
      </c>
      <c r="W3403" s="75"/>
      <c r="X3403" s="76"/>
    </row>
    <row r="3404" spans="1:24" s="35" customFormat="1" ht="31.5" x14ac:dyDescent="0.25">
      <c r="A3404" s="72" t="s">
        <v>300</v>
      </c>
      <c r="B3404" s="33" t="s">
        <v>334</v>
      </c>
      <c r="C3404" s="78" t="s">
        <v>36</v>
      </c>
      <c r="D3404" s="43" t="s">
        <v>190</v>
      </c>
      <c r="E3404" s="74"/>
      <c r="F3404" s="74"/>
      <c r="G3404" s="74"/>
      <c r="H3404" s="74"/>
      <c r="I3404" s="54"/>
      <c r="J3404" s="50"/>
      <c r="K3404" s="54"/>
      <c r="L3404" s="55"/>
      <c r="M3404" s="75"/>
      <c r="N3404" s="75"/>
      <c r="O3404" s="74"/>
      <c r="P3404" s="74"/>
      <c r="Q3404" s="57">
        <f t="shared" si="1614"/>
        <v>0</v>
      </c>
      <c r="R3404" s="74"/>
      <c r="S3404" s="53">
        <f t="shared" si="1615"/>
        <v>0</v>
      </c>
      <c r="T3404" s="58"/>
      <c r="U3404" s="58"/>
      <c r="V3404" s="53">
        <f t="shared" si="1616"/>
        <v>0</v>
      </c>
      <c r="W3404" s="75"/>
      <c r="X3404" s="76"/>
    </row>
    <row r="3405" spans="1:24" s="35" customFormat="1" ht="31.5" x14ac:dyDescent="0.25">
      <c r="A3405" s="72" t="s">
        <v>300</v>
      </c>
      <c r="B3405" s="33" t="s">
        <v>334</v>
      </c>
      <c r="C3405" s="78" t="s">
        <v>37</v>
      </c>
      <c r="D3405" s="43" t="s">
        <v>191</v>
      </c>
      <c r="E3405" s="74"/>
      <c r="F3405" s="74"/>
      <c r="G3405" s="74"/>
      <c r="H3405" s="74"/>
      <c r="I3405" s="54"/>
      <c r="J3405" s="50"/>
      <c r="K3405" s="54"/>
      <c r="L3405" s="55"/>
      <c r="M3405" s="75"/>
      <c r="N3405" s="75"/>
      <c r="O3405" s="74"/>
      <c r="P3405" s="74"/>
      <c r="Q3405" s="57">
        <f t="shared" si="1614"/>
        <v>0</v>
      </c>
      <c r="R3405" s="74"/>
      <c r="S3405" s="53">
        <f t="shared" si="1615"/>
        <v>0</v>
      </c>
      <c r="T3405" s="58"/>
      <c r="U3405" s="58"/>
      <c r="V3405" s="53">
        <f t="shared" si="1616"/>
        <v>0</v>
      </c>
      <c r="W3405" s="75"/>
      <c r="X3405" s="76"/>
    </row>
    <row r="3406" spans="1:24" s="35" customFormat="1" ht="31.5" x14ac:dyDescent="0.25">
      <c r="A3406" s="72" t="s">
        <v>300</v>
      </c>
      <c r="B3406" s="33" t="s">
        <v>334</v>
      </c>
      <c r="C3406" s="78" t="s">
        <v>38</v>
      </c>
      <c r="D3406" s="43" t="s">
        <v>169</v>
      </c>
      <c r="E3406" s="74"/>
      <c r="F3406" s="74"/>
      <c r="G3406" s="74"/>
      <c r="H3406" s="74"/>
      <c r="I3406" s="54"/>
      <c r="J3406" s="50"/>
      <c r="K3406" s="54"/>
      <c r="L3406" s="55"/>
      <c r="M3406" s="75"/>
      <c r="N3406" s="75"/>
      <c r="O3406" s="74"/>
      <c r="P3406" s="74"/>
      <c r="Q3406" s="57">
        <f t="shared" si="1614"/>
        <v>0</v>
      </c>
      <c r="R3406" s="74"/>
      <c r="S3406" s="53">
        <f t="shared" si="1615"/>
        <v>0</v>
      </c>
      <c r="T3406" s="58"/>
      <c r="U3406" s="58"/>
      <c r="V3406" s="53">
        <f t="shared" si="1616"/>
        <v>0</v>
      </c>
      <c r="W3406" s="75"/>
      <c r="X3406" s="76"/>
    </row>
    <row r="3407" spans="1:24" s="35" customFormat="1" ht="15.75" x14ac:dyDescent="0.25">
      <c r="A3407" s="72" t="s">
        <v>300</v>
      </c>
      <c r="B3407" s="33" t="s">
        <v>334</v>
      </c>
      <c r="C3407" s="78" t="s">
        <v>39</v>
      </c>
      <c r="D3407" s="43" t="s">
        <v>170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 t="shared" si="1614"/>
        <v>0</v>
      </c>
      <c r="R3407" s="74"/>
      <c r="S3407" s="53">
        <f t="shared" si="1615"/>
        <v>0</v>
      </c>
      <c r="T3407" s="58"/>
      <c r="U3407" s="58"/>
      <c r="V3407" s="53">
        <f t="shared" si="1616"/>
        <v>0</v>
      </c>
      <c r="W3407" s="75"/>
      <c r="X3407" s="76"/>
    </row>
    <row r="3408" spans="1:24" s="35" customFormat="1" ht="47.25" x14ac:dyDescent="0.25">
      <c r="A3408" s="72" t="s">
        <v>300</v>
      </c>
      <c r="B3408" s="33" t="s">
        <v>334</v>
      </c>
      <c r="C3408" s="78" t="s">
        <v>40</v>
      </c>
      <c r="D3408" s="43" t="s">
        <v>172</v>
      </c>
      <c r="E3408" s="74"/>
      <c r="F3408" s="74"/>
      <c r="G3408" s="74"/>
      <c r="H3408" s="74"/>
      <c r="I3408" s="54"/>
      <c r="J3408" s="50"/>
      <c r="K3408" s="54"/>
      <c r="L3408" s="55"/>
      <c r="M3408" s="75"/>
      <c r="N3408" s="75"/>
      <c r="O3408" s="74"/>
      <c r="P3408" s="74"/>
      <c r="Q3408" s="57">
        <f t="shared" si="1614"/>
        <v>0</v>
      </c>
      <c r="R3408" s="74"/>
      <c r="S3408" s="53">
        <f t="shared" si="1615"/>
        <v>0</v>
      </c>
      <c r="T3408" s="58"/>
      <c r="U3408" s="58"/>
      <c r="V3408" s="53">
        <f t="shared" si="1616"/>
        <v>0</v>
      </c>
      <c r="W3408" s="75"/>
      <c r="X3408" s="76"/>
    </row>
    <row r="3409" spans="1:24" s="35" customFormat="1" ht="15.75" x14ac:dyDescent="0.25">
      <c r="A3409" s="72" t="s">
        <v>300</v>
      </c>
      <c r="B3409" s="33" t="s">
        <v>334</v>
      </c>
      <c r="C3409" s="78" t="s">
        <v>41</v>
      </c>
      <c r="D3409" s="43" t="s">
        <v>171</v>
      </c>
      <c r="E3409" s="74"/>
      <c r="F3409" s="74"/>
      <c r="G3409" s="74"/>
      <c r="H3409" s="74"/>
      <c r="I3409" s="54"/>
      <c r="J3409" s="50"/>
      <c r="K3409" s="54"/>
      <c r="L3409" s="55"/>
      <c r="M3409" s="75"/>
      <c r="N3409" s="75"/>
      <c r="O3409" s="74"/>
      <c r="P3409" s="74"/>
      <c r="Q3409" s="57">
        <f t="shared" si="1614"/>
        <v>0</v>
      </c>
      <c r="R3409" s="74"/>
      <c r="S3409" s="53">
        <f t="shared" si="1615"/>
        <v>0</v>
      </c>
      <c r="T3409" s="58"/>
      <c r="U3409" s="58"/>
      <c r="V3409" s="53">
        <f t="shared" si="1616"/>
        <v>0</v>
      </c>
      <c r="W3409" s="75"/>
      <c r="X3409" s="76"/>
    </row>
    <row r="3410" spans="1:24" s="35" customFormat="1" ht="15.75" x14ac:dyDescent="0.25">
      <c r="A3410" s="72" t="s">
        <v>300</v>
      </c>
      <c r="B3410" s="33" t="s">
        <v>334</v>
      </c>
      <c r="C3410" s="78" t="s">
        <v>42</v>
      </c>
      <c r="D3410" s="43" t="s">
        <v>192</v>
      </c>
      <c r="E3410" s="74"/>
      <c r="F3410" s="74"/>
      <c r="G3410" s="74"/>
      <c r="H3410" s="74"/>
      <c r="I3410" s="54"/>
      <c r="J3410" s="50"/>
      <c r="K3410" s="54"/>
      <c r="L3410" s="55"/>
      <c r="M3410" s="75"/>
      <c r="N3410" s="75"/>
      <c r="O3410" s="74"/>
      <c r="P3410" s="74"/>
      <c r="Q3410" s="57">
        <f t="shared" si="1614"/>
        <v>0</v>
      </c>
      <c r="R3410" s="74"/>
      <c r="S3410" s="53">
        <f t="shared" si="1615"/>
        <v>0</v>
      </c>
      <c r="T3410" s="58"/>
      <c r="U3410" s="58"/>
      <c r="V3410" s="53">
        <f t="shared" si="1616"/>
        <v>0</v>
      </c>
      <c r="W3410" s="75"/>
      <c r="X3410" s="76"/>
    </row>
    <row r="3411" spans="1:24" s="35" customFormat="1" ht="15.75" x14ac:dyDescent="0.25">
      <c r="A3411" s="72" t="s">
        <v>300</v>
      </c>
      <c r="B3411" s="33" t="s">
        <v>334</v>
      </c>
      <c r="C3411" s="78" t="s">
        <v>43</v>
      </c>
      <c r="D3411" s="43" t="s">
        <v>193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si="1614"/>
        <v>0</v>
      </c>
      <c r="R3411" s="74"/>
      <c r="S3411" s="53">
        <f t="shared" si="1615"/>
        <v>0</v>
      </c>
      <c r="T3411" s="58"/>
      <c r="U3411" s="58"/>
      <c r="V3411" s="53">
        <f t="shared" si="1616"/>
        <v>0</v>
      </c>
      <c r="W3411" s="75"/>
      <c r="X3411" s="76"/>
    </row>
    <row r="3412" spans="1:24" s="35" customFormat="1" ht="15.75" x14ac:dyDescent="0.25">
      <c r="A3412" s="72" t="s">
        <v>300</v>
      </c>
      <c r="B3412" s="33" t="s">
        <v>334</v>
      </c>
      <c r="C3412" s="78" t="s">
        <v>44</v>
      </c>
      <c r="D3412" s="43" t="s">
        <v>173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614"/>
        <v>0</v>
      </c>
      <c r="R3412" s="74"/>
      <c r="S3412" s="53">
        <f t="shared" si="1615"/>
        <v>0</v>
      </c>
      <c r="T3412" s="58"/>
      <c r="U3412" s="58"/>
      <c r="V3412" s="53">
        <f t="shared" si="1616"/>
        <v>0</v>
      </c>
      <c r="W3412" s="75"/>
      <c r="X3412" s="76"/>
    </row>
    <row r="3413" spans="1:24" s="35" customFormat="1" ht="15.75" x14ac:dyDescent="0.25">
      <c r="A3413" s="72" t="s">
        <v>300</v>
      </c>
      <c r="B3413" s="33" t="s">
        <v>334</v>
      </c>
      <c r="C3413" s="78" t="s">
        <v>45</v>
      </c>
      <c r="D3413" s="43" t="s">
        <v>187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614"/>
        <v>0</v>
      </c>
      <c r="R3413" s="74"/>
      <c r="S3413" s="53">
        <f t="shared" si="1615"/>
        <v>0</v>
      </c>
      <c r="T3413" s="58"/>
      <c r="U3413" s="58"/>
      <c r="V3413" s="53">
        <f t="shared" si="1616"/>
        <v>0</v>
      </c>
      <c r="W3413" s="75"/>
      <c r="X3413" s="76"/>
    </row>
    <row r="3414" spans="1:24" s="35" customFormat="1" ht="15.75" x14ac:dyDescent="0.25">
      <c r="A3414" s="72" t="s">
        <v>300</v>
      </c>
      <c r="B3414" s="33" t="s">
        <v>334</v>
      </c>
      <c r="C3414" s="78" t="s">
        <v>46</v>
      </c>
      <c r="D3414" s="43" t="s">
        <v>194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614"/>
        <v>0</v>
      </c>
      <c r="R3414" s="74"/>
      <c r="S3414" s="53">
        <f t="shared" si="1615"/>
        <v>0</v>
      </c>
      <c r="T3414" s="58"/>
      <c r="U3414" s="58"/>
      <c r="V3414" s="53">
        <f t="shared" si="1616"/>
        <v>0</v>
      </c>
      <c r="W3414" s="75"/>
      <c r="X3414" s="76"/>
    </row>
    <row r="3415" spans="1:24" s="35" customFormat="1" ht="15.75" x14ac:dyDescent="0.25">
      <c r="A3415" s="72" t="s">
        <v>300</v>
      </c>
      <c r="B3415" s="33" t="s">
        <v>334</v>
      </c>
      <c r="C3415" s="78" t="s">
        <v>47</v>
      </c>
      <c r="D3415" s="43" t="s">
        <v>121</v>
      </c>
      <c r="E3415" s="74"/>
      <c r="F3415" s="74"/>
      <c r="G3415" s="74"/>
      <c r="H3415" s="74"/>
      <c r="I3415" s="54"/>
      <c r="J3415" s="50"/>
      <c r="K3415" s="54"/>
      <c r="L3415" s="55"/>
      <c r="M3415" s="75"/>
      <c r="N3415" s="75"/>
      <c r="O3415" s="74"/>
      <c r="P3415" s="74"/>
      <c r="Q3415" s="57">
        <f t="shared" si="1614"/>
        <v>0</v>
      </c>
      <c r="R3415" s="74"/>
      <c r="S3415" s="53">
        <f t="shared" si="1615"/>
        <v>0</v>
      </c>
      <c r="T3415" s="58"/>
      <c r="U3415" s="58"/>
      <c r="V3415" s="53">
        <f t="shared" si="1616"/>
        <v>0</v>
      </c>
      <c r="W3415" s="75"/>
      <c r="X3415" s="76"/>
    </row>
    <row r="3416" spans="1:24" s="35" customFormat="1" ht="15.75" x14ac:dyDescent="0.25">
      <c r="A3416" s="72" t="s">
        <v>300</v>
      </c>
      <c r="B3416" s="33" t="s">
        <v>334</v>
      </c>
      <c r="C3416" s="78" t="s">
        <v>48</v>
      </c>
      <c r="D3416" s="43" t="s">
        <v>195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614"/>
        <v>0</v>
      </c>
      <c r="R3416" s="74"/>
      <c r="S3416" s="53">
        <f t="shared" si="1615"/>
        <v>0</v>
      </c>
      <c r="T3416" s="58"/>
      <c r="U3416" s="58"/>
      <c r="V3416" s="53">
        <f t="shared" si="1616"/>
        <v>0</v>
      </c>
      <c r="W3416" s="75"/>
      <c r="X3416" s="76"/>
    </row>
    <row r="3417" spans="1:24" s="35" customFormat="1" ht="31.5" x14ac:dyDescent="0.25">
      <c r="A3417" s="72" t="s">
        <v>300</v>
      </c>
      <c r="B3417" s="33" t="s">
        <v>334</v>
      </c>
      <c r="C3417" s="78" t="s">
        <v>128</v>
      </c>
      <c r="D3417" s="43" t="s">
        <v>118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614"/>
        <v>0</v>
      </c>
      <c r="R3417" s="74"/>
      <c r="S3417" s="53">
        <f t="shared" si="1615"/>
        <v>0</v>
      </c>
      <c r="T3417" s="58"/>
      <c r="U3417" s="58"/>
      <c r="V3417" s="53">
        <f t="shared" si="1616"/>
        <v>0</v>
      </c>
      <c r="W3417" s="75"/>
      <c r="X3417" s="76"/>
    </row>
    <row r="3418" spans="1:24" s="35" customFormat="1" ht="15.75" x14ac:dyDescent="0.25">
      <c r="A3418" s="72" t="s">
        <v>300</v>
      </c>
      <c r="B3418" s="33" t="s">
        <v>334</v>
      </c>
      <c r="C3418" s="78" t="s">
        <v>47</v>
      </c>
      <c r="D3418" s="43" t="s">
        <v>121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614"/>
        <v>0</v>
      </c>
      <c r="R3418" s="74"/>
      <c r="S3418" s="53">
        <f t="shared" si="1615"/>
        <v>0</v>
      </c>
      <c r="T3418" s="58"/>
      <c r="U3418" s="58"/>
      <c r="V3418" s="53">
        <f t="shared" si="1616"/>
        <v>0</v>
      </c>
      <c r="W3418" s="75"/>
      <c r="X3418" s="76"/>
    </row>
    <row r="3419" spans="1:24" s="35" customFormat="1" ht="31.5" x14ac:dyDescent="0.25">
      <c r="A3419" s="72" t="s">
        <v>300</v>
      </c>
      <c r="B3419" s="33" t="s">
        <v>334</v>
      </c>
      <c r="C3419" s="78" t="s">
        <v>49</v>
      </c>
      <c r="D3419" s="43" t="s">
        <v>196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614"/>
        <v>0</v>
      </c>
      <c r="R3419" s="74"/>
      <c r="S3419" s="53">
        <f t="shared" si="1615"/>
        <v>0</v>
      </c>
      <c r="T3419" s="58"/>
      <c r="U3419" s="58"/>
      <c r="V3419" s="53">
        <f t="shared" si="1616"/>
        <v>0</v>
      </c>
      <c r="W3419" s="75"/>
      <c r="X3419" s="76"/>
    </row>
    <row r="3420" spans="1:24" s="35" customFormat="1" ht="31.5" x14ac:dyDescent="0.25">
      <c r="A3420" s="72" t="s">
        <v>300</v>
      </c>
      <c r="B3420" s="33" t="s">
        <v>334</v>
      </c>
      <c r="C3420" s="78" t="s">
        <v>197</v>
      </c>
      <c r="D3420" s="43" t="s">
        <v>198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614"/>
        <v>0</v>
      </c>
      <c r="R3420" s="74"/>
      <c r="S3420" s="53">
        <f t="shared" si="1615"/>
        <v>0</v>
      </c>
      <c r="T3420" s="58"/>
      <c r="U3420" s="58"/>
      <c r="V3420" s="53">
        <f t="shared" si="1616"/>
        <v>0</v>
      </c>
      <c r="W3420" s="75"/>
      <c r="X3420" s="76"/>
    </row>
    <row r="3421" spans="1:24" s="35" customFormat="1" ht="47.25" x14ac:dyDescent="0.25">
      <c r="A3421" s="72" t="s">
        <v>300</v>
      </c>
      <c r="B3421" s="33" t="s">
        <v>334</v>
      </c>
      <c r="C3421" s="78" t="s">
        <v>199</v>
      </c>
      <c r="D3421" s="43" t="s">
        <v>200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614"/>
        <v>0</v>
      </c>
      <c r="R3421" s="74"/>
      <c r="S3421" s="53">
        <f t="shared" si="1615"/>
        <v>0</v>
      </c>
      <c r="T3421" s="58"/>
      <c r="U3421" s="58"/>
      <c r="V3421" s="53">
        <f t="shared" si="1616"/>
        <v>0</v>
      </c>
      <c r="W3421" s="75"/>
      <c r="X3421" s="76"/>
    </row>
    <row r="3422" spans="1:24" s="35" customFormat="1" ht="31.5" x14ac:dyDescent="0.25">
      <c r="A3422" s="72" t="s">
        <v>300</v>
      </c>
      <c r="B3422" s="33" t="s">
        <v>334</v>
      </c>
      <c r="C3422" s="78" t="s">
        <v>201</v>
      </c>
      <c r="D3422" s="43" t="s">
        <v>202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614"/>
        <v>0</v>
      </c>
      <c r="R3422" s="74"/>
      <c r="S3422" s="53">
        <f t="shared" si="1615"/>
        <v>0</v>
      </c>
      <c r="T3422" s="58"/>
      <c r="U3422" s="58"/>
      <c r="V3422" s="53">
        <f t="shared" si="1616"/>
        <v>0</v>
      </c>
      <c r="W3422" s="75"/>
      <c r="X3422" s="76"/>
    </row>
    <row r="3423" spans="1:24" s="35" customFormat="1" ht="47.25" x14ac:dyDescent="0.25">
      <c r="A3423" s="72" t="s">
        <v>300</v>
      </c>
      <c r="B3423" s="33" t="s">
        <v>334</v>
      </c>
      <c r="C3423" s="78" t="s">
        <v>203</v>
      </c>
      <c r="D3423" s="43" t="s">
        <v>204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614"/>
        <v>0</v>
      </c>
      <c r="R3423" s="74"/>
      <c r="S3423" s="53">
        <f t="shared" si="1615"/>
        <v>0</v>
      </c>
      <c r="T3423" s="58"/>
      <c r="U3423" s="58"/>
      <c r="V3423" s="53">
        <f t="shared" si="1616"/>
        <v>0</v>
      </c>
      <c r="W3423" s="75"/>
      <c r="X3423" s="76"/>
    </row>
    <row r="3424" spans="1:24" s="35" customFormat="1" ht="31.5" x14ac:dyDescent="0.25">
      <c r="A3424" s="72" t="s">
        <v>300</v>
      </c>
      <c r="B3424" s="22" t="s">
        <v>335</v>
      </c>
      <c r="C3424" s="73" t="s">
        <v>102</v>
      </c>
      <c r="D3424" s="32" t="s">
        <v>50</v>
      </c>
      <c r="E3424" s="64">
        <f>SUM(E3425:E3473)</f>
        <v>11274</v>
      </c>
      <c r="F3424" s="64">
        <f>SUM(F3425:F3473)</f>
        <v>10212</v>
      </c>
      <c r="G3424" s="64">
        <f>SUM(G3425:G3473)</f>
        <v>10000</v>
      </c>
      <c r="H3424" s="64">
        <f>SUM(H3425:H3473)</f>
        <v>10000</v>
      </c>
      <c r="I3424" s="64">
        <f>SUM(I3425:I3473)</f>
        <v>0</v>
      </c>
      <c r="J3424" s="126"/>
      <c r="K3424" s="64">
        <f>SUM(K3425:K3473)</f>
        <v>-212</v>
      </c>
      <c r="L3424" s="55">
        <f t="shared" ref="L3424" si="1617">ROUND(K3424*100/-F3424,2)</f>
        <v>2.08</v>
      </c>
      <c r="M3424" s="64"/>
      <c r="N3424" s="64"/>
      <c r="O3424" s="64">
        <f t="shared" ref="O3424:V3424" si="1618">SUM(O3425:O3468)</f>
        <v>0</v>
      </c>
      <c r="P3424" s="64">
        <f t="shared" si="1618"/>
        <v>0</v>
      </c>
      <c r="Q3424" s="126">
        <f t="shared" si="1618"/>
        <v>0</v>
      </c>
      <c r="R3424" s="64">
        <f t="shared" si="1618"/>
        <v>0</v>
      </c>
      <c r="S3424" s="64">
        <f t="shared" si="1618"/>
        <v>0</v>
      </c>
      <c r="T3424" s="136">
        <f t="shared" si="1618"/>
        <v>0</v>
      </c>
      <c r="U3424" s="136">
        <f t="shared" si="1618"/>
        <v>0</v>
      </c>
      <c r="V3424" s="64">
        <f t="shared" si="1618"/>
        <v>0</v>
      </c>
      <c r="W3424" s="64"/>
      <c r="X3424" s="76"/>
    </row>
    <row r="3425" spans="1:24" s="35" customFormat="1" ht="63" x14ac:dyDescent="0.25">
      <c r="A3425" s="72" t="s">
        <v>300</v>
      </c>
      <c r="B3425" s="44" t="s">
        <v>335</v>
      </c>
      <c r="C3425" s="73" t="s">
        <v>102</v>
      </c>
      <c r="D3425" s="43" t="s">
        <v>205</v>
      </c>
      <c r="E3425" s="74"/>
      <c r="F3425" s="74"/>
      <c r="G3425" s="74"/>
      <c r="H3425" s="74"/>
      <c r="I3425" s="54"/>
      <c r="J3425" s="50"/>
      <c r="K3425" s="54"/>
      <c r="L3425" s="55"/>
      <c r="M3425" s="75"/>
      <c r="N3425" s="75"/>
      <c r="O3425" s="74"/>
      <c r="P3425" s="74"/>
      <c r="Q3425" s="57">
        <f>O3425-P3425</f>
        <v>0</v>
      </c>
      <c r="R3425" s="74"/>
      <c r="S3425" s="53">
        <f>ROUND(R3425/12*3,0)</f>
        <v>0</v>
      </c>
      <c r="T3425" s="58"/>
      <c r="U3425" s="58"/>
      <c r="V3425" s="53">
        <f>T3425-U3425</f>
        <v>0</v>
      </c>
      <c r="W3425" s="75"/>
      <c r="X3425" s="76"/>
    </row>
    <row r="3426" spans="1:24" s="35" customFormat="1" ht="15.75" x14ac:dyDescent="0.25">
      <c r="A3426" s="72" t="s">
        <v>300</v>
      </c>
      <c r="B3426" s="44" t="s">
        <v>335</v>
      </c>
      <c r="C3426" s="23" t="s">
        <v>367</v>
      </c>
      <c r="D3426" s="43" t="s">
        <v>370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/>
      <c r="R3426" s="74"/>
      <c r="S3426" s="53"/>
      <c r="T3426" s="58"/>
      <c r="U3426" s="58"/>
      <c r="V3426" s="53"/>
      <c r="W3426" s="75"/>
      <c r="X3426" s="76"/>
    </row>
    <row r="3427" spans="1:24" s="35" customFormat="1" ht="15.75" x14ac:dyDescent="0.25">
      <c r="A3427" s="72" t="s">
        <v>300</v>
      </c>
      <c r="B3427" s="44" t="s">
        <v>335</v>
      </c>
      <c r="C3427" s="23" t="s">
        <v>368</v>
      </c>
      <c r="D3427" s="43" t="s">
        <v>371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/>
      <c r="R3427" s="74"/>
      <c r="S3427" s="53"/>
      <c r="T3427" s="58"/>
      <c r="U3427" s="58"/>
      <c r="V3427" s="53"/>
      <c r="W3427" s="75"/>
      <c r="X3427" s="76"/>
    </row>
    <row r="3428" spans="1:24" s="35" customFormat="1" ht="31.5" x14ac:dyDescent="0.25">
      <c r="A3428" s="72" t="s">
        <v>300</v>
      </c>
      <c r="B3428" s="44" t="s">
        <v>335</v>
      </c>
      <c r="C3428" s="23" t="s">
        <v>369</v>
      </c>
      <c r="D3428" s="43" t="s">
        <v>372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/>
      <c r="R3428" s="74"/>
      <c r="S3428" s="53"/>
      <c r="T3428" s="58"/>
      <c r="U3428" s="58"/>
      <c r="V3428" s="53"/>
      <c r="W3428" s="75"/>
      <c r="X3428" s="76"/>
    </row>
    <row r="3429" spans="1:24" s="35" customFormat="1" ht="31.5" x14ac:dyDescent="0.25">
      <c r="A3429" s="72" t="s">
        <v>300</v>
      </c>
      <c r="B3429" s="44" t="s">
        <v>335</v>
      </c>
      <c r="C3429" s="79" t="s">
        <v>206</v>
      </c>
      <c r="D3429" s="43" t="s">
        <v>207</v>
      </c>
      <c r="E3429" s="74"/>
      <c r="F3429" s="74"/>
      <c r="G3429" s="74"/>
      <c r="H3429" s="74"/>
      <c r="I3429" s="119"/>
      <c r="J3429" s="55"/>
      <c r="K3429" s="119"/>
      <c r="L3429" s="55"/>
      <c r="M3429" s="75"/>
      <c r="N3429" s="75"/>
      <c r="O3429" s="74"/>
      <c r="P3429" s="74"/>
      <c r="Q3429" s="59">
        <f t="shared" ref="Q3429:Q3466" si="1619">O3429-P3429</f>
        <v>0</v>
      </c>
      <c r="R3429" s="74"/>
      <c r="S3429" s="53">
        <f t="shared" ref="S3429:S3466" si="1620">ROUND(R3429/12*3,0)</f>
        <v>0</v>
      </c>
      <c r="T3429" s="53"/>
      <c r="U3429" s="53"/>
      <c r="V3429" s="53">
        <f t="shared" ref="V3429:V3466" si="1621">T3429-U3429</f>
        <v>0</v>
      </c>
      <c r="W3429" s="75"/>
      <c r="X3429" s="76"/>
    </row>
    <row r="3430" spans="1:24" s="35" customFormat="1" ht="31.5" x14ac:dyDescent="0.25">
      <c r="A3430" s="72" t="s">
        <v>300</v>
      </c>
      <c r="B3430" s="44" t="s">
        <v>335</v>
      </c>
      <c r="C3430" s="79" t="s">
        <v>208</v>
      </c>
      <c r="D3430" s="43" t="s">
        <v>209</v>
      </c>
      <c r="E3430" s="53"/>
      <c r="F3430" s="53">
        <f>E3430/12*1</f>
        <v>0</v>
      </c>
      <c r="G3430" s="53"/>
      <c r="H3430" s="53"/>
      <c r="I3430" s="54"/>
      <c r="J3430" s="50"/>
      <c r="K3430" s="54"/>
      <c r="L3430" s="55"/>
      <c r="M3430" s="75"/>
      <c r="N3430" s="75"/>
      <c r="O3430" s="74"/>
      <c r="P3430" s="74"/>
      <c r="Q3430" s="57">
        <f t="shared" si="1619"/>
        <v>0</v>
      </c>
      <c r="R3430" s="74"/>
      <c r="S3430" s="53">
        <f t="shared" si="1620"/>
        <v>0</v>
      </c>
      <c r="T3430" s="58"/>
      <c r="U3430" s="58"/>
      <c r="V3430" s="53">
        <f t="shared" si="1621"/>
        <v>0</v>
      </c>
      <c r="W3430" s="75"/>
      <c r="X3430" s="76"/>
    </row>
    <row r="3431" spans="1:24" s="35" customFormat="1" ht="15.75" x14ac:dyDescent="0.25">
      <c r="A3431" s="72" t="s">
        <v>300</v>
      </c>
      <c r="B3431" s="44" t="s">
        <v>335</v>
      </c>
      <c r="C3431" s="79" t="s">
        <v>210</v>
      </c>
      <c r="D3431" s="43" t="s">
        <v>223</v>
      </c>
      <c r="E3431" s="74"/>
      <c r="F3431" s="74"/>
      <c r="G3431" s="74"/>
      <c r="H3431" s="74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619"/>
        <v>0</v>
      </c>
      <c r="R3431" s="74"/>
      <c r="S3431" s="53">
        <f t="shared" si="1620"/>
        <v>0</v>
      </c>
      <c r="T3431" s="58"/>
      <c r="U3431" s="58"/>
      <c r="V3431" s="53">
        <f t="shared" si="1621"/>
        <v>0</v>
      </c>
      <c r="W3431" s="75"/>
      <c r="X3431" s="76"/>
    </row>
    <row r="3432" spans="1:24" s="35" customFormat="1" ht="31.5" x14ac:dyDescent="0.25">
      <c r="A3432" s="72" t="s">
        <v>300</v>
      </c>
      <c r="B3432" s="44" t="s">
        <v>335</v>
      </c>
      <c r="C3432" s="79" t="s">
        <v>211</v>
      </c>
      <c r="D3432" s="43" t="s">
        <v>212</v>
      </c>
      <c r="E3432" s="53"/>
      <c r="F3432" s="53">
        <f>E3432/12*1</f>
        <v>0</v>
      </c>
      <c r="G3432" s="53"/>
      <c r="H3432" s="53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619"/>
        <v>0</v>
      </c>
      <c r="R3432" s="74"/>
      <c r="S3432" s="53">
        <f t="shared" si="1620"/>
        <v>0</v>
      </c>
      <c r="T3432" s="58"/>
      <c r="U3432" s="58"/>
      <c r="V3432" s="53">
        <f t="shared" si="1621"/>
        <v>0</v>
      </c>
      <c r="W3432" s="75"/>
      <c r="X3432" s="76"/>
    </row>
    <row r="3433" spans="1:24" s="35" customFormat="1" ht="15.75" x14ac:dyDescent="0.25">
      <c r="A3433" s="72" t="s">
        <v>300</v>
      </c>
      <c r="B3433" s="44" t="s">
        <v>335</v>
      </c>
      <c r="C3433" s="79" t="s">
        <v>213</v>
      </c>
      <c r="D3433" s="43" t="s">
        <v>214</v>
      </c>
      <c r="E3433" s="74"/>
      <c r="F3433" s="74"/>
      <c r="G3433" s="74"/>
      <c r="H3433" s="74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619"/>
        <v>0</v>
      </c>
      <c r="R3433" s="74"/>
      <c r="S3433" s="53">
        <f t="shared" si="1620"/>
        <v>0</v>
      </c>
      <c r="T3433" s="58"/>
      <c r="U3433" s="58"/>
      <c r="V3433" s="53">
        <f t="shared" si="1621"/>
        <v>0</v>
      </c>
      <c r="W3433" s="75"/>
      <c r="X3433" s="76"/>
    </row>
    <row r="3434" spans="1:24" s="35" customFormat="1" ht="31.5" x14ac:dyDescent="0.25">
      <c r="A3434" s="72" t="s">
        <v>300</v>
      </c>
      <c r="B3434" s="44" t="s">
        <v>335</v>
      </c>
      <c r="C3434" s="79" t="s">
        <v>215</v>
      </c>
      <c r="D3434" s="43" t="s">
        <v>216</v>
      </c>
      <c r="E3434" s="53"/>
      <c r="F3434" s="53">
        <f t="shared" ref="F3434:F3465" si="1622">E3434/12*1</f>
        <v>0</v>
      </c>
      <c r="G3434" s="53"/>
      <c r="H3434" s="53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619"/>
        <v>0</v>
      </c>
      <c r="R3434" s="74"/>
      <c r="S3434" s="53">
        <f t="shared" si="1620"/>
        <v>0</v>
      </c>
      <c r="T3434" s="58"/>
      <c r="U3434" s="58"/>
      <c r="V3434" s="53">
        <f t="shared" si="1621"/>
        <v>0</v>
      </c>
      <c r="W3434" s="75"/>
      <c r="X3434" s="76"/>
    </row>
    <row r="3435" spans="1:24" s="35" customFormat="1" ht="31.5" x14ac:dyDescent="0.25">
      <c r="A3435" s="72" t="s">
        <v>300</v>
      </c>
      <c r="B3435" s="44" t="s">
        <v>335</v>
      </c>
      <c r="C3435" s="79" t="s">
        <v>217</v>
      </c>
      <c r="D3435" s="43" t="s">
        <v>218</v>
      </c>
      <c r="E3435" s="53"/>
      <c r="F3435" s="53">
        <f t="shared" si="1622"/>
        <v>0</v>
      </c>
      <c r="G3435" s="53"/>
      <c r="H3435" s="53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619"/>
        <v>0</v>
      </c>
      <c r="R3435" s="74"/>
      <c r="S3435" s="53">
        <f t="shared" si="1620"/>
        <v>0</v>
      </c>
      <c r="T3435" s="58"/>
      <c r="U3435" s="58"/>
      <c r="V3435" s="53">
        <f t="shared" si="1621"/>
        <v>0</v>
      </c>
      <c r="W3435" s="75"/>
      <c r="X3435" s="76"/>
    </row>
    <row r="3436" spans="1:24" s="35" customFormat="1" ht="31.5" x14ac:dyDescent="0.25">
      <c r="A3436" s="72" t="s">
        <v>300</v>
      </c>
      <c r="B3436" s="44" t="s">
        <v>335</v>
      </c>
      <c r="C3436" s="79" t="s">
        <v>219</v>
      </c>
      <c r="D3436" s="43" t="s">
        <v>220</v>
      </c>
      <c r="E3436" s="53"/>
      <c r="F3436" s="53">
        <f t="shared" si="1622"/>
        <v>0</v>
      </c>
      <c r="G3436" s="53"/>
      <c r="H3436" s="53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619"/>
        <v>0</v>
      </c>
      <c r="R3436" s="74"/>
      <c r="S3436" s="53">
        <f t="shared" si="1620"/>
        <v>0</v>
      </c>
      <c r="T3436" s="58"/>
      <c r="U3436" s="58"/>
      <c r="V3436" s="53">
        <f t="shared" si="1621"/>
        <v>0</v>
      </c>
      <c r="W3436" s="75"/>
      <c r="X3436" s="76"/>
    </row>
    <row r="3437" spans="1:24" s="35" customFormat="1" ht="31.5" x14ac:dyDescent="0.25">
      <c r="A3437" s="72" t="s">
        <v>300</v>
      </c>
      <c r="B3437" s="44" t="s">
        <v>335</v>
      </c>
      <c r="C3437" s="79" t="s">
        <v>221</v>
      </c>
      <c r="D3437" s="43" t="s">
        <v>224</v>
      </c>
      <c r="E3437" s="53"/>
      <c r="F3437" s="53">
        <f t="shared" si="1622"/>
        <v>0</v>
      </c>
      <c r="G3437" s="53"/>
      <c r="H3437" s="53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619"/>
        <v>0</v>
      </c>
      <c r="R3437" s="74"/>
      <c r="S3437" s="53">
        <f t="shared" si="1620"/>
        <v>0</v>
      </c>
      <c r="T3437" s="58"/>
      <c r="U3437" s="58"/>
      <c r="V3437" s="53">
        <f t="shared" si="1621"/>
        <v>0</v>
      </c>
      <c r="W3437" s="75"/>
      <c r="X3437" s="76"/>
    </row>
    <row r="3438" spans="1:24" s="35" customFormat="1" ht="31.5" x14ac:dyDescent="0.25">
      <c r="A3438" s="72" t="s">
        <v>300</v>
      </c>
      <c r="B3438" s="44" t="s">
        <v>335</v>
      </c>
      <c r="C3438" s="79" t="s">
        <v>222</v>
      </c>
      <c r="D3438" s="43" t="s">
        <v>225</v>
      </c>
      <c r="E3438" s="53"/>
      <c r="F3438" s="53">
        <f t="shared" si="1622"/>
        <v>0</v>
      </c>
      <c r="G3438" s="53"/>
      <c r="H3438" s="53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619"/>
        <v>0</v>
      </c>
      <c r="R3438" s="74"/>
      <c r="S3438" s="53">
        <f t="shared" si="1620"/>
        <v>0</v>
      </c>
      <c r="T3438" s="58"/>
      <c r="U3438" s="58"/>
      <c r="V3438" s="53">
        <f t="shared" si="1621"/>
        <v>0</v>
      </c>
      <c r="W3438" s="75"/>
      <c r="X3438" s="76"/>
    </row>
    <row r="3439" spans="1:24" s="35" customFormat="1" ht="31.5" x14ac:dyDescent="0.25">
      <c r="A3439" s="72" t="s">
        <v>300</v>
      </c>
      <c r="B3439" s="44" t="s">
        <v>335</v>
      </c>
      <c r="C3439" s="79" t="s">
        <v>277</v>
      </c>
      <c r="D3439" s="43" t="s">
        <v>278</v>
      </c>
      <c r="E3439" s="53"/>
      <c r="F3439" s="53">
        <f t="shared" si="1622"/>
        <v>0</v>
      </c>
      <c r="G3439" s="53"/>
      <c r="H3439" s="53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619"/>
        <v>0</v>
      </c>
      <c r="R3439" s="74"/>
      <c r="S3439" s="53">
        <f t="shared" si="1620"/>
        <v>0</v>
      </c>
      <c r="T3439" s="58"/>
      <c r="U3439" s="58"/>
      <c r="V3439" s="53">
        <f t="shared" si="1621"/>
        <v>0</v>
      </c>
      <c r="W3439" s="75"/>
      <c r="X3439" s="76"/>
    </row>
    <row r="3440" spans="1:24" s="35" customFormat="1" ht="15.75" x14ac:dyDescent="0.25">
      <c r="A3440" s="72" t="s">
        <v>300</v>
      </c>
      <c r="B3440" s="44" t="s">
        <v>335</v>
      </c>
      <c r="C3440" s="79" t="s">
        <v>226</v>
      </c>
      <c r="D3440" s="38" t="s">
        <v>408</v>
      </c>
      <c r="E3440" s="53"/>
      <c r="F3440" s="53">
        <f t="shared" si="1622"/>
        <v>0</v>
      </c>
      <c r="G3440" s="53"/>
      <c r="H3440" s="53"/>
      <c r="I3440" s="119">
        <f>G3440-F3440</f>
        <v>0</v>
      </c>
      <c r="J3440" s="50"/>
      <c r="K3440" s="54"/>
      <c r="L3440" s="55"/>
      <c r="M3440" s="75"/>
      <c r="N3440" s="75"/>
      <c r="O3440" s="74"/>
      <c r="P3440" s="74"/>
      <c r="Q3440" s="57">
        <f t="shared" si="1619"/>
        <v>0</v>
      </c>
      <c r="R3440" s="74"/>
      <c r="S3440" s="53">
        <f t="shared" si="1620"/>
        <v>0</v>
      </c>
      <c r="T3440" s="58"/>
      <c r="U3440" s="58"/>
      <c r="V3440" s="53">
        <f t="shared" si="1621"/>
        <v>0</v>
      </c>
      <c r="W3440" s="75"/>
      <c r="X3440" s="76"/>
    </row>
    <row r="3441" spans="1:24" s="35" customFormat="1" ht="31.5" x14ac:dyDescent="0.25">
      <c r="A3441" s="72" t="s">
        <v>300</v>
      </c>
      <c r="B3441" s="44" t="s">
        <v>335</v>
      </c>
      <c r="C3441" s="79" t="s">
        <v>227</v>
      </c>
      <c r="D3441" s="43" t="s">
        <v>228</v>
      </c>
      <c r="E3441" s="53"/>
      <c r="F3441" s="53">
        <f t="shared" si="1622"/>
        <v>0</v>
      </c>
      <c r="G3441" s="53"/>
      <c r="H3441" s="53"/>
      <c r="I3441" s="54"/>
      <c r="J3441" s="50"/>
      <c r="K3441" s="54"/>
      <c r="L3441" s="55"/>
      <c r="M3441" s="75"/>
      <c r="N3441" s="75"/>
      <c r="O3441" s="74"/>
      <c r="P3441" s="74"/>
      <c r="Q3441" s="57">
        <f t="shared" si="1619"/>
        <v>0</v>
      </c>
      <c r="R3441" s="74"/>
      <c r="S3441" s="53">
        <f t="shared" si="1620"/>
        <v>0</v>
      </c>
      <c r="T3441" s="58"/>
      <c r="U3441" s="58"/>
      <c r="V3441" s="53">
        <f t="shared" si="1621"/>
        <v>0</v>
      </c>
      <c r="W3441" s="75"/>
      <c r="X3441" s="76"/>
    </row>
    <row r="3442" spans="1:24" s="35" customFormat="1" ht="15.75" x14ac:dyDescent="0.25">
      <c r="A3442" s="72" t="s">
        <v>300</v>
      </c>
      <c r="B3442" s="44" t="s">
        <v>335</v>
      </c>
      <c r="C3442" s="79" t="s">
        <v>229</v>
      </c>
      <c r="D3442" s="43" t="s">
        <v>230</v>
      </c>
      <c r="E3442" s="53"/>
      <c r="F3442" s="53">
        <f t="shared" si="1622"/>
        <v>0</v>
      </c>
      <c r="G3442" s="53"/>
      <c r="H3442" s="53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619"/>
        <v>0</v>
      </c>
      <c r="R3442" s="74"/>
      <c r="S3442" s="53">
        <f t="shared" si="1620"/>
        <v>0</v>
      </c>
      <c r="T3442" s="58"/>
      <c r="U3442" s="58"/>
      <c r="V3442" s="53">
        <f t="shared" si="1621"/>
        <v>0</v>
      </c>
      <c r="W3442" s="75"/>
      <c r="X3442" s="76"/>
    </row>
    <row r="3443" spans="1:24" s="35" customFormat="1" ht="15.75" x14ac:dyDescent="0.25">
      <c r="A3443" s="72" t="s">
        <v>300</v>
      </c>
      <c r="B3443" s="44" t="s">
        <v>335</v>
      </c>
      <c r="C3443" s="37" t="s">
        <v>377</v>
      </c>
      <c r="D3443" s="43" t="s">
        <v>359</v>
      </c>
      <c r="E3443" s="53"/>
      <c r="F3443" s="53">
        <f t="shared" si="1622"/>
        <v>0</v>
      </c>
      <c r="G3443" s="53"/>
      <c r="H3443" s="53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619"/>
        <v>0</v>
      </c>
      <c r="R3443" s="74"/>
      <c r="S3443" s="53">
        <f t="shared" si="1620"/>
        <v>0</v>
      </c>
      <c r="T3443" s="58"/>
      <c r="U3443" s="58"/>
      <c r="V3443" s="53">
        <f t="shared" si="1621"/>
        <v>0</v>
      </c>
      <c r="W3443" s="75"/>
      <c r="X3443" s="76"/>
    </row>
    <row r="3444" spans="1:24" s="35" customFormat="1" ht="15.75" x14ac:dyDescent="0.25">
      <c r="A3444" s="72" t="s">
        <v>300</v>
      </c>
      <c r="B3444" s="44" t="s">
        <v>335</v>
      </c>
      <c r="C3444" s="79" t="s">
        <v>231</v>
      </c>
      <c r="D3444" s="43" t="s">
        <v>232</v>
      </c>
      <c r="E3444" s="53"/>
      <c r="F3444" s="53">
        <f t="shared" si="1622"/>
        <v>0</v>
      </c>
      <c r="G3444" s="53"/>
      <c r="H3444" s="53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619"/>
        <v>0</v>
      </c>
      <c r="R3444" s="74"/>
      <c r="S3444" s="53">
        <f t="shared" si="1620"/>
        <v>0</v>
      </c>
      <c r="T3444" s="58"/>
      <c r="U3444" s="58"/>
      <c r="V3444" s="53">
        <f t="shared" si="1621"/>
        <v>0</v>
      </c>
      <c r="W3444" s="75"/>
      <c r="X3444" s="76"/>
    </row>
    <row r="3445" spans="1:24" s="35" customFormat="1" ht="15.75" x14ac:dyDescent="0.25">
      <c r="A3445" s="72" t="s">
        <v>300</v>
      </c>
      <c r="B3445" s="44" t="s">
        <v>335</v>
      </c>
      <c r="C3445" s="79" t="s">
        <v>233</v>
      </c>
      <c r="D3445" s="43" t="s">
        <v>234</v>
      </c>
      <c r="E3445" s="53"/>
      <c r="F3445" s="53">
        <f t="shared" si="1622"/>
        <v>0</v>
      </c>
      <c r="G3445" s="53"/>
      <c r="H3445" s="53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619"/>
        <v>0</v>
      </c>
      <c r="R3445" s="74"/>
      <c r="S3445" s="53">
        <f t="shared" si="1620"/>
        <v>0</v>
      </c>
      <c r="T3445" s="58"/>
      <c r="U3445" s="58"/>
      <c r="V3445" s="53">
        <f t="shared" si="1621"/>
        <v>0</v>
      </c>
      <c r="W3445" s="75"/>
      <c r="X3445" s="76"/>
    </row>
    <row r="3446" spans="1:24" s="35" customFormat="1" ht="31.5" x14ac:dyDescent="0.25">
      <c r="A3446" s="72" t="s">
        <v>300</v>
      </c>
      <c r="B3446" s="44" t="s">
        <v>335</v>
      </c>
      <c r="C3446" s="79" t="s">
        <v>235</v>
      </c>
      <c r="D3446" s="43" t="s">
        <v>236</v>
      </c>
      <c r="E3446" s="53"/>
      <c r="F3446" s="53">
        <f t="shared" si="1622"/>
        <v>0</v>
      </c>
      <c r="G3446" s="53"/>
      <c r="H3446" s="53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619"/>
        <v>0</v>
      </c>
      <c r="R3446" s="74"/>
      <c r="S3446" s="53">
        <f t="shared" si="1620"/>
        <v>0</v>
      </c>
      <c r="T3446" s="58"/>
      <c r="U3446" s="58"/>
      <c r="V3446" s="53">
        <f t="shared" si="1621"/>
        <v>0</v>
      </c>
      <c r="W3446" s="75"/>
      <c r="X3446" s="76"/>
    </row>
    <row r="3447" spans="1:24" s="35" customFormat="1" ht="31.5" x14ac:dyDescent="0.25">
      <c r="A3447" s="72" t="s">
        <v>300</v>
      </c>
      <c r="B3447" s="44" t="s">
        <v>335</v>
      </c>
      <c r="C3447" s="79" t="s">
        <v>237</v>
      </c>
      <c r="D3447" s="43" t="s">
        <v>238</v>
      </c>
      <c r="E3447" s="53"/>
      <c r="F3447" s="53">
        <f t="shared" si="1622"/>
        <v>0</v>
      </c>
      <c r="G3447" s="53"/>
      <c r="H3447" s="53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619"/>
        <v>0</v>
      </c>
      <c r="R3447" s="74"/>
      <c r="S3447" s="53">
        <f t="shared" si="1620"/>
        <v>0</v>
      </c>
      <c r="T3447" s="58"/>
      <c r="U3447" s="58"/>
      <c r="V3447" s="53">
        <f t="shared" si="1621"/>
        <v>0</v>
      </c>
      <c r="W3447" s="75"/>
      <c r="X3447" s="76"/>
    </row>
    <row r="3448" spans="1:24" s="35" customFormat="1" ht="15.75" x14ac:dyDescent="0.25">
      <c r="A3448" s="72" t="s">
        <v>300</v>
      </c>
      <c r="B3448" s="44" t="s">
        <v>335</v>
      </c>
      <c r="C3448" s="79" t="s">
        <v>239</v>
      </c>
      <c r="D3448" s="43" t="s">
        <v>243</v>
      </c>
      <c r="E3448" s="53"/>
      <c r="F3448" s="53">
        <f t="shared" si="1622"/>
        <v>0</v>
      </c>
      <c r="G3448" s="53"/>
      <c r="H3448" s="53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619"/>
        <v>0</v>
      </c>
      <c r="R3448" s="74"/>
      <c r="S3448" s="53">
        <f t="shared" si="1620"/>
        <v>0</v>
      </c>
      <c r="T3448" s="58"/>
      <c r="U3448" s="58"/>
      <c r="V3448" s="53">
        <f t="shared" si="1621"/>
        <v>0</v>
      </c>
      <c r="W3448" s="75"/>
      <c r="X3448" s="76"/>
    </row>
    <row r="3449" spans="1:24" s="35" customFormat="1" ht="15.75" x14ac:dyDescent="0.25">
      <c r="A3449" s="72" t="s">
        <v>300</v>
      </c>
      <c r="B3449" s="44" t="s">
        <v>335</v>
      </c>
      <c r="C3449" s="79" t="s">
        <v>240</v>
      </c>
      <c r="D3449" s="43" t="s">
        <v>244</v>
      </c>
      <c r="E3449" s="53"/>
      <c r="F3449" s="53">
        <f>E3449</f>
        <v>0</v>
      </c>
      <c r="G3449" s="53"/>
      <c r="H3449" s="53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619"/>
        <v>0</v>
      </c>
      <c r="R3449" s="74"/>
      <c r="S3449" s="53">
        <f t="shared" si="1620"/>
        <v>0</v>
      </c>
      <c r="T3449" s="58"/>
      <c r="U3449" s="58"/>
      <c r="V3449" s="53">
        <f t="shared" si="1621"/>
        <v>0</v>
      </c>
      <c r="W3449" s="75"/>
      <c r="X3449" s="76"/>
    </row>
    <row r="3450" spans="1:24" s="35" customFormat="1" ht="15.75" x14ac:dyDescent="0.25">
      <c r="A3450" s="72" t="s">
        <v>300</v>
      </c>
      <c r="B3450" s="44" t="s">
        <v>335</v>
      </c>
      <c r="C3450" s="79" t="s">
        <v>241</v>
      </c>
      <c r="D3450" s="43" t="s">
        <v>242</v>
      </c>
      <c r="E3450" s="53"/>
      <c r="F3450" s="53">
        <f t="shared" si="1622"/>
        <v>0</v>
      </c>
      <c r="G3450" s="53"/>
      <c r="H3450" s="53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619"/>
        <v>0</v>
      </c>
      <c r="R3450" s="74"/>
      <c r="S3450" s="53">
        <f t="shared" si="1620"/>
        <v>0</v>
      </c>
      <c r="T3450" s="58"/>
      <c r="U3450" s="58"/>
      <c r="V3450" s="53">
        <f t="shared" si="1621"/>
        <v>0</v>
      </c>
      <c r="W3450" s="75"/>
      <c r="X3450" s="76"/>
    </row>
    <row r="3451" spans="1:24" s="35" customFormat="1" ht="31.5" x14ac:dyDescent="0.25">
      <c r="A3451" s="72" t="s">
        <v>300</v>
      </c>
      <c r="B3451" s="44" t="s">
        <v>335</v>
      </c>
      <c r="C3451" s="79" t="s">
        <v>245</v>
      </c>
      <c r="D3451" s="43" t="s">
        <v>246</v>
      </c>
      <c r="E3451" s="53"/>
      <c r="F3451" s="53">
        <f t="shared" si="1622"/>
        <v>0</v>
      </c>
      <c r="G3451" s="53"/>
      <c r="H3451" s="53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619"/>
        <v>0</v>
      </c>
      <c r="R3451" s="74"/>
      <c r="S3451" s="53">
        <f t="shared" si="1620"/>
        <v>0</v>
      </c>
      <c r="T3451" s="58"/>
      <c r="U3451" s="58"/>
      <c r="V3451" s="53">
        <f t="shared" si="1621"/>
        <v>0</v>
      </c>
      <c r="W3451" s="75"/>
      <c r="X3451" s="76"/>
    </row>
    <row r="3452" spans="1:24" s="35" customFormat="1" ht="15.75" x14ac:dyDescent="0.25">
      <c r="A3452" s="72" t="s">
        <v>300</v>
      </c>
      <c r="B3452" s="44" t="s">
        <v>335</v>
      </c>
      <c r="C3452" s="79" t="s">
        <v>247</v>
      </c>
      <c r="D3452" s="43" t="s">
        <v>248</v>
      </c>
      <c r="E3452" s="53"/>
      <c r="F3452" s="53">
        <f t="shared" si="1622"/>
        <v>0</v>
      </c>
      <c r="G3452" s="53"/>
      <c r="H3452" s="53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619"/>
        <v>0</v>
      </c>
      <c r="R3452" s="74"/>
      <c r="S3452" s="53">
        <f t="shared" si="1620"/>
        <v>0</v>
      </c>
      <c r="T3452" s="58"/>
      <c r="U3452" s="58"/>
      <c r="V3452" s="53">
        <f t="shared" si="1621"/>
        <v>0</v>
      </c>
      <c r="W3452" s="75"/>
      <c r="X3452" s="76"/>
    </row>
    <row r="3453" spans="1:24" s="35" customFormat="1" ht="31.5" x14ac:dyDescent="0.25">
      <c r="A3453" s="72" t="s">
        <v>300</v>
      </c>
      <c r="B3453" s="44" t="s">
        <v>335</v>
      </c>
      <c r="C3453" s="79" t="s">
        <v>249</v>
      </c>
      <c r="D3453" s="43" t="s">
        <v>250</v>
      </c>
      <c r="E3453" s="53"/>
      <c r="F3453" s="53">
        <f t="shared" si="1622"/>
        <v>0</v>
      </c>
      <c r="G3453" s="53"/>
      <c r="H3453" s="53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619"/>
        <v>0</v>
      </c>
      <c r="R3453" s="74"/>
      <c r="S3453" s="53">
        <f t="shared" si="1620"/>
        <v>0</v>
      </c>
      <c r="T3453" s="58"/>
      <c r="U3453" s="58"/>
      <c r="V3453" s="53">
        <f t="shared" si="1621"/>
        <v>0</v>
      </c>
      <c r="W3453" s="75"/>
      <c r="X3453" s="76"/>
    </row>
    <row r="3454" spans="1:24" s="35" customFormat="1" ht="15.75" x14ac:dyDescent="0.25">
      <c r="A3454" s="72" t="s">
        <v>300</v>
      </c>
      <c r="B3454" s="44" t="s">
        <v>335</v>
      </c>
      <c r="C3454" s="79" t="s">
        <v>251</v>
      </c>
      <c r="D3454" s="43" t="s">
        <v>260</v>
      </c>
      <c r="E3454" s="53"/>
      <c r="F3454" s="53">
        <f t="shared" si="1622"/>
        <v>0</v>
      </c>
      <c r="G3454" s="53"/>
      <c r="H3454" s="53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619"/>
        <v>0</v>
      </c>
      <c r="R3454" s="74"/>
      <c r="S3454" s="53">
        <f t="shared" si="1620"/>
        <v>0</v>
      </c>
      <c r="T3454" s="58"/>
      <c r="U3454" s="58"/>
      <c r="V3454" s="53">
        <f t="shared" si="1621"/>
        <v>0</v>
      </c>
      <c r="W3454" s="75"/>
      <c r="X3454" s="76"/>
    </row>
    <row r="3455" spans="1:24" s="35" customFormat="1" ht="15.75" x14ac:dyDescent="0.25">
      <c r="A3455" s="72" t="s">
        <v>300</v>
      </c>
      <c r="B3455" s="44" t="s">
        <v>335</v>
      </c>
      <c r="C3455" s="79" t="s">
        <v>252</v>
      </c>
      <c r="D3455" s="43" t="s">
        <v>253</v>
      </c>
      <c r="E3455" s="53"/>
      <c r="F3455" s="53">
        <f t="shared" si="1622"/>
        <v>0</v>
      </c>
      <c r="G3455" s="53"/>
      <c r="H3455" s="53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619"/>
        <v>0</v>
      </c>
      <c r="R3455" s="74"/>
      <c r="S3455" s="53">
        <f t="shared" si="1620"/>
        <v>0</v>
      </c>
      <c r="T3455" s="58"/>
      <c r="U3455" s="58"/>
      <c r="V3455" s="53">
        <f t="shared" si="1621"/>
        <v>0</v>
      </c>
      <c r="W3455" s="75"/>
      <c r="X3455" s="76"/>
    </row>
    <row r="3456" spans="1:24" s="35" customFormat="1" ht="15.75" x14ac:dyDescent="0.25">
      <c r="A3456" s="72" t="s">
        <v>300</v>
      </c>
      <c r="B3456" s="44" t="s">
        <v>335</v>
      </c>
      <c r="C3456" s="79" t="s">
        <v>254</v>
      </c>
      <c r="D3456" s="43" t="s">
        <v>255</v>
      </c>
      <c r="E3456" s="53"/>
      <c r="F3456" s="53">
        <f t="shared" si="1622"/>
        <v>0</v>
      </c>
      <c r="G3456" s="53"/>
      <c r="H3456" s="53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619"/>
        <v>0</v>
      </c>
      <c r="R3456" s="74"/>
      <c r="S3456" s="53">
        <f t="shared" si="1620"/>
        <v>0</v>
      </c>
      <c r="T3456" s="58"/>
      <c r="U3456" s="58"/>
      <c r="V3456" s="53">
        <f t="shared" si="1621"/>
        <v>0</v>
      </c>
      <c r="W3456" s="75"/>
      <c r="X3456" s="76"/>
    </row>
    <row r="3457" spans="1:24" s="35" customFormat="1" ht="15.75" x14ac:dyDescent="0.25">
      <c r="A3457" s="72" t="s">
        <v>300</v>
      </c>
      <c r="B3457" s="44" t="s">
        <v>335</v>
      </c>
      <c r="C3457" s="79" t="s">
        <v>256</v>
      </c>
      <c r="D3457" s="43" t="s">
        <v>257</v>
      </c>
      <c r="E3457" s="53"/>
      <c r="F3457" s="53">
        <f t="shared" si="1622"/>
        <v>0</v>
      </c>
      <c r="G3457" s="53"/>
      <c r="H3457" s="53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619"/>
        <v>0</v>
      </c>
      <c r="R3457" s="74"/>
      <c r="S3457" s="53">
        <f t="shared" si="1620"/>
        <v>0</v>
      </c>
      <c r="T3457" s="58"/>
      <c r="U3457" s="58"/>
      <c r="V3457" s="53">
        <f t="shared" si="1621"/>
        <v>0</v>
      </c>
      <c r="W3457" s="75"/>
      <c r="X3457" s="76"/>
    </row>
    <row r="3458" spans="1:24" s="35" customFormat="1" ht="31.5" x14ac:dyDescent="0.25">
      <c r="A3458" s="72" t="s">
        <v>300</v>
      </c>
      <c r="B3458" s="44" t="s">
        <v>335</v>
      </c>
      <c r="C3458" s="79" t="s">
        <v>258</v>
      </c>
      <c r="D3458" s="43" t="s">
        <v>259</v>
      </c>
      <c r="E3458" s="53"/>
      <c r="F3458" s="53">
        <f t="shared" si="1622"/>
        <v>0</v>
      </c>
      <c r="G3458" s="53"/>
      <c r="H3458" s="53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619"/>
        <v>0</v>
      </c>
      <c r="R3458" s="74"/>
      <c r="S3458" s="53">
        <f t="shared" si="1620"/>
        <v>0</v>
      </c>
      <c r="T3458" s="58"/>
      <c r="U3458" s="58"/>
      <c r="V3458" s="53">
        <f t="shared" si="1621"/>
        <v>0</v>
      </c>
      <c r="W3458" s="75"/>
      <c r="X3458" s="76"/>
    </row>
    <row r="3459" spans="1:24" s="35" customFormat="1" ht="15.75" x14ac:dyDescent="0.25">
      <c r="A3459" s="72" t="s">
        <v>300</v>
      </c>
      <c r="B3459" s="44" t="s">
        <v>335</v>
      </c>
      <c r="C3459" s="79" t="s">
        <v>261</v>
      </c>
      <c r="D3459" s="43" t="s">
        <v>262</v>
      </c>
      <c r="E3459" s="53"/>
      <c r="F3459" s="53">
        <f t="shared" si="1622"/>
        <v>0</v>
      </c>
      <c r="G3459" s="53"/>
      <c r="H3459" s="53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619"/>
        <v>0</v>
      </c>
      <c r="R3459" s="74"/>
      <c r="S3459" s="53">
        <f t="shared" si="1620"/>
        <v>0</v>
      </c>
      <c r="T3459" s="58"/>
      <c r="U3459" s="58"/>
      <c r="V3459" s="53">
        <f t="shared" si="1621"/>
        <v>0</v>
      </c>
      <c r="W3459" s="75"/>
      <c r="X3459" s="76"/>
    </row>
    <row r="3460" spans="1:24" s="35" customFormat="1" ht="47.25" x14ac:dyDescent="0.25">
      <c r="A3460" s="72" t="s">
        <v>300</v>
      </c>
      <c r="B3460" s="44" t="s">
        <v>335</v>
      </c>
      <c r="C3460" s="79" t="s">
        <v>263</v>
      </c>
      <c r="D3460" s="43" t="s">
        <v>264</v>
      </c>
      <c r="E3460" s="53"/>
      <c r="F3460" s="53">
        <f t="shared" si="1622"/>
        <v>0</v>
      </c>
      <c r="G3460" s="53"/>
      <c r="H3460" s="53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619"/>
        <v>0</v>
      </c>
      <c r="R3460" s="74"/>
      <c r="S3460" s="53">
        <f t="shared" si="1620"/>
        <v>0</v>
      </c>
      <c r="T3460" s="58"/>
      <c r="U3460" s="58"/>
      <c r="V3460" s="53">
        <f t="shared" si="1621"/>
        <v>0</v>
      </c>
      <c r="W3460" s="75"/>
      <c r="X3460" s="76"/>
    </row>
    <row r="3461" spans="1:24" s="35" customFormat="1" ht="15.75" x14ac:dyDescent="0.25">
      <c r="A3461" s="72" t="s">
        <v>300</v>
      </c>
      <c r="B3461" s="44" t="s">
        <v>335</v>
      </c>
      <c r="C3461" s="79" t="s">
        <v>265</v>
      </c>
      <c r="D3461" s="43" t="s">
        <v>266</v>
      </c>
      <c r="E3461" s="53"/>
      <c r="F3461" s="53">
        <f t="shared" si="1622"/>
        <v>0</v>
      </c>
      <c r="G3461" s="53"/>
      <c r="H3461" s="53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619"/>
        <v>0</v>
      </c>
      <c r="R3461" s="74"/>
      <c r="S3461" s="53">
        <f t="shared" si="1620"/>
        <v>0</v>
      </c>
      <c r="T3461" s="58"/>
      <c r="U3461" s="58"/>
      <c r="V3461" s="53">
        <f t="shared" si="1621"/>
        <v>0</v>
      </c>
      <c r="W3461" s="75"/>
      <c r="X3461" s="76"/>
    </row>
    <row r="3462" spans="1:24" s="35" customFormat="1" ht="31.5" x14ac:dyDescent="0.25">
      <c r="A3462" s="72" t="s">
        <v>300</v>
      </c>
      <c r="B3462" s="44" t="s">
        <v>335</v>
      </c>
      <c r="C3462" s="79" t="s">
        <v>267</v>
      </c>
      <c r="D3462" s="43" t="s">
        <v>268</v>
      </c>
      <c r="E3462" s="53"/>
      <c r="F3462" s="53">
        <f t="shared" si="1622"/>
        <v>0</v>
      </c>
      <c r="G3462" s="53"/>
      <c r="H3462" s="53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619"/>
        <v>0</v>
      </c>
      <c r="R3462" s="74"/>
      <c r="S3462" s="53">
        <f t="shared" si="1620"/>
        <v>0</v>
      </c>
      <c r="T3462" s="58"/>
      <c r="U3462" s="58"/>
      <c r="V3462" s="53">
        <f t="shared" si="1621"/>
        <v>0</v>
      </c>
      <c r="W3462" s="75"/>
      <c r="X3462" s="76"/>
    </row>
    <row r="3463" spans="1:24" s="35" customFormat="1" ht="15.75" x14ac:dyDescent="0.25">
      <c r="A3463" s="72" t="s">
        <v>300</v>
      </c>
      <c r="B3463" s="44" t="s">
        <v>335</v>
      </c>
      <c r="C3463" s="79" t="s">
        <v>269</v>
      </c>
      <c r="D3463" s="43" t="s">
        <v>270</v>
      </c>
      <c r="E3463" s="53"/>
      <c r="F3463" s="53">
        <f t="shared" si="1622"/>
        <v>0</v>
      </c>
      <c r="G3463" s="53"/>
      <c r="H3463" s="53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619"/>
        <v>0</v>
      </c>
      <c r="R3463" s="74"/>
      <c r="S3463" s="53">
        <f t="shared" si="1620"/>
        <v>0</v>
      </c>
      <c r="T3463" s="58"/>
      <c r="U3463" s="58"/>
      <c r="V3463" s="53">
        <f t="shared" si="1621"/>
        <v>0</v>
      </c>
      <c r="W3463" s="75"/>
      <c r="X3463" s="76"/>
    </row>
    <row r="3464" spans="1:24" s="35" customFormat="1" ht="31.5" x14ac:dyDescent="0.25">
      <c r="A3464" s="72" t="s">
        <v>300</v>
      </c>
      <c r="B3464" s="44" t="s">
        <v>335</v>
      </c>
      <c r="C3464" s="79" t="s">
        <v>271</v>
      </c>
      <c r="D3464" s="43" t="s">
        <v>272</v>
      </c>
      <c r="E3464" s="53"/>
      <c r="F3464" s="53">
        <f t="shared" si="1622"/>
        <v>0</v>
      </c>
      <c r="G3464" s="53"/>
      <c r="H3464" s="53"/>
      <c r="I3464" s="54"/>
      <c r="J3464" s="50"/>
      <c r="K3464" s="54"/>
      <c r="L3464" s="55"/>
      <c r="M3464" s="75"/>
      <c r="N3464" s="75"/>
      <c r="O3464" s="74"/>
      <c r="P3464" s="74"/>
      <c r="Q3464" s="57">
        <f t="shared" si="1619"/>
        <v>0</v>
      </c>
      <c r="R3464" s="74"/>
      <c r="S3464" s="53">
        <f t="shared" si="1620"/>
        <v>0</v>
      </c>
      <c r="T3464" s="58"/>
      <c r="U3464" s="58"/>
      <c r="V3464" s="53">
        <f t="shared" si="1621"/>
        <v>0</v>
      </c>
      <c r="W3464" s="75"/>
      <c r="X3464" s="76"/>
    </row>
    <row r="3465" spans="1:24" s="35" customFormat="1" ht="15.75" x14ac:dyDescent="0.25">
      <c r="A3465" s="72" t="s">
        <v>300</v>
      </c>
      <c r="B3465" s="44" t="s">
        <v>335</v>
      </c>
      <c r="C3465" s="79" t="s">
        <v>273</v>
      </c>
      <c r="D3465" s="43" t="s">
        <v>274</v>
      </c>
      <c r="E3465" s="53"/>
      <c r="F3465" s="53">
        <f t="shared" si="1622"/>
        <v>0</v>
      </c>
      <c r="G3465" s="53"/>
      <c r="H3465" s="53"/>
      <c r="I3465" s="54"/>
      <c r="J3465" s="50"/>
      <c r="K3465" s="54"/>
      <c r="L3465" s="55"/>
      <c r="M3465" s="75"/>
      <c r="N3465" s="75"/>
      <c r="O3465" s="74"/>
      <c r="P3465" s="74"/>
      <c r="Q3465" s="57">
        <f t="shared" si="1619"/>
        <v>0</v>
      </c>
      <c r="R3465" s="74"/>
      <c r="S3465" s="53">
        <f t="shared" si="1620"/>
        <v>0</v>
      </c>
      <c r="T3465" s="58"/>
      <c r="U3465" s="58"/>
      <c r="V3465" s="53">
        <f t="shared" si="1621"/>
        <v>0</v>
      </c>
      <c r="W3465" s="75"/>
      <c r="X3465" s="76"/>
    </row>
    <row r="3466" spans="1:24" s="35" customFormat="1" ht="31.5" x14ac:dyDescent="0.25">
      <c r="A3466" s="72" t="s">
        <v>300</v>
      </c>
      <c r="B3466" s="44" t="s">
        <v>335</v>
      </c>
      <c r="C3466" s="79" t="s">
        <v>275</v>
      </c>
      <c r="D3466" s="43" t="s">
        <v>276</v>
      </c>
      <c r="E3466" s="74"/>
      <c r="F3466" s="74"/>
      <c r="G3466" s="74"/>
      <c r="H3466" s="74"/>
      <c r="I3466" s="54"/>
      <c r="J3466" s="50"/>
      <c r="K3466" s="54"/>
      <c r="L3466" s="55"/>
      <c r="M3466" s="75"/>
      <c r="N3466" s="75"/>
      <c r="O3466" s="74"/>
      <c r="P3466" s="74"/>
      <c r="Q3466" s="57">
        <f t="shared" si="1619"/>
        <v>0</v>
      </c>
      <c r="R3466" s="74"/>
      <c r="S3466" s="53">
        <f t="shared" si="1620"/>
        <v>0</v>
      </c>
      <c r="T3466" s="58"/>
      <c r="U3466" s="58"/>
      <c r="V3466" s="53">
        <f t="shared" si="1621"/>
        <v>0</v>
      </c>
      <c r="W3466" s="75"/>
      <c r="X3466" s="76"/>
    </row>
    <row r="3467" spans="1:24" s="35" customFormat="1" ht="15.75" x14ac:dyDescent="0.25">
      <c r="A3467" s="72" t="s">
        <v>300</v>
      </c>
      <c r="B3467" s="44" t="s">
        <v>335</v>
      </c>
      <c r="C3467" s="37" t="s">
        <v>353</v>
      </c>
      <c r="D3467" s="43" t="s">
        <v>351</v>
      </c>
      <c r="E3467" s="53"/>
      <c r="F3467" s="53">
        <f t="shared" ref="F3467:F3470" si="1623">E3467/12*1</f>
        <v>0</v>
      </c>
      <c r="G3467" s="53"/>
      <c r="H3467" s="53"/>
      <c r="I3467" s="54"/>
      <c r="J3467" s="50"/>
      <c r="K3467" s="54"/>
      <c r="L3467" s="55"/>
      <c r="M3467" s="75"/>
      <c r="N3467" s="75"/>
      <c r="O3467" s="74"/>
      <c r="P3467" s="74"/>
      <c r="Q3467" s="57"/>
      <c r="R3467" s="74"/>
      <c r="S3467" s="53"/>
      <c r="T3467" s="58"/>
      <c r="U3467" s="58"/>
      <c r="V3467" s="53"/>
      <c r="W3467" s="75"/>
      <c r="X3467" s="76"/>
    </row>
    <row r="3468" spans="1:24" s="35" customFormat="1" ht="15.75" x14ac:dyDescent="0.25">
      <c r="A3468" s="72" t="s">
        <v>300</v>
      </c>
      <c r="B3468" s="44" t="s">
        <v>335</v>
      </c>
      <c r="C3468" s="37" t="s">
        <v>354</v>
      </c>
      <c r="D3468" s="38" t="s">
        <v>355</v>
      </c>
      <c r="E3468" s="53"/>
      <c r="F3468" s="99">
        <f t="shared" si="1623"/>
        <v>0</v>
      </c>
      <c r="G3468" s="74"/>
      <c r="H3468" s="74"/>
      <c r="I3468" s="54"/>
      <c r="J3468" s="50"/>
      <c r="K3468" s="54"/>
      <c r="L3468" s="55"/>
      <c r="M3468" s="75"/>
      <c r="N3468" s="75"/>
      <c r="O3468" s="74"/>
      <c r="P3468" s="74"/>
      <c r="Q3468" s="57">
        <f>O3468-P3468</f>
        <v>0</v>
      </c>
      <c r="R3468" s="74"/>
      <c r="S3468" s="53">
        <f>ROUND(R3468/12*3,0)</f>
        <v>0</v>
      </c>
      <c r="T3468" s="58"/>
      <c r="U3468" s="58"/>
      <c r="V3468" s="53">
        <f>T3468-U3468</f>
        <v>0</v>
      </c>
      <c r="W3468" s="75"/>
      <c r="X3468" s="76"/>
    </row>
    <row r="3469" spans="1:24" s="35" customFormat="1" ht="15.75" x14ac:dyDescent="0.25">
      <c r="A3469" s="72" t="s">
        <v>300</v>
      </c>
      <c r="B3469" s="44" t="s">
        <v>335</v>
      </c>
      <c r="C3469" s="37" t="s">
        <v>360</v>
      </c>
      <c r="D3469" s="43" t="s">
        <v>319</v>
      </c>
      <c r="E3469" s="53"/>
      <c r="F3469" s="99">
        <f t="shared" si="1623"/>
        <v>0</v>
      </c>
      <c r="G3469" s="74"/>
      <c r="H3469" s="74"/>
      <c r="I3469" s="54"/>
      <c r="J3469" s="50"/>
      <c r="K3469" s="54"/>
      <c r="L3469" s="55"/>
      <c r="M3469" s="75"/>
      <c r="N3469" s="75"/>
      <c r="O3469" s="74"/>
      <c r="P3469" s="74"/>
      <c r="Q3469" s="57"/>
      <c r="R3469" s="74"/>
      <c r="S3469" s="53"/>
      <c r="T3469" s="58"/>
      <c r="U3469" s="58"/>
      <c r="V3469" s="53"/>
      <c r="W3469" s="75"/>
      <c r="X3469" s="76"/>
    </row>
    <row r="3470" spans="1:24" s="35" customFormat="1" ht="15.75" x14ac:dyDescent="0.25">
      <c r="A3470" s="72" t="s">
        <v>300</v>
      </c>
      <c r="B3470" s="44" t="s">
        <v>335</v>
      </c>
      <c r="C3470" s="37" t="s">
        <v>380</v>
      </c>
      <c r="D3470" s="39" t="s">
        <v>361</v>
      </c>
      <c r="E3470" s="53"/>
      <c r="F3470" s="99">
        <f t="shared" si="1623"/>
        <v>0</v>
      </c>
      <c r="G3470" s="74"/>
      <c r="H3470" s="74"/>
      <c r="I3470" s="54"/>
      <c r="J3470" s="50"/>
      <c r="K3470" s="54"/>
      <c r="L3470" s="55"/>
      <c r="M3470" s="75"/>
      <c r="N3470" s="75"/>
      <c r="O3470" s="74"/>
      <c r="P3470" s="74"/>
      <c r="Q3470" s="57"/>
      <c r="R3470" s="74"/>
      <c r="S3470" s="53"/>
      <c r="T3470" s="58"/>
      <c r="U3470" s="58"/>
      <c r="V3470" s="53"/>
      <c r="W3470" s="75"/>
      <c r="X3470" s="76"/>
    </row>
    <row r="3471" spans="1:24" s="35" customFormat="1" ht="15.75" x14ac:dyDescent="0.25">
      <c r="A3471" s="72" t="s">
        <v>300</v>
      </c>
      <c r="B3471" s="44" t="s">
        <v>335</v>
      </c>
      <c r="C3471" s="37" t="s">
        <v>373</v>
      </c>
      <c r="D3471" s="117" t="s">
        <v>376</v>
      </c>
      <c r="E3471" s="53">
        <v>1074</v>
      </c>
      <c r="F3471" s="53">
        <f t="shared" ref="F3471:F3472" si="1624">ROUND(E3471/12*2,0)</f>
        <v>179</v>
      </c>
      <c r="G3471" s="53">
        <v>0</v>
      </c>
      <c r="H3471" s="53">
        <v>0</v>
      </c>
      <c r="I3471" s="119"/>
      <c r="J3471" s="55"/>
      <c r="K3471" s="54">
        <f t="shared" ref="K3471:K3472" si="1625">G3471-F3471</f>
        <v>-179</v>
      </c>
      <c r="L3471" s="55">
        <f t="shared" ref="L3471:L3472" si="1626">ROUND(K3471*100/-F3471,2)</f>
        <v>100</v>
      </c>
      <c r="M3471" s="75"/>
      <c r="N3471" s="75"/>
      <c r="O3471" s="74"/>
      <c r="P3471" s="74"/>
      <c r="Q3471" s="57"/>
      <c r="R3471" s="74"/>
      <c r="S3471" s="53"/>
      <c r="T3471" s="58"/>
      <c r="U3471" s="58"/>
      <c r="V3471" s="53"/>
      <c r="W3471" s="75"/>
      <c r="X3471" s="76"/>
    </row>
    <row r="3472" spans="1:24" s="35" customFormat="1" ht="31.5" x14ac:dyDescent="0.25">
      <c r="A3472" s="72" t="s">
        <v>300</v>
      </c>
      <c r="B3472" s="44" t="s">
        <v>335</v>
      </c>
      <c r="C3472" s="37" t="s">
        <v>374</v>
      </c>
      <c r="D3472" s="117" t="s">
        <v>375</v>
      </c>
      <c r="E3472" s="53">
        <v>200</v>
      </c>
      <c r="F3472" s="53">
        <f t="shared" si="1624"/>
        <v>33</v>
      </c>
      <c r="G3472" s="53">
        <v>0</v>
      </c>
      <c r="H3472" s="53">
        <v>0</v>
      </c>
      <c r="I3472" s="119"/>
      <c r="J3472" s="55"/>
      <c r="K3472" s="54">
        <f t="shared" si="1625"/>
        <v>-33</v>
      </c>
      <c r="L3472" s="55">
        <f t="shared" si="1626"/>
        <v>100</v>
      </c>
      <c r="M3472" s="75"/>
      <c r="N3472" s="75"/>
      <c r="O3472" s="74"/>
      <c r="P3472" s="74"/>
      <c r="Q3472" s="57"/>
      <c r="R3472" s="74"/>
      <c r="S3472" s="53"/>
      <c r="T3472" s="58"/>
      <c r="U3472" s="58"/>
      <c r="V3472" s="53"/>
      <c r="W3472" s="75"/>
      <c r="X3472" s="76"/>
    </row>
    <row r="3473" spans="1:24" s="35" customFormat="1" ht="15.75" x14ac:dyDescent="0.25">
      <c r="A3473" s="72" t="s">
        <v>300</v>
      </c>
      <c r="B3473" s="44" t="s">
        <v>335</v>
      </c>
      <c r="C3473" s="98" t="s">
        <v>387</v>
      </c>
      <c r="D3473" s="117" t="s">
        <v>388</v>
      </c>
      <c r="E3473" s="53">
        <v>10000</v>
      </c>
      <c r="F3473" s="53">
        <f>E3473</f>
        <v>10000</v>
      </c>
      <c r="G3473" s="53">
        <f t="shared" ref="G3473:H3473" si="1627">F3473</f>
        <v>10000</v>
      </c>
      <c r="H3473" s="53">
        <f t="shared" si="1627"/>
        <v>10000</v>
      </c>
      <c r="I3473" s="119"/>
      <c r="J3473" s="55"/>
      <c r="K3473" s="54"/>
      <c r="L3473" s="55"/>
      <c r="M3473" s="75"/>
      <c r="N3473" s="75"/>
      <c r="O3473" s="74"/>
      <c r="P3473" s="74"/>
      <c r="Q3473" s="57"/>
      <c r="R3473" s="74"/>
      <c r="S3473" s="53"/>
      <c r="T3473" s="58"/>
      <c r="U3473" s="58"/>
      <c r="V3473" s="53"/>
      <c r="W3473" s="75"/>
      <c r="X3473" s="76"/>
    </row>
    <row r="3474" spans="1:24" s="35" customFormat="1" ht="15.75" x14ac:dyDescent="0.25">
      <c r="A3474" s="100" t="s">
        <v>301</v>
      </c>
      <c r="B3474" s="100" t="s">
        <v>336</v>
      </c>
      <c r="C3474" s="108" t="s">
        <v>102</v>
      </c>
      <c r="D3474" s="102" t="s">
        <v>21</v>
      </c>
      <c r="E3474" s="109">
        <f>E3475+E3514</f>
        <v>20190789</v>
      </c>
      <c r="F3474" s="109">
        <f>F3475+F3514</f>
        <v>3416120.5</v>
      </c>
      <c r="G3474" s="109">
        <f t="shared" ref="G3474:H3474" si="1628">G3475+G3514</f>
        <v>3720091.3600000003</v>
      </c>
      <c r="H3474" s="109">
        <f t="shared" si="1628"/>
        <v>3413471</v>
      </c>
      <c r="I3474" s="127">
        <f>I3475+I3514</f>
        <v>295151.53000000003</v>
      </c>
      <c r="J3474" s="104">
        <f>ROUND(I3474/F3474*100,2)</f>
        <v>8.64</v>
      </c>
      <c r="K3474" s="127">
        <f>K3475+K3514</f>
        <v>-2748.67</v>
      </c>
      <c r="L3474" s="106">
        <f>ROUND(K3474*100/-F3474,2)</f>
        <v>0.08</v>
      </c>
      <c r="M3474" s="109">
        <f t="shared" ref="M3474:V3474" si="1629">M3475+M3514</f>
        <v>965798</v>
      </c>
      <c r="N3474" s="109">
        <f t="shared" si="1629"/>
        <v>160966.32999999999</v>
      </c>
      <c r="O3474" s="109">
        <f t="shared" si="1629"/>
        <v>183664</v>
      </c>
      <c r="P3474" s="109">
        <f t="shared" si="1629"/>
        <v>168381</v>
      </c>
      <c r="Q3474" s="127">
        <f t="shared" si="1629"/>
        <v>15283</v>
      </c>
      <c r="R3474" s="109">
        <f t="shared" si="1629"/>
        <v>4194</v>
      </c>
      <c r="S3474" s="103">
        <f t="shared" si="1629"/>
        <v>740</v>
      </c>
      <c r="T3474" s="103">
        <f t="shared" si="1629"/>
        <v>1023</v>
      </c>
      <c r="U3474" s="103">
        <f t="shared" si="1629"/>
        <v>961</v>
      </c>
      <c r="V3474" s="103">
        <f t="shared" si="1629"/>
        <v>62</v>
      </c>
      <c r="W3474" s="107">
        <v>0</v>
      </c>
      <c r="X3474" s="80"/>
    </row>
    <row r="3475" spans="1:24" s="35" customFormat="1" ht="15.75" x14ac:dyDescent="0.25">
      <c r="A3475" s="72" t="s">
        <v>301</v>
      </c>
      <c r="B3475" s="21">
        <v>1</v>
      </c>
      <c r="C3475" s="73" t="s">
        <v>102</v>
      </c>
      <c r="D3475" s="27" t="s">
        <v>22</v>
      </c>
      <c r="E3475" s="52">
        <f>E3476+E3482+E3496</f>
        <v>12815062</v>
      </c>
      <c r="F3475" s="52">
        <f>F3476+F3482+F3496</f>
        <v>2135843.5</v>
      </c>
      <c r="G3475" s="52">
        <f>G3476+G3482+G3496</f>
        <v>2437531.29</v>
      </c>
      <c r="H3475" s="52">
        <f>H3476+H3482+H3496</f>
        <v>2133358</v>
      </c>
      <c r="I3475" s="124">
        <f>I3476+I3482+I3496</f>
        <v>291252.19</v>
      </c>
      <c r="J3475" s="50">
        <f>ROUND(I3475/F3475*100,2)</f>
        <v>13.64</v>
      </c>
      <c r="K3475" s="124">
        <f>K3476+K3482+K3496</f>
        <v>-1132.4000000000001</v>
      </c>
      <c r="L3475" s="55">
        <f>ROUND(K3475*100/-F3475,2)</f>
        <v>0.05</v>
      </c>
      <c r="M3475" s="49">
        <v>965798</v>
      </c>
      <c r="N3475" s="49">
        <f>ROUND(M3475/12*2,2)</f>
        <v>160966.32999999999</v>
      </c>
      <c r="O3475" s="52">
        <f t="shared" ref="O3475:V3475" si="1630">O3476+O3482+O3496</f>
        <v>183664</v>
      </c>
      <c r="P3475" s="52">
        <f t="shared" si="1630"/>
        <v>168381</v>
      </c>
      <c r="Q3475" s="124">
        <f t="shared" si="1630"/>
        <v>15283</v>
      </c>
      <c r="R3475" s="52">
        <f t="shared" si="1630"/>
        <v>3705</v>
      </c>
      <c r="S3475" s="52">
        <f t="shared" si="1630"/>
        <v>618</v>
      </c>
      <c r="T3475" s="59">
        <f t="shared" si="1630"/>
        <v>684</v>
      </c>
      <c r="U3475" s="59">
        <f t="shared" si="1630"/>
        <v>622</v>
      </c>
      <c r="V3475" s="59">
        <f t="shared" si="1630"/>
        <v>62</v>
      </c>
      <c r="W3475" s="75"/>
      <c r="X3475" s="82"/>
    </row>
    <row r="3476" spans="1:24" s="35" customFormat="1" ht="15.75" x14ac:dyDescent="0.25">
      <c r="A3476" s="72" t="s">
        <v>301</v>
      </c>
      <c r="B3476" s="33" t="s">
        <v>330</v>
      </c>
      <c r="C3476" s="73" t="s">
        <v>102</v>
      </c>
      <c r="D3476" s="32" t="s">
        <v>23</v>
      </c>
      <c r="E3476" s="83">
        <f t="shared" ref="E3476:L3476" si="1631">SUM(E3477:E3481)</f>
        <v>479567</v>
      </c>
      <c r="F3476" s="83">
        <f t="shared" si="1631"/>
        <v>79928</v>
      </c>
      <c r="G3476" s="83">
        <f t="shared" si="1631"/>
        <v>79928</v>
      </c>
      <c r="H3476" s="83">
        <f t="shared" si="1631"/>
        <v>79928</v>
      </c>
      <c r="I3476" s="128">
        <f t="shared" si="1631"/>
        <v>0</v>
      </c>
      <c r="J3476" s="128">
        <f t="shared" si="1631"/>
        <v>0</v>
      </c>
      <c r="K3476" s="128">
        <f t="shared" si="1631"/>
        <v>0</v>
      </c>
      <c r="L3476" s="49">
        <f t="shared" si="1631"/>
        <v>0</v>
      </c>
      <c r="M3476" s="83"/>
      <c r="N3476" s="83"/>
      <c r="O3476" s="52">
        <f t="shared" ref="O3476:V3476" si="1632">SUM(O3477:O3481)</f>
        <v>0</v>
      </c>
      <c r="P3476" s="52">
        <f t="shared" si="1632"/>
        <v>0</v>
      </c>
      <c r="Q3476" s="124">
        <f t="shared" si="1632"/>
        <v>0</v>
      </c>
      <c r="R3476" s="52">
        <f t="shared" si="1632"/>
        <v>0</v>
      </c>
      <c r="S3476" s="52">
        <f t="shared" si="1632"/>
        <v>0</v>
      </c>
      <c r="T3476" s="52">
        <f t="shared" si="1632"/>
        <v>0</v>
      </c>
      <c r="U3476" s="49">
        <f t="shared" si="1632"/>
        <v>0</v>
      </c>
      <c r="V3476" s="49">
        <f t="shared" si="1632"/>
        <v>0</v>
      </c>
      <c r="W3476" s="83"/>
      <c r="X3476" s="82"/>
    </row>
    <row r="3477" spans="1:24" s="26" customFormat="1" ht="18.75" customHeight="1" x14ac:dyDescent="0.25">
      <c r="A3477" s="72" t="s">
        <v>301</v>
      </c>
      <c r="B3477" s="33" t="s">
        <v>330</v>
      </c>
      <c r="C3477" s="73" t="s">
        <v>73</v>
      </c>
      <c r="D3477" s="34" t="s">
        <v>106</v>
      </c>
      <c r="E3477" s="53"/>
      <c r="F3477" s="99"/>
      <c r="G3477" s="53"/>
      <c r="H3477" s="99"/>
      <c r="I3477" s="54"/>
      <c r="J3477" s="50"/>
      <c r="K3477" s="54"/>
      <c r="L3477" s="55"/>
      <c r="M3477" s="74"/>
      <c r="N3477" s="74"/>
      <c r="O3477" s="74"/>
      <c r="P3477" s="74"/>
      <c r="Q3477" s="59">
        <f>O3477-P3477</f>
        <v>0</v>
      </c>
      <c r="R3477" s="74"/>
      <c r="S3477" s="53">
        <f>ROUND(R3477/12*3,0)</f>
        <v>0</v>
      </c>
      <c r="T3477" s="53"/>
      <c r="U3477" s="53"/>
      <c r="V3477" s="53">
        <f>T3477-U3477</f>
        <v>0</v>
      </c>
      <c r="W3477" s="74"/>
      <c r="X3477" s="76"/>
    </row>
    <row r="3478" spans="1:24" s="26" customFormat="1" ht="17.25" customHeight="1" x14ac:dyDescent="0.25">
      <c r="A3478" s="72" t="s">
        <v>301</v>
      </c>
      <c r="B3478" s="33" t="s">
        <v>330</v>
      </c>
      <c r="C3478" s="73" t="s">
        <v>74</v>
      </c>
      <c r="D3478" s="116" t="s">
        <v>104</v>
      </c>
      <c r="E3478" s="53">
        <v>442525</v>
      </c>
      <c r="F3478" s="53">
        <f>36877*2</f>
        <v>73754</v>
      </c>
      <c r="G3478" s="53">
        <v>73754</v>
      </c>
      <c r="H3478" s="53">
        <v>73754</v>
      </c>
      <c r="I3478" s="119"/>
      <c r="J3478" s="50"/>
      <c r="K3478" s="119"/>
      <c r="L3478" s="55"/>
      <c r="M3478" s="75"/>
      <c r="N3478" s="75"/>
      <c r="O3478" s="74"/>
      <c r="P3478" s="74"/>
      <c r="Q3478" s="59">
        <f>O3478-P3478</f>
        <v>0</v>
      </c>
      <c r="R3478" s="74"/>
      <c r="S3478" s="53">
        <f>ROUND(R3478/12*3,0)</f>
        <v>0</v>
      </c>
      <c r="T3478" s="53"/>
      <c r="U3478" s="53"/>
      <c r="V3478" s="53">
        <f>T3478-U3478</f>
        <v>0</v>
      </c>
      <c r="W3478" s="75"/>
      <c r="X3478" s="76"/>
    </row>
    <row r="3479" spans="1:24" s="26" customFormat="1" ht="15.75" customHeight="1" x14ac:dyDescent="0.25">
      <c r="A3479" s="72" t="s">
        <v>301</v>
      </c>
      <c r="B3479" s="33" t="s">
        <v>330</v>
      </c>
      <c r="C3479" s="73" t="s">
        <v>74</v>
      </c>
      <c r="D3479" s="116" t="s">
        <v>105</v>
      </c>
      <c r="E3479" s="53">
        <v>37042</v>
      </c>
      <c r="F3479" s="53">
        <f>3087*2</f>
        <v>6174</v>
      </c>
      <c r="G3479" s="53">
        <v>6174</v>
      </c>
      <c r="H3479" s="53">
        <v>6174</v>
      </c>
      <c r="I3479" s="119"/>
      <c r="J3479" s="55"/>
      <c r="K3479" s="119"/>
      <c r="L3479" s="55"/>
      <c r="M3479" s="75"/>
      <c r="N3479" s="75"/>
      <c r="O3479" s="74"/>
      <c r="P3479" s="74"/>
      <c r="Q3479" s="59">
        <f>O3479-P3479</f>
        <v>0</v>
      </c>
      <c r="R3479" s="74"/>
      <c r="S3479" s="53">
        <f>ROUND(R3479/12*3,0)</f>
        <v>0</v>
      </c>
      <c r="T3479" s="53"/>
      <c r="U3479" s="53"/>
      <c r="V3479" s="53">
        <f>T3479-U3479</f>
        <v>0</v>
      </c>
      <c r="W3479" s="75"/>
      <c r="X3479" s="76"/>
    </row>
    <row r="3480" spans="1:24" s="35" customFormat="1" ht="15.75" x14ac:dyDescent="0.25">
      <c r="A3480" s="72" t="s">
        <v>301</v>
      </c>
      <c r="B3480" s="33" t="s">
        <v>330</v>
      </c>
      <c r="C3480" s="73" t="s">
        <v>75</v>
      </c>
      <c r="D3480" s="34" t="s">
        <v>107</v>
      </c>
      <c r="E3480" s="74"/>
      <c r="F3480" s="53"/>
      <c r="G3480" s="74"/>
      <c r="H3480" s="74"/>
      <c r="I3480" s="54"/>
      <c r="J3480" s="50"/>
      <c r="K3480" s="54"/>
      <c r="L3480" s="55"/>
      <c r="M3480" s="75"/>
      <c r="N3480" s="75"/>
      <c r="O3480" s="74"/>
      <c r="P3480" s="74"/>
      <c r="Q3480" s="57">
        <f>O3480-P3480</f>
        <v>0</v>
      </c>
      <c r="R3480" s="74"/>
      <c r="S3480" s="53">
        <f>ROUND(R3480/12*3,0)</f>
        <v>0</v>
      </c>
      <c r="T3480" s="58"/>
      <c r="U3480" s="58"/>
      <c r="V3480" s="53">
        <f>T3480-U3480</f>
        <v>0</v>
      </c>
      <c r="W3480" s="75"/>
      <c r="X3480" s="76"/>
    </row>
    <row r="3481" spans="1:24" s="35" customFormat="1" ht="16.5" customHeight="1" x14ac:dyDescent="0.25">
      <c r="A3481" s="72" t="s">
        <v>301</v>
      </c>
      <c r="B3481" s="33" t="s">
        <v>330</v>
      </c>
      <c r="C3481" s="73" t="s">
        <v>76</v>
      </c>
      <c r="D3481" s="34" t="s">
        <v>108</v>
      </c>
      <c r="E3481" s="74"/>
      <c r="F3481" s="53"/>
      <c r="G3481" s="74"/>
      <c r="H3481" s="74"/>
      <c r="I3481" s="54">
        <f>G3481-F3481</f>
        <v>0</v>
      </c>
      <c r="J3481" s="50"/>
      <c r="K3481" s="54"/>
      <c r="L3481" s="55"/>
      <c r="M3481" s="75"/>
      <c r="N3481" s="75"/>
      <c r="O3481" s="74"/>
      <c r="P3481" s="74"/>
      <c r="Q3481" s="57">
        <f>O3481-P3481</f>
        <v>0</v>
      </c>
      <c r="R3481" s="74"/>
      <c r="S3481" s="53">
        <f>ROUND(R3481/12*3,0)</f>
        <v>0</v>
      </c>
      <c r="T3481" s="58"/>
      <c r="U3481" s="58"/>
      <c r="V3481" s="53">
        <f>T3481-U3481</f>
        <v>0</v>
      </c>
      <c r="W3481" s="75"/>
      <c r="X3481" s="76"/>
    </row>
    <row r="3482" spans="1:24" s="35" customFormat="1" ht="15.75" x14ac:dyDescent="0.25">
      <c r="A3482" s="72" t="s">
        <v>301</v>
      </c>
      <c r="B3482" s="22" t="s">
        <v>331</v>
      </c>
      <c r="C3482" s="36"/>
      <c r="D3482" s="32" t="s">
        <v>24</v>
      </c>
      <c r="E3482" s="61">
        <f>SUM(E3483:E3495)</f>
        <v>11577963</v>
      </c>
      <c r="F3482" s="61">
        <f>SUM(F3483:F3495)</f>
        <v>1929660.5</v>
      </c>
      <c r="G3482" s="61">
        <f>SUM(G3483:G3495)</f>
        <v>2114560</v>
      </c>
      <c r="H3482" s="61">
        <f>SUM(H3483:H3495)</f>
        <v>1925515</v>
      </c>
      <c r="I3482" s="120">
        <f>SUM(I3483:I3495)</f>
        <v>184899.5</v>
      </c>
      <c r="J3482" s="50">
        <f>ROUND(I3482/F3482*100,2)</f>
        <v>9.58</v>
      </c>
      <c r="K3482" s="120">
        <f>SUM(K3483:K3495)</f>
        <v>0</v>
      </c>
      <c r="L3482" s="55">
        <f>ROUND(K3482*100/-F3482,2)</f>
        <v>0</v>
      </c>
      <c r="M3482" s="61"/>
      <c r="N3482" s="61"/>
      <c r="O3482" s="61">
        <f t="shared" ref="O3482:V3482" si="1633">SUM(O3483:O3495)</f>
        <v>182494</v>
      </c>
      <c r="P3482" s="61">
        <f t="shared" si="1633"/>
        <v>167211</v>
      </c>
      <c r="Q3482" s="120">
        <f t="shared" si="1633"/>
        <v>15283</v>
      </c>
      <c r="R3482" s="61">
        <f t="shared" si="1633"/>
        <v>3705</v>
      </c>
      <c r="S3482" s="61">
        <f t="shared" si="1633"/>
        <v>618</v>
      </c>
      <c r="T3482" s="137">
        <f t="shared" si="1633"/>
        <v>678</v>
      </c>
      <c r="U3482" s="137">
        <f t="shared" si="1633"/>
        <v>616</v>
      </c>
      <c r="V3482" s="61">
        <f t="shared" si="1633"/>
        <v>62</v>
      </c>
      <c r="W3482" s="68"/>
      <c r="X3482" s="76"/>
    </row>
    <row r="3483" spans="1:24" s="35" customFormat="1" ht="15.75" x14ac:dyDescent="0.25">
      <c r="A3483" s="72" t="s">
        <v>301</v>
      </c>
      <c r="B3483" s="33" t="s">
        <v>331</v>
      </c>
      <c r="C3483" s="79" t="s">
        <v>25</v>
      </c>
      <c r="D3483" s="34" t="s">
        <v>54</v>
      </c>
      <c r="E3483" s="74"/>
      <c r="F3483" s="74"/>
      <c r="G3483" s="74"/>
      <c r="H3483" s="74"/>
      <c r="I3483" s="54"/>
      <c r="J3483" s="50"/>
      <c r="K3483" s="54"/>
      <c r="L3483" s="55"/>
      <c r="M3483" s="75"/>
      <c r="N3483" s="75"/>
      <c r="O3483" s="74"/>
      <c r="P3483" s="74"/>
      <c r="Q3483" s="57">
        <f t="shared" ref="Q3483:Q3495" si="1634">O3483-P3483</f>
        <v>0</v>
      </c>
      <c r="R3483" s="74"/>
      <c r="S3483" s="53">
        <f t="shared" ref="S3483:S3487" si="1635">ROUND(R3483/12*3,0)</f>
        <v>0</v>
      </c>
      <c r="T3483" s="58"/>
      <c r="U3483" s="58"/>
      <c r="V3483" s="53">
        <f t="shared" ref="V3483:V3495" si="1636">T3483-U3483</f>
        <v>0</v>
      </c>
      <c r="W3483" s="75"/>
      <c r="X3483" s="76"/>
    </row>
    <row r="3484" spans="1:24" s="35" customFormat="1" ht="15.75" x14ac:dyDescent="0.25">
      <c r="A3484" s="72" t="s">
        <v>301</v>
      </c>
      <c r="B3484" s="33" t="s">
        <v>331</v>
      </c>
      <c r="C3484" s="79" t="s">
        <v>26</v>
      </c>
      <c r="D3484" s="34" t="s">
        <v>27</v>
      </c>
      <c r="E3484" s="74"/>
      <c r="F3484" s="74"/>
      <c r="G3484" s="74"/>
      <c r="H3484" s="74"/>
      <c r="I3484" s="54"/>
      <c r="J3484" s="50"/>
      <c r="K3484" s="54"/>
      <c r="L3484" s="55"/>
      <c r="M3484" s="75"/>
      <c r="N3484" s="75"/>
      <c r="O3484" s="74"/>
      <c r="P3484" s="74"/>
      <c r="Q3484" s="57">
        <f t="shared" si="1634"/>
        <v>0</v>
      </c>
      <c r="R3484" s="74"/>
      <c r="S3484" s="53">
        <f t="shared" si="1635"/>
        <v>0</v>
      </c>
      <c r="T3484" s="58"/>
      <c r="U3484" s="58"/>
      <c r="V3484" s="53">
        <f t="shared" si="1636"/>
        <v>0</v>
      </c>
      <c r="W3484" s="75"/>
      <c r="X3484" s="76"/>
    </row>
    <row r="3485" spans="1:24" s="35" customFormat="1" ht="31.5" x14ac:dyDescent="0.25">
      <c r="A3485" s="72" t="s">
        <v>301</v>
      </c>
      <c r="B3485" s="33" t="s">
        <v>331</v>
      </c>
      <c r="C3485" s="79" t="s">
        <v>28</v>
      </c>
      <c r="D3485" s="34" t="s">
        <v>29</v>
      </c>
      <c r="E3485" s="74"/>
      <c r="F3485" s="74"/>
      <c r="G3485" s="74"/>
      <c r="H3485" s="74"/>
      <c r="I3485" s="119"/>
      <c r="J3485" s="55"/>
      <c r="K3485" s="119"/>
      <c r="L3485" s="55"/>
      <c r="M3485" s="75"/>
      <c r="N3485" s="75"/>
      <c r="O3485" s="74"/>
      <c r="P3485" s="74"/>
      <c r="Q3485" s="59">
        <f t="shared" si="1634"/>
        <v>0</v>
      </c>
      <c r="R3485" s="74"/>
      <c r="S3485" s="53">
        <f t="shared" si="1635"/>
        <v>0</v>
      </c>
      <c r="T3485" s="53"/>
      <c r="U3485" s="53"/>
      <c r="V3485" s="53">
        <f t="shared" si="1636"/>
        <v>0</v>
      </c>
      <c r="W3485" s="75"/>
      <c r="X3485" s="76"/>
    </row>
    <row r="3486" spans="1:24" s="35" customFormat="1" ht="15.75" x14ac:dyDescent="0.25">
      <c r="A3486" s="72" t="s">
        <v>301</v>
      </c>
      <c r="B3486" s="33" t="s">
        <v>331</v>
      </c>
      <c r="C3486" s="79" t="s">
        <v>56</v>
      </c>
      <c r="D3486" s="34" t="s">
        <v>53</v>
      </c>
      <c r="E3486" s="74"/>
      <c r="F3486" s="74"/>
      <c r="G3486" s="74"/>
      <c r="H3486" s="74"/>
      <c r="I3486" s="54"/>
      <c r="J3486" s="50"/>
      <c r="K3486" s="54"/>
      <c r="L3486" s="55"/>
      <c r="M3486" s="75"/>
      <c r="N3486" s="75"/>
      <c r="O3486" s="74"/>
      <c r="P3486" s="74"/>
      <c r="Q3486" s="57">
        <f t="shared" si="1634"/>
        <v>0</v>
      </c>
      <c r="R3486" s="74"/>
      <c r="S3486" s="53">
        <f t="shared" si="1635"/>
        <v>0</v>
      </c>
      <c r="T3486" s="58"/>
      <c r="U3486" s="58"/>
      <c r="V3486" s="53">
        <f t="shared" si="1636"/>
        <v>0</v>
      </c>
      <c r="W3486" s="75"/>
      <c r="X3486" s="76"/>
    </row>
    <row r="3487" spans="1:24" s="35" customFormat="1" ht="15.75" x14ac:dyDescent="0.25">
      <c r="A3487" s="72" t="s">
        <v>301</v>
      </c>
      <c r="B3487" s="33" t="s">
        <v>331</v>
      </c>
      <c r="C3487" s="79" t="s">
        <v>57</v>
      </c>
      <c r="D3487" s="34" t="s">
        <v>68</v>
      </c>
      <c r="E3487" s="74"/>
      <c r="F3487" s="74"/>
      <c r="G3487" s="74"/>
      <c r="H3487" s="74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634"/>
        <v>0</v>
      </c>
      <c r="R3487" s="74"/>
      <c r="S3487" s="53">
        <f t="shared" si="1635"/>
        <v>0</v>
      </c>
      <c r="T3487" s="58"/>
      <c r="U3487" s="58"/>
      <c r="V3487" s="53">
        <f t="shared" si="1636"/>
        <v>0</v>
      </c>
      <c r="W3487" s="75"/>
      <c r="X3487" s="76"/>
    </row>
    <row r="3488" spans="1:24" s="35" customFormat="1" ht="15.75" x14ac:dyDescent="0.25">
      <c r="A3488" s="72" t="s">
        <v>301</v>
      </c>
      <c r="B3488" s="33" t="s">
        <v>331</v>
      </c>
      <c r="C3488" s="79" t="s">
        <v>58</v>
      </c>
      <c r="D3488" s="34" t="s">
        <v>70</v>
      </c>
      <c r="E3488" s="53">
        <v>510501</v>
      </c>
      <c r="F3488" s="53">
        <f t="shared" ref="F3488:F3489" si="1637">ROUND(E3488/12*2,2)</f>
        <v>85083.5</v>
      </c>
      <c r="G3488" s="53">
        <v>107474</v>
      </c>
      <c r="H3488" s="53">
        <v>83048</v>
      </c>
      <c r="I3488" s="119">
        <f t="shared" ref="I3488:I3489" si="1638">G3488-F3488</f>
        <v>22390.5</v>
      </c>
      <c r="J3488" s="55">
        <f t="shared" ref="J3488:J3489" si="1639">ROUND(I3488/F3488*100,2)</f>
        <v>26.32</v>
      </c>
      <c r="K3488" s="54"/>
      <c r="L3488" s="55"/>
      <c r="M3488" s="75"/>
      <c r="N3488" s="75"/>
      <c r="O3488" s="74">
        <v>6340</v>
      </c>
      <c r="P3488" s="74">
        <v>4770</v>
      </c>
      <c r="Q3488" s="57">
        <f t="shared" si="1634"/>
        <v>1570</v>
      </c>
      <c r="R3488" s="74">
        <v>209</v>
      </c>
      <c r="S3488" s="53">
        <f t="shared" ref="S3488:S3489" si="1640">ROUND(R3488/12*2,0)</f>
        <v>35</v>
      </c>
      <c r="T3488" s="58">
        <v>44</v>
      </c>
      <c r="U3488" s="58">
        <v>34</v>
      </c>
      <c r="V3488" s="53">
        <f t="shared" si="1636"/>
        <v>10</v>
      </c>
      <c r="W3488" s="75"/>
      <c r="X3488" s="76"/>
    </row>
    <row r="3489" spans="1:24" s="35" customFormat="1" ht="18.75" customHeight="1" x14ac:dyDescent="0.25">
      <c r="A3489" s="72" t="s">
        <v>301</v>
      </c>
      <c r="B3489" s="33" t="s">
        <v>331</v>
      </c>
      <c r="C3489" s="86" t="s">
        <v>59</v>
      </c>
      <c r="D3489" s="34" t="s">
        <v>69</v>
      </c>
      <c r="E3489" s="53">
        <v>11067462</v>
      </c>
      <c r="F3489" s="53">
        <f t="shared" si="1637"/>
        <v>1844577</v>
      </c>
      <c r="G3489" s="53">
        <v>2007086</v>
      </c>
      <c r="H3489" s="53">
        <v>1842467</v>
      </c>
      <c r="I3489" s="119">
        <f t="shared" si="1638"/>
        <v>162509</v>
      </c>
      <c r="J3489" s="55">
        <f t="shared" si="1639"/>
        <v>8.81</v>
      </c>
      <c r="K3489" s="54"/>
      <c r="L3489" s="55"/>
      <c r="M3489" s="75"/>
      <c r="N3489" s="75"/>
      <c r="O3489" s="74">
        <v>176154</v>
      </c>
      <c r="P3489" s="74">
        <v>162441</v>
      </c>
      <c r="Q3489" s="57">
        <f t="shared" si="1634"/>
        <v>13713</v>
      </c>
      <c r="R3489" s="74">
        <v>3496</v>
      </c>
      <c r="S3489" s="53">
        <f t="shared" si="1640"/>
        <v>583</v>
      </c>
      <c r="T3489" s="58">
        <v>634</v>
      </c>
      <c r="U3489" s="58">
        <v>582</v>
      </c>
      <c r="V3489" s="53">
        <f t="shared" si="1636"/>
        <v>52</v>
      </c>
      <c r="W3489" s="75"/>
      <c r="X3489" s="76"/>
    </row>
    <row r="3490" spans="1:24" s="35" customFormat="1" ht="15.75" x14ac:dyDescent="0.25">
      <c r="A3490" s="72" t="s">
        <v>301</v>
      </c>
      <c r="B3490" s="33" t="s">
        <v>331</v>
      </c>
      <c r="C3490" s="79" t="s">
        <v>60</v>
      </c>
      <c r="D3490" s="34" t="s">
        <v>72</v>
      </c>
      <c r="E3490" s="74"/>
      <c r="F3490" s="74"/>
      <c r="G3490" s="74"/>
      <c r="H3490" s="74"/>
      <c r="I3490" s="54"/>
      <c r="J3490" s="50"/>
      <c r="K3490" s="54"/>
      <c r="L3490" s="55"/>
      <c r="M3490" s="75"/>
      <c r="N3490" s="75"/>
      <c r="O3490" s="74"/>
      <c r="P3490" s="74"/>
      <c r="Q3490" s="57">
        <f t="shared" si="1634"/>
        <v>0</v>
      </c>
      <c r="R3490" s="74"/>
      <c r="S3490" s="53">
        <f t="shared" ref="S3490:S3495" si="1641">ROUND(R3490/12*3,0)</f>
        <v>0</v>
      </c>
      <c r="T3490" s="58"/>
      <c r="U3490" s="58"/>
      <c r="V3490" s="53">
        <f t="shared" si="1636"/>
        <v>0</v>
      </c>
      <c r="W3490" s="75"/>
      <c r="X3490" s="76"/>
    </row>
    <row r="3491" spans="1:24" s="35" customFormat="1" ht="15.75" x14ac:dyDescent="0.25">
      <c r="A3491" s="72" t="s">
        <v>301</v>
      </c>
      <c r="B3491" s="33" t="s">
        <v>331</v>
      </c>
      <c r="C3491" s="79" t="s">
        <v>61</v>
      </c>
      <c r="D3491" s="34" t="s">
        <v>67</v>
      </c>
      <c r="E3491" s="74"/>
      <c r="F3491" s="74"/>
      <c r="H3491" s="74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634"/>
        <v>0</v>
      </c>
      <c r="R3491" s="74"/>
      <c r="S3491" s="53">
        <f t="shared" si="1641"/>
        <v>0</v>
      </c>
      <c r="T3491" s="58"/>
      <c r="U3491" s="58"/>
      <c r="V3491" s="53">
        <f t="shared" si="1636"/>
        <v>0</v>
      </c>
      <c r="W3491" s="75"/>
      <c r="X3491" s="76"/>
    </row>
    <row r="3492" spans="1:24" s="35" customFormat="1" ht="15.75" x14ac:dyDescent="0.25">
      <c r="A3492" s="72" t="s">
        <v>301</v>
      </c>
      <c r="B3492" s="33" t="s">
        <v>331</v>
      </c>
      <c r="C3492" s="79" t="s">
        <v>62</v>
      </c>
      <c r="D3492" s="34" t="s">
        <v>66</v>
      </c>
      <c r="G3492" s="74"/>
      <c r="H3492" s="74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634"/>
        <v>0</v>
      </c>
      <c r="R3492" s="74"/>
      <c r="S3492" s="53">
        <f t="shared" si="1641"/>
        <v>0</v>
      </c>
      <c r="T3492" s="58"/>
      <c r="U3492" s="58"/>
      <c r="V3492" s="53">
        <f t="shared" si="1636"/>
        <v>0</v>
      </c>
      <c r="W3492" s="75"/>
      <c r="X3492" s="76"/>
    </row>
    <row r="3493" spans="1:24" s="35" customFormat="1" ht="15.75" x14ac:dyDescent="0.25">
      <c r="A3493" s="72" t="s">
        <v>301</v>
      </c>
      <c r="B3493" s="33" t="s">
        <v>331</v>
      </c>
      <c r="C3493" s="79" t="s">
        <v>63</v>
      </c>
      <c r="D3493" s="34" t="s">
        <v>52</v>
      </c>
      <c r="E3493" s="74"/>
      <c r="F3493" s="74"/>
      <c r="G3493" s="74"/>
      <c r="H3493" s="74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634"/>
        <v>0</v>
      </c>
      <c r="R3493" s="74"/>
      <c r="S3493" s="53">
        <f t="shared" si="1641"/>
        <v>0</v>
      </c>
      <c r="T3493" s="58"/>
      <c r="U3493" s="58"/>
      <c r="V3493" s="53">
        <f t="shared" si="1636"/>
        <v>0</v>
      </c>
      <c r="W3493" s="75"/>
      <c r="X3493" s="76"/>
    </row>
    <row r="3494" spans="1:24" s="35" customFormat="1" ht="15.75" x14ac:dyDescent="0.25">
      <c r="A3494" s="72" t="s">
        <v>301</v>
      </c>
      <c r="B3494" s="33" t="s">
        <v>331</v>
      </c>
      <c r="C3494" s="79" t="s">
        <v>64</v>
      </c>
      <c r="D3494" s="34" t="s">
        <v>55</v>
      </c>
      <c r="E3494" s="74"/>
      <c r="F3494" s="74"/>
      <c r="G3494" s="74"/>
      <c r="H3494" s="74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634"/>
        <v>0</v>
      </c>
      <c r="R3494" s="74"/>
      <c r="S3494" s="53">
        <f t="shared" si="1641"/>
        <v>0</v>
      </c>
      <c r="T3494" s="58"/>
      <c r="U3494" s="58"/>
      <c r="V3494" s="53">
        <f t="shared" si="1636"/>
        <v>0</v>
      </c>
      <c r="W3494" s="75"/>
      <c r="X3494" s="76"/>
    </row>
    <row r="3495" spans="1:24" s="35" customFormat="1" ht="15.75" x14ac:dyDescent="0.25">
      <c r="A3495" s="72" t="s">
        <v>301</v>
      </c>
      <c r="B3495" s="33" t="s">
        <v>331</v>
      </c>
      <c r="C3495" s="79" t="s">
        <v>65</v>
      </c>
      <c r="D3495" s="34" t="s">
        <v>71</v>
      </c>
      <c r="E3495" s="74"/>
      <c r="F3495" s="74"/>
      <c r="G3495" s="74"/>
      <c r="H3495" s="74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634"/>
        <v>0</v>
      </c>
      <c r="R3495" s="74"/>
      <c r="S3495" s="53">
        <f t="shared" si="1641"/>
        <v>0</v>
      </c>
      <c r="T3495" s="58"/>
      <c r="U3495" s="58"/>
      <c r="V3495" s="53">
        <f t="shared" si="1636"/>
        <v>0</v>
      </c>
      <c r="W3495" s="75"/>
      <c r="X3495" s="76"/>
    </row>
    <row r="3496" spans="1:24" s="35" customFormat="1" ht="31.5" x14ac:dyDescent="0.25">
      <c r="A3496" s="72" t="s">
        <v>301</v>
      </c>
      <c r="B3496" s="22" t="s">
        <v>332</v>
      </c>
      <c r="C3496" s="73" t="s">
        <v>102</v>
      </c>
      <c r="D3496" s="32" t="s">
        <v>30</v>
      </c>
      <c r="E3496" s="61">
        <f t="shared" ref="E3496:L3496" si="1642">SUM(E3497:E3513)</f>
        <v>757532</v>
      </c>
      <c r="F3496" s="61">
        <f t="shared" si="1642"/>
        <v>126255</v>
      </c>
      <c r="G3496" s="61">
        <f t="shared" si="1642"/>
        <v>243043.29</v>
      </c>
      <c r="H3496" s="61">
        <f t="shared" si="1642"/>
        <v>127915</v>
      </c>
      <c r="I3496" s="120">
        <f t="shared" si="1642"/>
        <v>106352.69</v>
      </c>
      <c r="J3496" s="50">
        <f>ROUND(I3496/F3496*100,2)</f>
        <v>84.24</v>
      </c>
      <c r="K3496" s="120">
        <f t="shared" si="1642"/>
        <v>-1132.4000000000001</v>
      </c>
      <c r="L3496" s="61">
        <f t="shared" si="1642"/>
        <v>152.59</v>
      </c>
      <c r="M3496" s="61"/>
      <c r="N3496" s="61"/>
      <c r="O3496" s="61">
        <f t="shared" ref="O3496:V3496" si="1643">SUM(O3497:O3511)</f>
        <v>1170</v>
      </c>
      <c r="P3496" s="61">
        <f t="shared" si="1643"/>
        <v>1170</v>
      </c>
      <c r="Q3496" s="120">
        <f t="shared" si="1643"/>
        <v>0</v>
      </c>
      <c r="R3496" s="61">
        <f t="shared" si="1643"/>
        <v>0</v>
      </c>
      <c r="S3496" s="61">
        <f t="shared" si="1643"/>
        <v>0</v>
      </c>
      <c r="T3496" s="137">
        <f t="shared" si="1643"/>
        <v>6</v>
      </c>
      <c r="U3496" s="137">
        <f t="shared" si="1643"/>
        <v>6</v>
      </c>
      <c r="V3496" s="61">
        <f t="shared" si="1643"/>
        <v>0</v>
      </c>
      <c r="W3496" s="61"/>
      <c r="X3496" s="76"/>
    </row>
    <row r="3497" spans="1:24" s="35" customFormat="1" ht="15.75" x14ac:dyDescent="0.25">
      <c r="A3497" s="72" t="s">
        <v>301</v>
      </c>
      <c r="B3497" s="33" t="s">
        <v>332</v>
      </c>
      <c r="C3497" s="73" t="s">
        <v>79</v>
      </c>
      <c r="D3497" s="43" t="s">
        <v>77</v>
      </c>
      <c r="E3497" s="53">
        <v>1139</v>
      </c>
      <c r="F3497" s="53">
        <f>ROUND(E3497/12*2,0)</f>
        <v>190</v>
      </c>
      <c r="G3497" s="53">
        <v>0</v>
      </c>
      <c r="H3497" s="53">
        <v>0</v>
      </c>
      <c r="I3497" s="55"/>
      <c r="J3497" s="55"/>
      <c r="K3497" s="54">
        <f>G3497-F3497</f>
        <v>-190</v>
      </c>
      <c r="L3497" s="55">
        <f>ROUND(K3497*100/-F3497,2)</f>
        <v>100</v>
      </c>
      <c r="M3497" s="75"/>
      <c r="N3497" s="75"/>
      <c r="O3497" s="74"/>
      <c r="P3497" s="74"/>
      <c r="Q3497" s="57">
        <f t="shared" ref="Q3497:Q3511" si="1644">O3497-P3497</f>
        <v>0</v>
      </c>
      <c r="R3497" s="74"/>
      <c r="S3497" s="53">
        <f>ROUND(R3497/12*3,0)</f>
        <v>0</v>
      </c>
      <c r="T3497" s="58"/>
      <c r="U3497" s="58"/>
      <c r="V3497" s="53">
        <f t="shared" ref="V3497:V3511" si="1645">T3497-U3497</f>
        <v>0</v>
      </c>
      <c r="W3497" s="75"/>
      <c r="X3497" s="76"/>
    </row>
    <row r="3498" spans="1:24" s="35" customFormat="1" ht="15.75" x14ac:dyDescent="0.25">
      <c r="A3498" s="72" t="s">
        <v>301</v>
      </c>
      <c r="B3498" s="33" t="s">
        <v>332</v>
      </c>
      <c r="C3498" s="73" t="s">
        <v>80</v>
      </c>
      <c r="D3498" s="43" t="s">
        <v>320</v>
      </c>
      <c r="E3498" s="74"/>
      <c r="F3498" s="74"/>
      <c r="G3498" s="74"/>
      <c r="H3498" s="74"/>
      <c r="I3498" s="54"/>
      <c r="J3498" s="50"/>
      <c r="K3498" s="54"/>
      <c r="L3498" s="55"/>
      <c r="M3498" s="75"/>
      <c r="N3498" s="75"/>
      <c r="O3498" s="74"/>
      <c r="P3498" s="74"/>
      <c r="Q3498" s="57">
        <f t="shared" si="1644"/>
        <v>0</v>
      </c>
      <c r="R3498" s="74"/>
      <c r="S3498" s="53">
        <f>ROUND(R3498/12*3,0)</f>
        <v>0</v>
      </c>
      <c r="T3498" s="58"/>
      <c r="U3498" s="58"/>
      <c r="V3498" s="53">
        <f t="shared" si="1645"/>
        <v>0</v>
      </c>
      <c r="W3498" s="75"/>
      <c r="X3498" s="76"/>
    </row>
    <row r="3499" spans="1:24" s="35" customFormat="1" ht="15.75" x14ac:dyDescent="0.25">
      <c r="A3499" s="72" t="s">
        <v>301</v>
      </c>
      <c r="B3499" s="33" t="s">
        <v>332</v>
      </c>
      <c r="C3499" s="73" t="s">
        <v>82</v>
      </c>
      <c r="D3499" s="34" t="s">
        <v>81</v>
      </c>
      <c r="E3499" s="74"/>
      <c r="F3499" s="74"/>
      <c r="G3499" s="74"/>
      <c r="H3499" s="74"/>
      <c r="I3499" s="119"/>
      <c r="J3499" s="55"/>
      <c r="K3499" s="119"/>
      <c r="L3499" s="55"/>
      <c r="M3499" s="75"/>
      <c r="N3499" s="75"/>
      <c r="O3499" s="74"/>
      <c r="P3499" s="74"/>
      <c r="Q3499" s="59">
        <f t="shared" si="1644"/>
        <v>0</v>
      </c>
      <c r="R3499" s="74"/>
      <c r="S3499" s="53">
        <f>ROUND(R3499/12*4,0)</f>
        <v>0</v>
      </c>
      <c r="T3499" s="53"/>
      <c r="U3499" s="53"/>
      <c r="V3499" s="53">
        <f t="shared" si="1645"/>
        <v>0</v>
      </c>
      <c r="W3499" s="75"/>
      <c r="X3499" s="76"/>
    </row>
    <row r="3500" spans="1:24" s="35" customFormat="1" ht="31.5" x14ac:dyDescent="0.25">
      <c r="A3500" s="72" t="s">
        <v>301</v>
      </c>
      <c r="B3500" s="33" t="s">
        <v>332</v>
      </c>
      <c r="C3500" s="73" t="s">
        <v>84</v>
      </c>
      <c r="D3500" s="43" t="s">
        <v>83</v>
      </c>
      <c r="E3500" s="74">
        <v>745640</v>
      </c>
      <c r="F3500" s="53">
        <f>ROUND(E3500/12*2,0)</f>
        <v>124273</v>
      </c>
      <c r="G3500" s="53">
        <v>230625.69</v>
      </c>
      <c r="H3500" s="53">
        <v>115497</v>
      </c>
      <c r="I3500" s="55">
        <f>G3500-F3500</f>
        <v>106352.69</v>
      </c>
      <c r="J3500" s="55">
        <f>ROUND(I3500/F3500*100,2)</f>
        <v>85.58</v>
      </c>
      <c r="K3500" s="54"/>
      <c r="L3500" s="55"/>
      <c r="M3500" s="75"/>
      <c r="N3500" s="75"/>
      <c r="O3500" s="74"/>
      <c r="P3500" s="74"/>
      <c r="Q3500" s="57">
        <f t="shared" si="1644"/>
        <v>0</v>
      </c>
      <c r="R3500" s="74"/>
      <c r="S3500" s="53">
        <f>ROUND(R3500/12*3,0)</f>
        <v>0</v>
      </c>
      <c r="T3500" s="58"/>
      <c r="U3500" s="58"/>
      <c r="V3500" s="53">
        <f t="shared" si="1645"/>
        <v>0</v>
      </c>
      <c r="W3500" s="75"/>
      <c r="X3500" s="76"/>
    </row>
    <row r="3501" spans="1:24" s="35" customFormat="1" ht="15.75" x14ac:dyDescent="0.25">
      <c r="A3501" s="72" t="s">
        <v>301</v>
      </c>
      <c r="B3501" s="33" t="s">
        <v>332</v>
      </c>
      <c r="C3501" s="73" t="s">
        <v>95</v>
      </c>
      <c r="D3501" s="43" t="s">
        <v>96</v>
      </c>
      <c r="E3501" s="74"/>
      <c r="F3501" s="74"/>
      <c r="G3501" s="74"/>
      <c r="H3501" s="74"/>
      <c r="I3501" s="54"/>
      <c r="J3501" s="50"/>
      <c r="K3501" s="54"/>
      <c r="L3501" s="55"/>
      <c r="M3501" s="75"/>
      <c r="N3501" s="75"/>
      <c r="O3501" s="74"/>
      <c r="P3501" s="74"/>
      <c r="Q3501" s="57">
        <f t="shared" si="1644"/>
        <v>0</v>
      </c>
      <c r="R3501" s="74"/>
      <c r="S3501" s="53">
        <f>ROUND(R3501/12*3,0)</f>
        <v>0</v>
      </c>
      <c r="T3501" s="58"/>
      <c r="U3501" s="58"/>
      <c r="V3501" s="53">
        <f t="shared" si="1645"/>
        <v>0</v>
      </c>
      <c r="W3501" s="75"/>
      <c r="X3501" s="76"/>
    </row>
    <row r="3502" spans="1:24" s="35" customFormat="1" ht="31.5" x14ac:dyDescent="0.25">
      <c r="A3502" s="72" t="s">
        <v>301</v>
      </c>
      <c r="B3502" s="33" t="s">
        <v>332</v>
      </c>
      <c r="C3502" s="73" t="s">
        <v>86</v>
      </c>
      <c r="D3502" s="43" t="s">
        <v>85</v>
      </c>
      <c r="E3502" s="53"/>
      <c r="F3502" s="53"/>
      <c r="G3502" s="53">
        <v>11568</v>
      </c>
      <c r="H3502" s="53">
        <v>11568</v>
      </c>
      <c r="I3502" s="55"/>
      <c r="J3502" s="55"/>
      <c r="K3502" s="54"/>
      <c r="L3502" s="55"/>
      <c r="M3502" s="75"/>
      <c r="N3502" s="75"/>
      <c r="O3502" s="74">
        <v>1170</v>
      </c>
      <c r="P3502" s="74">
        <v>1170</v>
      </c>
      <c r="Q3502" s="57">
        <f t="shared" si="1644"/>
        <v>0</v>
      </c>
      <c r="R3502" s="74"/>
      <c r="S3502" s="53">
        <f>ROUND(R3502/12*2,0)</f>
        <v>0</v>
      </c>
      <c r="T3502" s="58">
        <v>6</v>
      </c>
      <c r="U3502" s="58">
        <v>6</v>
      </c>
      <c r="V3502" s="53">
        <f t="shared" si="1645"/>
        <v>0</v>
      </c>
      <c r="W3502" s="75"/>
      <c r="X3502" s="76"/>
    </row>
    <row r="3503" spans="1:24" s="35" customFormat="1" ht="31.5" x14ac:dyDescent="0.25">
      <c r="A3503" s="72" t="s">
        <v>301</v>
      </c>
      <c r="B3503" s="33" t="s">
        <v>332</v>
      </c>
      <c r="C3503" s="73" t="s">
        <v>102</v>
      </c>
      <c r="D3503" s="39" t="s">
        <v>352</v>
      </c>
      <c r="E3503" s="74"/>
      <c r="F3503" s="74"/>
      <c r="G3503" s="74"/>
      <c r="H3503" s="74"/>
      <c r="I3503" s="54"/>
      <c r="J3503" s="50"/>
      <c r="K3503" s="54"/>
      <c r="L3503" s="55"/>
      <c r="M3503" s="75"/>
      <c r="N3503" s="75"/>
      <c r="O3503" s="74"/>
      <c r="P3503" s="74"/>
      <c r="Q3503" s="57">
        <f t="shared" si="1644"/>
        <v>0</v>
      </c>
      <c r="R3503" s="74"/>
      <c r="S3503" s="53">
        <f t="shared" ref="S3503:S3511" si="1646">ROUND(R3503/12*3,0)</f>
        <v>0</v>
      </c>
      <c r="T3503" s="58"/>
      <c r="U3503" s="58"/>
      <c r="V3503" s="53">
        <f t="shared" si="1645"/>
        <v>0</v>
      </c>
      <c r="W3503" s="75"/>
      <c r="X3503" s="76"/>
    </row>
    <row r="3504" spans="1:24" s="35" customFormat="1" ht="15.75" x14ac:dyDescent="0.25">
      <c r="A3504" s="72" t="s">
        <v>301</v>
      </c>
      <c r="B3504" s="33" t="s">
        <v>332</v>
      </c>
      <c r="C3504" s="73" t="s">
        <v>89</v>
      </c>
      <c r="D3504" s="43" t="s">
        <v>88</v>
      </c>
      <c r="E3504" s="74"/>
      <c r="F3504" s="74"/>
      <c r="G3504" s="74"/>
      <c r="H3504" s="74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644"/>
        <v>0</v>
      </c>
      <c r="R3504" s="74"/>
      <c r="S3504" s="53">
        <f t="shared" si="1646"/>
        <v>0</v>
      </c>
      <c r="T3504" s="58"/>
      <c r="U3504" s="58"/>
      <c r="V3504" s="53">
        <f t="shared" si="1645"/>
        <v>0</v>
      </c>
      <c r="W3504" s="75"/>
      <c r="X3504" s="76"/>
    </row>
    <row r="3505" spans="1:24" s="35" customFormat="1" ht="15.75" x14ac:dyDescent="0.25">
      <c r="A3505" s="72" t="s">
        <v>301</v>
      </c>
      <c r="B3505" s="33" t="s">
        <v>332</v>
      </c>
      <c r="C3505" s="73" t="s">
        <v>91</v>
      </c>
      <c r="D3505" s="43" t="s">
        <v>90</v>
      </c>
      <c r="E3505" s="74"/>
      <c r="F3505" s="53">
        <f t="shared" ref="F3505" si="1647">E3505</f>
        <v>0</v>
      </c>
      <c r="G3505" s="74"/>
      <c r="H3505" s="74"/>
      <c r="I3505" s="54"/>
      <c r="J3505" s="54"/>
      <c r="K3505" s="54"/>
      <c r="L3505" s="55"/>
      <c r="M3505" s="75"/>
      <c r="N3505" s="75"/>
      <c r="O3505" s="74"/>
      <c r="P3505" s="74"/>
      <c r="Q3505" s="57">
        <f t="shared" si="1644"/>
        <v>0</v>
      </c>
      <c r="R3505" s="74"/>
      <c r="S3505" s="53">
        <f t="shared" si="1646"/>
        <v>0</v>
      </c>
      <c r="T3505" s="58"/>
      <c r="U3505" s="58"/>
      <c r="V3505" s="53">
        <f t="shared" si="1645"/>
        <v>0</v>
      </c>
      <c r="W3505" s="75"/>
      <c r="X3505" s="76"/>
    </row>
    <row r="3506" spans="1:24" s="35" customFormat="1" ht="15.75" x14ac:dyDescent="0.25">
      <c r="A3506" s="72" t="s">
        <v>301</v>
      </c>
      <c r="B3506" s="33" t="s">
        <v>332</v>
      </c>
      <c r="C3506" s="73" t="s">
        <v>94</v>
      </c>
      <c r="D3506" s="43" t="s">
        <v>97</v>
      </c>
      <c r="E3506" s="74"/>
      <c r="F3506" s="74"/>
      <c r="G3506" s="74"/>
      <c r="H3506" s="74"/>
      <c r="I3506" s="54"/>
      <c r="J3506" s="50"/>
      <c r="K3506" s="54"/>
      <c r="L3506" s="55"/>
      <c r="M3506" s="75"/>
      <c r="N3506" s="75"/>
      <c r="O3506" s="74"/>
      <c r="P3506" s="74"/>
      <c r="Q3506" s="57">
        <f t="shared" si="1644"/>
        <v>0</v>
      </c>
      <c r="R3506" s="74"/>
      <c r="S3506" s="53">
        <f t="shared" si="1646"/>
        <v>0</v>
      </c>
      <c r="T3506" s="58"/>
      <c r="U3506" s="58"/>
      <c r="V3506" s="53">
        <f t="shared" si="1645"/>
        <v>0</v>
      </c>
      <c r="W3506" s="75"/>
      <c r="X3506" s="76"/>
    </row>
    <row r="3507" spans="1:24" s="35" customFormat="1" ht="15.75" x14ac:dyDescent="0.25">
      <c r="A3507" s="72" t="s">
        <v>301</v>
      </c>
      <c r="B3507" s="33" t="s">
        <v>332</v>
      </c>
      <c r="C3507" s="73" t="s">
        <v>93</v>
      </c>
      <c r="D3507" s="43" t="s">
        <v>92</v>
      </c>
      <c r="E3507" s="53">
        <v>10753</v>
      </c>
      <c r="F3507" s="53">
        <f>ROUND(E3507/12*2,0)</f>
        <v>1792</v>
      </c>
      <c r="G3507" s="53">
        <v>849.6</v>
      </c>
      <c r="H3507" s="53">
        <v>850</v>
      </c>
      <c r="I3507" s="55"/>
      <c r="J3507" s="55"/>
      <c r="K3507" s="54">
        <f>G3507-F3507</f>
        <v>-942.4</v>
      </c>
      <c r="L3507" s="55">
        <f>ROUND(K3507*100/-F3507,2)</f>
        <v>52.59</v>
      </c>
      <c r="M3507" s="75"/>
      <c r="N3507" s="75"/>
      <c r="O3507" s="74"/>
      <c r="P3507" s="74"/>
      <c r="Q3507" s="57">
        <f t="shared" si="1644"/>
        <v>0</v>
      </c>
      <c r="R3507" s="74"/>
      <c r="S3507" s="53">
        <f t="shared" si="1646"/>
        <v>0</v>
      </c>
      <c r="T3507" s="58"/>
      <c r="U3507" s="58"/>
      <c r="V3507" s="53">
        <f t="shared" si="1645"/>
        <v>0</v>
      </c>
      <c r="W3507" s="75"/>
      <c r="X3507" s="76"/>
    </row>
    <row r="3508" spans="1:24" s="35" customFormat="1" ht="31.5" x14ac:dyDescent="0.25">
      <c r="A3508" s="72" t="s">
        <v>301</v>
      </c>
      <c r="B3508" s="33" t="s">
        <v>332</v>
      </c>
      <c r="C3508" s="73" t="s">
        <v>98</v>
      </c>
      <c r="D3508" s="34" t="s">
        <v>99</v>
      </c>
      <c r="E3508" s="74"/>
      <c r="F3508" s="74"/>
      <c r="G3508" s="74"/>
      <c r="H3508" s="74"/>
      <c r="I3508" s="54"/>
      <c r="J3508" s="50"/>
      <c r="K3508" s="54"/>
      <c r="L3508" s="55"/>
      <c r="M3508" s="75"/>
      <c r="N3508" s="75"/>
      <c r="O3508" s="74"/>
      <c r="P3508" s="74"/>
      <c r="Q3508" s="57">
        <f t="shared" si="1644"/>
        <v>0</v>
      </c>
      <c r="R3508" s="74"/>
      <c r="S3508" s="53">
        <f t="shared" si="1646"/>
        <v>0</v>
      </c>
      <c r="T3508" s="58"/>
      <c r="U3508" s="58"/>
      <c r="V3508" s="53">
        <f t="shared" si="1645"/>
        <v>0</v>
      </c>
      <c r="W3508" s="75"/>
      <c r="X3508" s="76"/>
    </row>
    <row r="3509" spans="1:24" s="35" customFormat="1" ht="37.5" customHeight="1" x14ac:dyDescent="0.25">
      <c r="A3509" s="72" t="s">
        <v>301</v>
      </c>
      <c r="B3509" s="33" t="s">
        <v>332</v>
      </c>
      <c r="C3509" s="73" t="s">
        <v>100</v>
      </c>
      <c r="D3509" s="34" t="s">
        <v>101</v>
      </c>
      <c r="E3509" s="74"/>
      <c r="F3509" s="74"/>
      <c r="G3509" s="74"/>
      <c r="H3509" s="74"/>
      <c r="I3509" s="54"/>
      <c r="J3509" s="50"/>
      <c r="K3509" s="54"/>
      <c r="L3509" s="55"/>
      <c r="M3509" s="75"/>
      <c r="N3509" s="75"/>
      <c r="O3509" s="74"/>
      <c r="P3509" s="74"/>
      <c r="Q3509" s="57">
        <f t="shared" si="1644"/>
        <v>0</v>
      </c>
      <c r="R3509" s="74"/>
      <c r="S3509" s="53">
        <f t="shared" si="1646"/>
        <v>0</v>
      </c>
      <c r="T3509" s="58"/>
      <c r="U3509" s="58"/>
      <c r="V3509" s="53">
        <f t="shared" si="1645"/>
        <v>0</v>
      </c>
      <c r="W3509" s="75"/>
      <c r="X3509" s="76"/>
    </row>
    <row r="3510" spans="1:24" s="35" customFormat="1" ht="47.25" x14ac:dyDescent="0.25">
      <c r="A3510" s="72" t="s">
        <v>301</v>
      </c>
      <c r="B3510" s="33" t="s">
        <v>332</v>
      </c>
      <c r="C3510" s="73" t="s">
        <v>102</v>
      </c>
      <c r="D3510" s="39" t="s">
        <v>87</v>
      </c>
      <c r="E3510" s="74"/>
      <c r="F3510" s="74"/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>
        <f t="shared" si="1644"/>
        <v>0</v>
      </c>
      <c r="R3510" s="74"/>
      <c r="S3510" s="53">
        <f t="shared" si="1646"/>
        <v>0</v>
      </c>
      <c r="T3510" s="58"/>
      <c r="U3510" s="58"/>
      <c r="V3510" s="53">
        <f t="shared" si="1645"/>
        <v>0</v>
      </c>
      <c r="W3510" s="75"/>
      <c r="X3510" s="76"/>
    </row>
    <row r="3511" spans="1:24" s="35" customFormat="1" ht="63" x14ac:dyDescent="0.25">
      <c r="A3511" s="72" t="s">
        <v>301</v>
      </c>
      <c r="B3511" s="33" t="s">
        <v>332</v>
      </c>
      <c r="C3511" s="73" t="s">
        <v>102</v>
      </c>
      <c r="D3511" s="39" t="s">
        <v>103</v>
      </c>
      <c r="E3511" s="74"/>
      <c r="F3511" s="74"/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>
        <f t="shared" si="1644"/>
        <v>0</v>
      </c>
      <c r="R3511" s="74"/>
      <c r="S3511" s="53">
        <f t="shared" si="1646"/>
        <v>0</v>
      </c>
      <c r="T3511" s="58"/>
      <c r="U3511" s="58"/>
      <c r="V3511" s="53">
        <f t="shared" si="1645"/>
        <v>0</v>
      </c>
      <c r="W3511" s="75"/>
      <c r="X3511" s="76"/>
    </row>
    <row r="3512" spans="1:24" s="35" customFormat="1" ht="31.5" x14ac:dyDescent="0.25">
      <c r="A3512" s="72" t="s">
        <v>301</v>
      </c>
      <c r="B3512" s="33" t="s">
        <v>332</v>
      </c>
      <c r="C3512" s="23" t="s">
        <v>362</v>
      </c>
      <c r="D3512" s="39" t="s">
        <v>363</v>
      </c>
      <c r="E3512" s="53"/>
      <c r="F3512" s="53">
        <f>E3512/12*10</f>
        <v>0</v>
      </c>
      <c r="G3512" s="53"/>
      <c r="H3512" s="53"/>
      <c r="I3512" s="119">
        <f>G3512-F3512</f>
        <v>0</v>
      </c>
      <c r="J3512" s="55"/>
      <c r="K3512" s="54"/>
      <c r="L3512" s="55"/>
      <c r="M3512" s="75"/>
      <c r="N3512" s="75"/>
      <c r="O3512" s="74"/>
      <c r="P3512" s="74"/>
      <c r="Q3512" s="57"/>
      <c r="R3512" s="74"/>
      <c r="S3512" s="53"/>
      <c r="T3512" s="58"/>
      <c r="U3512" s="58"/>
      <c r="V3512" s="53"/>
      <c r="W3512" s="75"/>
      <c r="X3512" s="76"/>
    </row>
    <row r="3513" spans="1:24" s="35" customFormat="1" ht="15.75" x14ac:dyDescent="0.25">
      <c r="A3513" s="72" t="s">
        <v>301</v>
      </c>
      <c r="B3513" s="33" t="s">
        <v>332</v>
      </c>
      <c r="C3513" s="23" t="s">
        <v>365</v>
      </c>
      <c r="D3513" s="39" t="s">
        <v>364</v>
      </c>
      <c r="E3513" s="74"/>
      <c r="F3513" s="74"/>
      <c r="G3513" s="74"/>
      <c r="H3513" s="74"/>
      <c r="I3513" s="54"/>
      <c r="J3513" s="50"/>
      <c r="K3513" s="54"/>
      <c r="L3513" s="55"/>
      <c r="M3513" s="75"/>
      <c r="N3513" s="75"/>
      <c r="O3513" s="74"/>
      <c r="P3513" s="74"/>
      <c r="Q3513" s="57"/>
      <c r="R3513" s="74"/>
      <c r="S3513" s="53"/>
      <c r="T3513" s="58"/>
      <c r="U3513" s="58"/>
      <c r="V3513" s="53"/>
      <c r="W3513" s="75"/>
      <c r="X3513" s="76"/>
    </row>
    <row r="3514" spans="1:24" s="35" customFormat="1" ht="15.75" x14ac:dyDescent="0.25">
      <c r="A3514" s="72" t="s">
        <v>301</v>
      </c>
      <c r="B3514" s="21">
        <v>2</v>
      </c>
      <c r="C3514" s="73" t="s">
        <v>102</v>
      </c>
      <c r="D3514" s="40" t="s">
        <v>31</v>
      </c>
      <c r="E3514" s="68">
        <f t="shared" ref="E3514:L3514" si="1648">E3515+E3521+E3575</f>
        <v>7375727</v>
      </c>
      <c r="F3514" s="68">
        <f t="shared" si="1648"/>
        <v>1280277</v>
      </c>
      <c r="G3514" s="68">
        <f t="shared" si="1648"/>
        <v>1282560.07</v>
      </c>
      <c r="H3514" s="68">
        <f t="shared" si="1648"/>
        <v>1280113</v>
      </c>
      <c r="I3514" s="126">
        <f t="shared" si="1648"/>
        <v>3899.34</v>
      </c>
      <c r="J3514" s="126" t="e">
        <f t="shared" si="1648"/>
        <v>#DIV/0!</v>
      </c>
      <c r="K3514" s="126">
        <f t="shared" si="1648"/>
        <v>-1616.27</v>
      </c>
      <c r="L3514" s="64" t="e">
        <f t="shared" si="1648"/>
        <v>#DIV/0!</v>
      </c>
      <c r="M3514" s="64"/>
      <c r="N3514" s="49">
        <f>ROUND(M3514/12*2,2)</f>
        <v>0</v>
      </c>
      <c r="O3514" s="68">
        <f>O3515+O3521+O3575</f>
        <v>0</v>
      </c>
      <c r="P3514" s="68">
        <f>P3515+P3521+P3575</f>
        <v>0</v>
      </c>
      <c r="Q3514" s="126">
        <f>Q3515+Q3521+Q3575</f>
        <v>0</v>
      </c>
      <c r="R3514" s="68">
        <f>R3515+R3521+R3575</f>
        <v>489</v>
      </c>
      <c r="S3514" s="64">
        <f>ROUND(R3514/12*3,0)</f>
        <v>122</v>
      </c>
      <c r="T3514" s="136">
        <f>T3515+T3521+T3575</f>
        <v>339</v>
      </c>
      <c r="U3514" s="136">
        <f>U3515+U3521+U3575</f>
        <v>339</v>
      </c>
      <c r="V3514" s="53">
        <f>V3515+V3521+V3575</f>
        <v>0</v>
      </c>
      <c r="W3514" s="74"/>
      <c r="X3514" s="76"/>
    </row>
    <row r="3515" spans="1:24" s="35" customFormat="1" ht="15.75" x14ac:dyDescent="0.25">
      <c r="A3515" s="72" t="s">
        <v>301</v>
      </c>
      <c r="B3515" s="22" t="s">
        <v>333</v>
      </c>
      <c r="C3515" s="73" t="s">
        <v>102</v>
      </c>
      <c r="D3515" s="32" t="s">
        <v>32</v>
      </c>
      <c r="E3515" s="64">
        <f t="shared" ref="E3515:L3515" si="1649">SUM(E3516:E3520)</f>
        <v>7295187</v>
      </c>
      <c r="F3515" s="64">
        <f t="shared" si="1649"/>
        <v>1215864</v>
      </c>
      <c r="G3515" s="64">
        <f t="shared" si="1649"/>
        <v>1215864</v>
      </c>
      <c r="H3515" s="64">
        <f t="shared" si="1649"/>
        <v>1215864</v>
      </c>
      <c r="I3515" s="126">
        <f t="shared" si="1649"/>
        <v>0</v>
      </c>
      <c r="J3515" s="126">
        <f t="shared" si="1649"/>
        <v>0</v>
      </c>
      <c r="K3515" s="126">
        <f t="shared" si="1649"/>
        <v>0</v>
      </c>
      <c r="L3515" s="64">
        <f t="shared" si="1649"/>
        <v>0</v>
      </c>
      <c r="M3515" s="64"/>
      <c r="N3515" s="64"/>
      <c r="O3515" s="64">
        <f t="shared" ref="O3515:V3515" si="1650">SUM(O3516:O3520)</f>
        <v>0</v>
      </c>
      <c r="P3515" s="64">
        <f t="shared" si="1650"/>
        <v>0</v>
      </c>
      <c r="Q3515" s="126">
        <f t="shared" si="1650"/>
        <v>0</v>
      </c>
      <c r="R3515" s="64">
        <f t="shared" si="1650"/>
        <v>489</v>
      </c>
      <c r="S3515" s="64">
        <f t="shared" si="1650"/>
        <v>82</v>
      </c>
      <c r="T3515" s="136">
        <f t="shared" si="1650"/>
        <v>339</v>
      </c>
      <c r="U3515" s="136">
        <f t="shared" si="1650"/>
        <v>339</v>
      </c>
      <c r="V3515" s="64">
        <f t="shared" si="1650"/>
        <v>0</v>
      </c>
      <c r="W3515" s="64"/>
      <c r="X3515" s="76"/>
    </row>
    <row r="3516" spans="1:24" s="35" customFormat="1" ht="15.75" x14ac:dyDescent="0.25">
      <c r="A3516" s="72" t="s">
        <v>301</v>
      </c>
      <c r="B3516" s="33" t="s">
        <v>333</v>
      </c>
      <c r="C3516" s="73" t="s">
        <v>109</v>
      </c>
      <c r="D3516" s="34" t="s">
        <v>106</v>
      </c>
      <c r="E3516" s="74"/>
      <c r="F3516" s="74"/>
      <c r="G3516" s="74"/>
      <c r="H3516" s="158"/>
      <c r="I3516" s="54"/>
      <c r="J3516" s="50"/>
      <c r="K3516" s="54"/>
      <c r="L3516" s="55"/>
      <c r="M3516" s="75"/>
      <c r="N3516" s="75"/>
      <c r="O3516" s="74"/>
      <c r="P3516" s="74"/>
      <c r="Q3516" s="57">
        <f>O3516-P3516</f>
        <v>0</v>
      </c>
      <c r="R3516" s="74"/>
      <c r="S3516" s="53">
        <f>ROUND(R3516/12*3,0)</f>
        <v>0</v>
      </c>
      <c r="T3516" s="58"/>
      <c r="U3516" s="58"/>
      <c r="V3516" s="53">
        <f>T3516-U3516</f>
        <v>0</v>
      </c>
      <c r="W3516" s="75"/>
      <c r="X3516" s="76"/>
    </row>
    <row r="3517" spans="1:24" s="35" customFormat="1" ht="29.25" customHeight="1" x14ac:dyDescent="0.25">
      <c r="A3517" s="72" t="s">
        <v>301</v>
      </c>
      <c r="B3517" s="33" t="s">
        <v>333</v>
      </c>
      <c r="C3517" s="73" t="s">
        <v>110</v>
      </c>
      <c r="D3517" s="34" t="s">
        <v>326</v>
      </c>
      <c r="E3517" s="53">
        <v>7295187</v>
      </c>
      <c r="F3517" s="53">
        <f>607932*2</f>
        <v>1215864</v>
      </c>
      <c r="G3517" s="53">
        <v>1215864</v>
      </c>
      <c r="H3517" s="53">
        <v>1215864</v>
      </c>
      <c r="I3517" s="119"/>
      <c r="J3517" s="55"/>
      <c r="K3517" s="54"/>
      <c r="L3517" s="55"/>
      <c r="M3517" s="75"/>
      <c r="N3517" s="75"/>
      <c r="O3517" s="74"/>
      <c r="P3517" s="74"/>
      <c r="Q3517" s="59">
        <f>O3517-P3517</f>
        <v>0</v>
      </c>
      <c r="R3517" s="74">
        <v>489</v>
      </c>
      <c r="S3517" s="53">
        <f>ROUND(R3517/12*2,0)</f>
        <v>82</v>
      </c>
      <c r="T3517" s="58">
        <v>339</v>
      </c>
      <c r="U3517" s="58">
        <v>339</v>
      </c>
      <c r="V3517" s="53">
        <f>T3517-U3517</f>
        <v>0</v>
      </c>
      <c r="W3517" s="75"/>
      <c r="X3517" s="76"/>
    </row>
    <row r="3518" spans="1:24" s="35" customFormat="1" ht="15.75" x14ac:dyDescent="0.25">
      <c r="A3518" s="72" t="s">
        <v>301</v>
      </c>
      <c r="B3518" s="33" t="s">
        <v>333</v>
      </c>
      <c r="C3518" s="73" t="s">
        <v>111</v>
      </c>
      <c r="D3518" s="34" t="s">
        <v>327</v>
      </c>
      <c r="E3518" s="74"/>
      <c r="F3518" s="74"/>
      <c r="G3518" s="74"/>
      <c r="H3518" s="74"/>
      <c r="I3518" s="119"/>
      <c r="J3518" s="55"/>
      <c r="K3518" s="119"/>
      <c r="L3518" s="55"/>
      <c r="M3518" s="75"/>
      <c r="N3518" s="75"/>
      <c r="O3518" s="74"/>
      <c r="P3518" s="74"/>
      <c r="Q3518" s="59">
        <f>O3518-P3518</f>
        <v>0</v>
      </c>
      <c r="R3518" s="74"/>
      <c r="S3518" s="53">
        <f>ROUND(R3518/12*3,0)</f>
        <v>0</v>
      </c>
      <c r="T3518" s="53"/>
      <c r="U3518" s="53"/>
      <c r="V3518" s="53">
        <f>T3518-U3518</f>
        <v>0</v>
      </c>
      <c r="W3518" s="75"/>
      <c r="X3518" s="76"/>
    </row>
    <row r="3519" spans="1:24" s="35" customFormat="1" ht="31.5" x14ac:dyDescent="0.25">
      <c r="A3519" s="72" t="s">
        <v>301</v>
      </c>
      <c r="B3519" s="33" t="s">
        <v>333</v>
      </c>
      <c r="C3519" s="73" t="s">
        <v>113</v>
      </c>
      <c r="D3519" s="34" t="s">
        <v>116</v>
      </c>
      <c r="E3519" s="74"/>
      <c r="F3519" s="74"/>
      <c r="G3519" s="74"/>
      <c r="H3519" s="74"/>
      <c r="I3519" s="54"/>
      <c r="J3519" s="50"/>
      <c r="K3519" s="54"/>
      <c r="L3519" s="55"/>
      <c r="M3519" s="75"/>
      <c r="N3519" s="75"/>
      <c r="O3519" s="74"/>
      <c r="P3519" s="74"/>
      <c r="Q3519" s="57">
        <f>O3519-P3519</f>
        <v>0</v>
      </c>
      <c r="R3519" s="74"/>
      <c r="S3519" s="53">
        <f>ROUND(R3519/12*3,0)</f>
        <v>0</v>
      </c>
      <c r="T3519" s="58"/>
      <c r="U3519" s="58"/>
      <c r="V3519" s="53">
        <f>T3519-U3519</f>
        <v>0</v>
      </c>
      <c r="W3519" s="75"/>
      <c r="X3519" s="76"/>
    </row>
    <row r="3520" spans="1:24" s="35" customFormat="1" ht="15.75" x14ac:dyDescent="0.25">
      <c r="A3520" s="72" t="s">
        <v>301</v>
      </c>
      <c r="B3520" s="33" t="s">
        <v>333</v>
      </c>
      <c r="C3520" s="73" t="s">
        <v>112</v>
      </c>
      <c r="D3520" s="34" t="s">
        <v>117</v>
      </c>
      <c r="E3520" s="74"/>
      <c r="F3520" s="74"/>
      <c r="G3520" s="74"/>
      <c r="H3520" s="74"/>
      <c r="I3520" s="54"/>
      <c r="J3520" s="50"/>
      <c r="K3520" s="54"/>
      <c r="L3520" s="55"/>
      <c r="M3520" s="75"/>
      <c r="N3520" s="75"/>
      <c r="O3520" s="74"/>
      <c r="P3520" s="74"/>
      <c r="Q3520" s="57">
        <f>O3520-P3520</f>
        <v>0</v>
      </c>
      <c r="R3520" s="74"/>
      <c r="S3520" s="53">
        <f>ROUND(R3520/12*3,0)</f>
        <v>0</v>
      </c>
      <c r="T3520" s="58"/>
      <c r="U3520" s="58"/>
      <c r="V3520" s="53">
        <f>T3520-U3520</f>
        <v>0</v>
      </c>
      <c r="W3520" s="75"/>
      <c r="X3520" s="76"/>
    </row>
    <row r="3521" spans="1:24" s="35" customFormat="1" ht="15.75" x14ac:dyDescent="0.25">
      <c r="A3521" s="72" t="s">
        <v>301</v>
      </c>
      <c r="B3521" s="22" t="s">
        <v>334</v>
      </c>
      <c r="C3521" s="73" t="s">
        <v>102</v>
      </c>
      <c r="D3521" s="41" t="s">
        <v>33</v>
      </c>
      <c r="E3521" s="64">
        <f t="shared" ref="E3521:L3521" si="1651">SUM(E3522:E3574)</f>
        <v>0</v>
      </c>
      <c r="F3521" s="64">
        <f t="shared" si="1651"/>
        <v>0</v>
      </c>
      <c r="G3521" s="64">
        <f t="shared" si="1651"/>
        <v>0</v>
      </c>
      <c r="H3521" s="64">
        <f t="shared" si="1651"/>
        <v>0</v>
      </c>
      <c r="I3521" s="126">
        <f t="shared" si="1651"/>
        <v>0</v>
      </c>
      <c r="J3521" s="126">
        <f t="shared" si="1651"/>
        <v>0</v>
      </c>
      <c r="K3521" s="126">
        <f t="shared" si="1651"/>
        <v>0</v>
      </c>
      <c r="L3521" s="64">
        <f t="shared" si="1651"/>
        <v>0</v>
      </c>
      <c r="M3521" s="64"/>
      <c r="N3521" s="64"/>
      <c r="O3521" s="64">
        <f t="shared" ref="O3521:V3521" si="1652">SUM(O3522:O3574)</f>
        <v>0</v>
      </c>
      <c r="P3521" s="64">
        <f t="shared" si="1652"/>
        <v>0</v>
      </c>
      <c r="Q3521" s="126">
        <f t="shared" si="1652"/>
        <v>0</v>
      </c>
      <c r="R3521" s="64">
        <f t="shared" si="1652"/>
        <v>0</v>
      </c>
      <c r="S3521" s="64">
        <f t="shared" si="1652"/>
        <v>0</v>
      </c>
      <c r="T3521" s="136">
        <f t="shared" si="1652"/>
        <v>0</v>
      </c>
      <c r="U3521" s="136">
        <f t="shared" si="1652"/>
        <v>0</v>
      </c>
      <c r="V3521" s="64">
        <f t="shared" si="1652"/>
        <v>0</v>
      </c>
      <c r="W3521" s="64"/>
      <c r="X3521" s="76"/>
    </row>
    <row r="3522" spans="1:24" s="35" customFormat="1" ht="31.5" x14ac:dyDescent="0.25">
      <c r="A3522" s="72" t="s">
        <v>301</v>
      </c>
      <c r="B3522" s="33" t="s">
        <v>334</v>
      </c>
      <c r="C3522" s="78" t="s">
        <v>139</v>
      </c>
      <c r="D3522" s="43" t="s">
        <v>119</v>
      </c>
      <c r="E3522" s="74"/>
      <c r="F3522" s="74"/>
      <c r="G3522" s="74"/>
      <c r="H3522" s="74"/>
      <c r="I3522" s="54"/>
      <c r="J3522" s="50"/>
      <c r="K3522" s="54"/>
      <c r="L3522" s="55"/>
      <c r="M3522" s="75"/>
      <c r="N3522" s="75"/>
      <c r="O3522" s="74"/>
      <c r="P3522" s="74"/>
      <c r="Q3522" s="57">
        <f t="shared" ref="Q3522:Q3574" si="1653">O3522-P3522</f>
        <v>0</v>
      </c>
      <c r="R3522" s="74"/>
      <c r="S3522" s="53">
        <f t="shared" ref="S3522:S3574" si="1654">ROUND(R3522/12*3,0)</f>
        <v>0</v>
      </c>
      <c r="T3522" s="58"/>
      <c r="U3522" s="58"/>
      <c r="V3522" s="53">
        <f t="shared" ref="V3522:V3574" si="1655">T3522-U3522</f>
        <v>0</v>
      </c>
      <c r="W3522" s="75"/>
      <c r="X3522" s="76"/>
    </row>
    <row r="3523" spans="1:24" s="35" customFormat="1" ht="47.25" x14ac:dyDescent="0.25">
      <c r="A3523" s="72" t="s">
        <v>301</v>
      </c>
      <c r="B3523" s="33" t="s">
        <v>334</v>
      </c>
      <c r="C3523" s="78" t="s">
        <v>140</v>
      </c>
      <c r="D3523" s="43" t="s">
        <v>120</v>
      </c>
      <c r="E3523" s="74"/>
      <c r="F3523" s="74"/>
      <c r="G3523" s="74"/>
      <c r="H3523" s="74"/>
      <c r="I3523" s="54"/>
      <c r="J3523" s="50"/>
      <c r="K3523" s="54"/>
      <c r="L3523" s="55"/>
      <c r="M3523" s="75"/>
      <c r="N3523" s="75"/>
      <c r="O3523" s="74"/>
      <c r="P3523" s="74"/>
      <c r="Q3523" s="57">
        <f t="shared" si="1653"/>
        <v>0</v>
      </c>
      <c r="R3523" s="74"/>
      <c r="S3523" s="53">
        <f t="shared" si="1654"/>
        <v>0</v>
      </c>
      <c r="T3523" s="58"/>
      <c r="U3523" s="58"/>
      <c r="V3523" s="53">
        <f t="shared" si="1655"/>
        <v>0</v>
      </c>
      <c r="W3523" s="75"/>
      <c r="X3523" s="76"/>
    </row>
    <row r="3524" spans="1:24" s="35" customFormat="1" ht="31.5" x14ac:dyDescent="0.25">
      <c r="A3524" s="72" t="s">
        <v>301</v>
      </c>
      <c r="B3524" s="33" t="s">
        <v>334</v>
      </c>
      <c r="C3524" s="78" t="s">
        <v>141</v>
      </c>
      <c r="D3524" s="43" t="s">
        <v>142</v>
      </c>
      <c r="E3524" s="74"/>
      <c r="F3524" s="74"/>
      <c r="G3524" s="74"/>
      <c r="H3524" s="74"/>
      <c r="I3524" s="119"/>
      <c r="J3524" s="50"/>
      <c r="K3524" s="119"/>
      <c r="L3524" s="55"/>
      <c r="M3524" s="75"/>
      <c r="N3524" s="75"/>
      <c r="O3524" s="74"/>
      <c r="P3524" s="74"/>
      <c r="Q3524" s="59">
        <f t="shared" si="1653"/>
        <v>0</v>
      </c>
      <c r="R3524" s="74"/>
      <c r="S3524" s="53">
        <f t="shared" si="1654"/>
        <v>0</v>
      </c>
      <c r="T3524" s="53"/>
      <c r="U3524" s="53"/>
      <c r="V3524" s="53">
        <f t="shared" si="1655"/>
        <v>0</v>
      </c>
      <c r="W3524" s="75"/>
      <c r="X3524" s="76"/>
    </row>
    <row r="3525" spans="1:24" s="35" customFormat="1" ht="31.5" x14ac:dyDescent="0.25">
      <c r="A3525" s="72" t="s">
        <v>301</v>
      </c>
      <c r="B3525" s="33" t="s">
        <v>334</v>
      </c>
      <c r="C3525" s="78" t="s">
        <v>143</v>
      </c>
      <c r="D3525" s="43" t="s">
        <v>144</v>
      </c>
      <c r="E3525" s="74"/>
      <c r="F3525" s="74"/>
      <c r="G3525" s="74"/>
      <c r="H3525" s="74"/>
      <c r="I3525" s="54"/>
      <c r="J3525" s="50"/>
      <c r="K3525" s="54"/>
      <c r="L3525" s="55"/>
      <c r="M3525" s="75"/>
      <c r="N3525" s="75"/>
      <c r="O3525" s="74"/>
      <c r="P3525" s="74"/>
      <c r="Q3525" s="57">
        <f t="shared" si="1653"/>
        <v>0</v>
      </c>
      <c r="R3525" s="74"/>
      <c r="S3525" s="53">
        <f t="shared" si="1654"/>
        <v>0</v>
      </c>
      <c r="T3525" s="58"/>
      <c r="U3525" s="58"/>
      <c r="V3525" s="53">
        <f t="shared" si="1655"/>
        <v>0</v>
      </c>
      <c r="W3525" s="75"/>
      <c r="X3525" s="76"/>
    </row>
    <row r="3526" spans="1:24" s="35" customFormat="1" ht="15.75" x14ac:dyDescent="0.25">
      <c r="A3526" s="72" t="s">
        <v>301</v>
      </c>
      <c r="B3526" s="33" t="s">
        <v>334</v>
      </c>
      <c r="C3526" s="78" t="s">
        <v>145</v>
      </c>
      <c r="D3526" s="43" t="s">
        <v>146</v>
      </c>
      <c r="E3526" s="74"/>
      <c r="F3526" s="74"/>
      <c r="G3526" s="74"/>
      <c r="H3526" s="74"/>
      <c r="I3526" s="54"/>
      <c r="J3526" s="50"/>
      <c r="K3526" s="54"/>
      <c r="L3526" s="55"/>
      <c r="M3526" s="75"/>
      <c r="N3526" s="75"/>
      <c r="O3526" s="74"/>
      <c r="P3526" s="74"/>
      <c r="Q3526" s="57">
        <f t="shared" si="1653"/>
        <v>0</v>
      </c>
      <c r="R3526" s="74"/>
      <c r="S3526" s="53">
        <f t="shared" si="1654"/>
        <v>0</v>
      </c>
      <c r="T3526" s="58"/>
      <c r="U3526" s="58"/>
      <c r="V3526" s="53">
        <f t="shared" si="1655"/>
        <v>0</v>
      </c>
      <c r="W3526" s="75"/>
      <c r="X3526" s="76"/>
    </row>
    <row r="3527" spans="1:24" s="35" customFormat="1" ht="15.75" x14ac:dyDescent="0.25">
      <c r="A3527" s="72" t="s">
        <v>301</v>
      </c>
      <c r="B3527" s="33" t="s">
        <v>334</v>
      </c>
      <c r="C3527" s="78" t="s">
        <v>147</v>
      </c>
      <c r="D3527" s="43" t="s">
        <v>148</v>
      </c>
      <c r="E3527" s="74"/>
      <c r="F3527" s="74"/>
      <c r="G3527" s="74"/>
      <c r="H3527" s="74"/>
      <c r="I3527" s="54"/>
      <c r="J3527" s="50"/>
      <c r="K3527" s="54"/>
      <c r="L3527" s="55"/>
      <c r="M3527" s="75"/>
      <c r="N3527" s="75"/>
      <c r="O3527" s="74"/>
      <c r="P3527" s="74"/>
      <c r="Q3527" s="57">
        <f t="shared" si="1653"/>
        <v>0</v>
      </c>
      <c r="R3527" s="74"/>
      <c r="S3527" s="53">
        <f t="shared" si="1654"/>
        <v>0</v>
      </c>
      <c r="T3527" s="58"/>
      <c r="U3527" s="58"/>
      <c r="V3527" s="53">
        <f t="shared" si="1655"/>
        <v>0</v>
      </c>
      <c r="W3527" s="75"/>
      <c r="X3527" s="76"/>
    </row>
    <row r="3528" spans="1:24" s="35" customFormat="1" ht="78.75" x14ac:dyDescent="0.25">
      <c r="A3528" s="72" t="s">
        <v>301</v>
      </c>
      <c r="B3528" s="33" t="s">
        <v>334</v>
      </c>
      <c r="C3528" s="78" t="s">
        <v>149</v>
      </c>
      <c r="D3528" s="43" t="s">
        <v>150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1653"/>
        <v>0</v>
      </c>
      <c r="R3528" s="74"/>
      <c r="S3528" s="53">
        <f t="shared" si="1654"/>
        <v>0</v>
      </c>
      <c r="T3528" s="58"/>
      <c r="U3528" s="58"/>
      <c r="V3528" s="53">
        <f t="shared" si="1655"/>
        <v>0</v>
      </c>
      <c r="W3528" s="75"/>
      <c r="X3528" s="76"/>
    </row>
    <row r="3529" spans="1:24" s="35" customFormat="1" ht="31.5" x14ac:dyDescent="0.25">
      <c r="A3529" s="72" t="s">
        <v>301</v>
      </c>
      <c r="B3529" s="33" t="s">
        <v>334</v>
      </c>
      <c r="C3529" s="78" t="s">
        <v>130</v>
      </c>
      <c r="D3529" s="43" t="s">
        <v>151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 t="shared" si="1653"/>
        <v>0</v>
      </c>
      <c r="R3529" s="74"/>
      <c r="S3529" s="53">
        <f t="shared" si="1654"/>
        <v>0</v>
      </c>
      <c r="T3529" s="58"/>
      <c r="U3529" s="58"/>
      <c r="V3529" s="53">
        <f t="shared" si="1655"/>
        <v>0</v>
      </c>
      <c r="W3529" s="75"/>
      <c r="X3529" s="76"/>
    </row>
    <row r="3530" spans="1:24" s="35" customFormat="1" ht="47.25" x14ac:dyDescent="0.25">
      <c r="A3530" s="72" t="s">
        <v>301</v>
      </c>
      <c r="B3530" s="33" t="s">
        <v>334</v>
      </c>
      <c r="C3530" s="78" t="s">
        <v>174</v>
      </c>
      <c r="D3530" s="43" t="s">
        <v>175</v>
      </c>
      <c r="E3530" s="74"/>
      <c r="F3530" s="74"/>
      <c r="G3530" s="74"/>
      <c r="H3530" s="74"/>
      <c r="I3530" s="54"/>
      <c r="J3530" s="50"/>
      <c r="K3530" s="54"/>
      <c r="L3530" s="55"/>
      <c r="M3530" s="75"/>
      <c r="N3530" s="75"/>
      <c r="O3530" s="74"/>
      <c r="P3530" s="74"/>
      <c r="Q3530" s="57">
        <f t="shared" si="1653"/>
        <v>0</v>
      </c>
      <c r="R3530" s="74"/>
      <c r="S3530" s="53">
        <f t="shared" si="1654"/>
        <v>0</v>
      </c>
      <c r="T3530" s="58"/>
      <c r="U3530" s="58"/>
      <c r="V3530" s="53">
        <f t="shared" si="1655"/>
        <v>0</v>
      </c>
      <c r="W3530" s="75"/>
      <c r="X3530" s="76"/>
    </row>
    <row r="3531" spans="1:24" s="35" customFormat="1" ht="31.5" x14ac:dyDescent="0.25">
      <c r="A3531" s="72" t="s">
        <v>301</v>
      </c>
      <c r="B3531" s="33" t="s">
        <v>334</v>
      </c>
      <c r="C3531" s="78" t="s">
        <v>129</v>
      </c>
      <c r="D3531" s="43" t="s">
        <v>152</v>
      </c>
      <c r="E3531" s="74"/>
      <c r="F3531" s="74"/>
      <c r="G3531" s="74"/>
      <c r="H3531" s="74"/>
      <c r="I3531" s="54"/>
      <c r="J3531" s="50"/>
      <c r="K3531" s="54"/>
      <c r="L3531" s="55"/>
      <c r="M3531" s="75"/>
      <c r="N3531" s="75"/>
      <c r="O3531" s="74"/>
      <c r="P3531" s="74"/>
      <c r="Q3531" s="57">
        <f t="shared" si="1653"/>
        <v>0</v>
      </c>
      <c r="R3531" s="74"/>
      <c r="S3531" s="53">
        <f t="shared" si="1654"/>
        <v>0</v>
      </c>
      <c r="T3531" s="58"/>
      <c r="U3531" s="58"/>
      <c r="V3531" s="53">
        <f t="shared" si="1655"/>
        <v>0</v>
      </c>
      <c r="W3531" s="75"/>
      <c r="X3531" s="76"/>
    </row>
    <row r="3532" spans="1:24" s="35" customFormat="1" ht="31.5" x14ac:dyDescent="0.25">
      <c r="A3532" s="72" t="s">
        <v>301</v>
      </c>
      <c r="B3532" s="33" t="s">
        <v>334</v>
      </c>
      <c r="C3532" s="78" t="s">
        <v>176</v>
      </c>
      <c r="D3532" s="43" t="s">
        <v>177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si="1653"/>
        <v>0</v>
      </c>
      <c r="R3532" s="74"/>
      <c r="S3532" s="53">
        <f t="shared" si="1654"/>
        <v>0</v>
      </c>
      <c r="T3532" s="58"/>
      <c r="U3532" s="58"/>
      <c r="V3532" s="53">
        <f t="shared" si="1655"/>
        <v>0</v>
      </c>
      <c r="W3532" s="75"/>
      <c r="X3532" s="76"/>
    </row>
    <row r="3533" spans="1:24" s="35" customFormat="1" ht="15.75" x14ac:dyDescent="0.25">
      <c r="A3533" s="72" t="s">
        <v>301</v>
      </c>
      <c r="B3533" s="33" t="s">
        <v>334</v>
      </c>
      <c r="C3533" s="78" t="s">
        <v>131</v>
      </c>
      <c r="D3533" s="43" t="s">
        <v>153</v>
      </c>
      <c r="E3533" s="74"/>
      <c r="F3533" s="74"/>
      <c r="G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1653"/>
        <v>0</v>
      </c>
      <c r="R3533" s="74"/>
      <c r="S3533" s="53">
        <f t="shared" si="1654"/>
        <v>0</v>
      </c>
      <c r="T3533" s="58"/>
      <c r="U3533" s="58"/>
      <c r="V3533" s="53">
        <f t="shared" si="1655"/>
        <v>0</v>
      </c>
      <c r="W3533" s="75"/>
      <c r="X3533" s="76"/>
    </row>
    <row r="3534" spans="1:24" s="35" customFormat="1" ht="31.5" x14ac:dyDescent="0.25">
      <c r="A3534" s="72" t="s">
        <v>301</v>
      </c>
      <c r="B3534" s="33" t="s">
        <v>334</v>
      </c>
      <c r="C3534" s="78" t="s">
        <v>178</v>
      </c>
      <c r="D3534" s="43" t="s">
        <v>179</v>
      </c>
      <c r="E3534" s="74"/>
      <c r="F3534" s="74"/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1653"/>
        <v>0</v>
      </c>
      <c r="R3534" s="74"/>
      <c r="S3534" s="53">
        <f t="shared" si="1654"/>
        <v>0</v>
      </c>
      <c r="T3534" s="58"/>
      <c r="U3534" s="58"/>
      <c r="V3534" s="53">
        <f t="shared" si="1655"/>
        <v>0</v>
      </c>
      <c r="W3534" s="75"/>
      <c r="X3534" s="76"/>
    </row>
    <row r="3535" spans="1:24" s="35" customFormat="1" ht="31.5" x14ac:dyDescent="0.25">
      <c r="A3535" s="72" t="s">
        <v>301</v>
      </c>
      <c r="B3535" s="33" t="s">
        <v>334</v>
      </c>
      <c r="C3535" s="78" t="s">
        <v>132</v>
      </c>
      <c r="D3535" s="43" t="s">
        <v>154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1653"/>
        <v>0</v>
      </c>
      <c r="R3535" s="74"/>
      <c r="S3535" s="53">
        <f t="shared" si="1654"/>
        <v>0</v>
      </c>
      <c r="T3535" s="58"/>
      <c r="U3535" s="58"/>
      <c r="V3535" s="53">
        <f t="shared" si="1655"/>
        <v>0</v>
      </c>
      <c r="W3535" s="75"/>
      <c r="X3535" s="76"/>
    </row>
    <row r="3536" spans="1:24" s="35" customFormat="1" ht="15.75" x14ac:dyDescent="0.25">
      <c r="A3536" s="72" t="s">
        <v>301</v>
      </c>
      <c r="B3536" s="33" t="s">
        <v>334</v>
      </c>
      <c r="C3536" s="78" t="s">
        <v>133</v>
      </c>
      <c r="D3536" s="43" t="s">
        <v>155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1653"/>
        <v>0</v>
      </c>
      <c r="R3536" s="74"/>
      <c r="S3536" s="53">
        <f t="shared" si="1654"/>
        <v>0</v>
      </c>
      <c r="T3536" s="58"/>
      <c r="U3536" s="58"/>
      <c r="V3536" s="53">
        <f t="shared" si="1655"/>
        <v>0</v>
      </c>
      <c r="W3536" s="75"/>
      <c r="X3536" s="76"/>
    </row>
    <row r="3537" spans="1:24" s="35" customFormat="1" ht="15.75" x14ac:dyDescent="0.25">
      <c r="A3537" s="72" t="s">
        <v>301</v>
      </c>
      <c r="B3537" s="33" t="s">
        <v>334</v>
      </c>
      <c r="C3537" s="78" t="s">
        <v>135</v>
      </c>
      <c r="D3537" s="43" t="s">
        <v>156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1653"/>
        <v>0</v>
      </c>
      <c r="R3537" s="74"/>
      <c r="S3537" s="53">
        <f t="shared" si="1654"/>
        <v>0</v>
      </c>
      <c r="T3537" s="58"/>
      <c r="U3537" s="58"/>
      <c r="V3537" s="53">
        <f t="shared" si="1655"/>
        <v>0</v>
      </c>
      <c r="W3537" s="75"/>
      <c r="X3537" s="76"/>
    </row>
    <row r="3538" spans="1:24" s="35" customFormat="1" ht="31.5" x14ac:dyDescent="0.25">
      <c r="A3538" s="72" t="s">
        <v>301</v>
      </c>
      <c r="B3538" s="33" t="s">
        <v>334</v>
      </c>
      <c r="C3538" s="78" t="s">
        <v>136</v>
      </c>
      <c r="D3538" s="43" t="s">
        <v>157</v>
      </c>
      <c r="E3538" s="74"/>
      <c r="F3538" s="74"/>
      <c r="G3538" s="74"/>
      <c r="H3538" s="74"/>
      <c r="I3538" s="54"/>
      <c r="J3538" s="50"/>
      <c r="K3538" s="54"/>
      <c r="L3538" s="55"/>
      <c r="M3538" s="75"/>
      <c r="N3538" s="75"/>
      <c r="O3538" s="74"/>
      <c r="P3538" s="74"/>
      <c r="Q3538" s="57">
        <f t="shared" si="1653"/>
        <v>0</v>
      </c>
      <c r="R3538" s="74"/>
      <c r="S3538" s="53">
        <f t="shared" si="1654"/>
        <v>0</v>
      </c>
      <c r="T3538" s="58"/>
      <c r="U3538" s="58"/>
      <c r="V3538" s="53">
        <f t="shared" si="1655"/>
        <v>0</v>
      </c>
      <c r="W3538" s="75"/>
      <c r="X3538" s="76"/>
    </row>
    <row r="3539" spans="1:24" s="35" customFormat="1" ht="47.25" x14ac:dyDescent="0.25">
      <c r="A3539" s="72" t="s">
        <v>301</v>
      </c>
      <c r="B3539" s="33" t="s">
        <v>334</v>
      </c>
      <c r="C3539" s="78" t="s">
        <v>134</v>
      </c>
      <c r="D3539" s="43" t="s">
        <v>158</v>
      </c>
      <c r="E3539" s="74"/>
      <c r="F3539" s="74"/>
      <c r="G3539" s="74"/>
      <c r="H3539" s="74"/>
      <c r="I3539" s="54"/>
      <c r="J3539" s="50"/>
      <c r="K3539" s="54"/>
      <c r="L3539" s="55"/>
      <c r="M3539" s="75"/>
      <c r="N3539" s="75"/>
      <c r="O3539" s="74"/>
      <c r="P3539" s="74"/>
      <c r="Q3539" s="57">
        <f t="shared" si="1653"/>
        <v>0</v>
      </c>
      <c r="R3539" s="74"/>
      <c r="S3539" s="53">
        <f t="shared" si="1654"/>
        <v>0</v>
      </c>
      <c r="T3539" s="58"/>
      <c r="U3539" s="58"/>
      <c r="V3539" s="53">
        <f t="shared" si="1655"/>
        <v>0</v>
      </c>
      <c r="W3539" s="75"/>
      <c r="X3539" s="76"/>
    </row>
    <row r="3540" spans="1:24" s="35" customFormat="1" ht="15.75" x14ac:dyDescent="0.25">
      <c r="A3540" s="72" t="s">
        <v>301</v>
      </c>
      <c r="B3540" s="33" t="s">
        <v>334</v>
      </c>
      <c r="C3540" s="78" t="s">
        <v>138</v>
      </c>
      <c r="D3540" s="43" t="s">
        <v>159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1653"/>
        <v>0</v>
      </c>
      <c r="R3540" s="74"/>
      <c r="S3540" s="53">
        <f t="shared" si="1654"/>
        <v>0</v>
      </c>
      <c r="T3540" s="58"/>
      <c r="U3540" s="58"/>
      <c r="V3540" s="53">
        <f t="shared" si="1655"/>
        <v>0</v>
      </c>
      <c r="W3540" s="75"/>
      <c r="X3540" s="76"/>
    </row>
    <row r="3541" spans="1:24" s="35" customFormat="1" ht="15.75" x14ac:dyDescent="0.25">
      <c r="A3541" s="72" t="s">
        <v>301</v>
      </c>
      <c r="B3541" s="33" t="s">
        <v>334</v>
      </c>
      <c r="C3541" s="78" t="s">
        <v>180</v>
      </c>
      <c r="D3541" s="43" t="s">
        <v>181</v>
      </c>
      <c r="E3541" s="74"/>
      <c r="F3541" s="74"/>
      <c r="G3541" s="74"/>
      <c r="H3541" s="74"/>
      <c r="I3541" s="54"/>
      <c r="J3541" s="50"/>
      <c r="K3541" s="54"/>
      <c r="L3541" s="55"/>
      <c r="M3541" s="75"/>
      <c r="N3541" s="75"/>
      <c r="O3541" s="74"/>
      <c r="P3541" s="74"/>
      <c r="Q3541" s="57">
        <f t="shared" si="1653"/>
        <v>0</v>
      </c>
      <c r="R3541" s="74"/>
      <c r="S3541" s="53">
        <f t="shared" si="1654"/>
        <v>0</v>
      </c>
      <c r="T3541" s="58"/>
      <c r="U3541" s="58"/>
      <c r="V3541" s="53">
        <f t="shared" si="1655"/>
        <v>0</v>
      </c>
      <c r="W3541" s="75"/>
      <c r="X3541" s="76"/>
    </row>
    <row r="3542" spans="1:24" s="35" customFormat="1" ht="31.5" x14ac:dyDescent="0.25">
      <c r="A3542" s="72" t="s">
        <v>301</v>
      </c>
      <c r="B3542" s="33" t="s">
        <v>334</v>
      </c>
      <c r="C3542" s="78" t="s">
        <v>137</v>
      </c>
      <c r="D3542" s="43" t="s">
        <v>160</v>
      </c>
      <c r="E3542" s="74"/>
      <c r="F3542" s="74"/>
      <c r="G3542" s="74"/>
      <c r="H3542" s="74"/>
      <c r="I3542" s="54"/>
      <c r="J3542" s="50"/>
      <c r="K3542" s="54"/>
      <c r="L3542" s="55"/>
      <c r="M3542" s="75"/>
      <c r="N3542" s="75"/>
      <c r="O3542" s="74"/>
      <c r="P3542" s="74"/>
      <c r="Q3542" s="57">
        <f t="shared" si="1653"/>
        <v>0</v>
      </c>
      <c r="R3542" s="74"/>
      <c r="S3542" s="53">
        <f t="shared" si="1654"/>
        <v>0</v>
      </c>
      <c r="T3542" s="58"/>
      <c r="U3542" s="58"/>
      <c r="V3542" s="53">
        <f t="shared" si="1655"/>
        <v>0</v>
      </c>
      <c r="W3542" s="75"/>
      <c r="X3542" s="76"/>
    </row>
    <row r="3543" spans="1:24" s="35" customFormat="1" ht="15.75" x14ac:dyDescent="0.25">
      <c r="A3543" s="72" t="s">
        <v>301</v>
      </c>
      <c r="B3543" s="33" t="s">
        <v>334</v>
      </c>
      <c r="C3543" s="78" t="s">
        <v>127</v>
      </c>
      <c r="D3543" s="43" t="s">
        <v>161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1653"/>
        <v>0</v>
      </c>
      <c r="R3543" s="74"/>
      <c r="S3543" s="53">
        <f t="shared" si="1654"/>
        <v>0</v>
      </c>
      <c r="T3543" s="58"/>
      <c r="U3543" s="58"/>
      <c r="V3543" s="53">
        <f t="shared" si="1655"/>
        <v>0</v>
      </c>
      <c r="W3543" s="75"/>
      <c r="X3543" s="76"/>
    </row>
    <row r="3544" spans="1:24" s="35" customFormat="1" ht="31.5" x14ac:dyDescent="0.25">
      <c r="A3544" s="72" t="s">
        <v>301</v>
      </c>
      <c r="B3544" s="33" t="s">
        <v>334</v>
      </c>
      <c r="C3544" s="78" t="s">
        <v>126</v>
      </c>
      <c r="D3544" s="43" t="s">
        <v>162</v>
      </c>
      <c r="E3544" s="74"/>
      <c r="F3544" s="74"/>
      <c r="G3544" s="74"/>
      <c r="H3544" s="74"/>
      <c r="I3544" s="54"/>
      <c r="J3544" s="50"/>
      <c r="K3544" s="54"/>
      <c r="L3544" s="55"/>
      <c r="M3544" s="75"/>
      <c r="N3544" s="75"/>
      <c r="O3544" s="74"/>
      <c r="P3544" s="74"/>
      <c r="Q3544" s="57">
        <f t="shared" si="1653"/>
        <v>0</v>
      </c>
      <c r="R3544" s="74"/>
      <c r="S3544" s="53">
        <f t="shared" si="1654"/>
        <v>0</v>
      </c>
      <c r="T3544" s="58"/>
      <c r="U3544" s="58"/>
      <c r="V3544" s="53">
        <f t="shared" si="1655"/>
        <v>0</v>
      </c>
      <c r="W3544" s="75"/>
      <c r="X3544" s="76"/>
    </row>
    <row r="3545" spans="1:24" s="35" customFormat="1" ht="15.75" x14ac:dyDescent="0.25">
      <c r="A3545" s="72" t="s">
        <v>301</v>
      </c>
      <c r="B3545" s="33" t="s">
        <v>334</v>
      </c>
      <c r="C3545" s="78" t="s">
        <v>122</v>
      </c>
      <c r="D3545" s="43" t="s">
        <v>163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1653"/>
        <v>0</v>
      </c>
      <c r="R3545" s="74"/>
      <c r="S3545" s="53">
        <f t="shared" si="1654"/>
        <v>0</v>
      </c>
      <c r="T3545" s="58"/>
      <c r="U3545" s="58"/>
      <c r="V3545" s="53">
        <f t="shared" si="1655"/>
        <v>0</v>
      </c>
      <c r="W3545" s="75"/>
      <c r="X3545" s="76"/>
    </row>
    <row r="3546" spans="1:24" s="35" customFormat="1" ht="15.75" x14ac:dyDescent="0.25">
      <c r="A3546" s="72" t="s">
        <v>301</v>
      </c>
      <c r="B3546" s="33" t="s">
        <v>334</v>
      </c>
      <c r="C3546" s="78" t="s">
        <v>123</v>
      </c>
      <c r="D3546" s="43" t="s">
        <v>164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1653"/>
        <v>0</v>
      </c>
      <c r="R3546" s="74"/>
      <c r="S3546" s="53">
        <f t="shared" si="1654"/>
        <v>0</v>
      </c>
      <c r="T3546" s="58"/>
      <c r="U3546" s="58"/>
      <c r="V3546" s="53">
        <f t="shared" si="1655"/>
        <v>0</v>
      </c>
      <c r="W3546" s="75"/>
      <c r="X3546" s="76"/>
    </row>
    <row r="3547" spans="1:24" s="35" customFormat="1" ht="15.75" x14ac:dyDescent="0.25">
      <c r="A3547" s="72" t="s">
        <v>301</v>
      </c>
      <c r="B3547" s="33" t="s">
        <v>334</v>
      </c>
      <c r="C3547" s="78" t="s">
        <v>182</v>
      </c>
      <c r="D3547" s="43" t="s">
        <v>183</v>
      </c>
      <c r="E3547" s="74"/>
      <c r="F3547" s="74"/>
      <c r="G3547" s="74"/>
      <c r="H3547" s="74"/>
      <c r="I3547" s="54"/>
      <c r="J3547" s="50"/>
      <c r="K3547" s="54"/>
      <c r="L3547" s="55"/>
      <c r="M3547" s="75"/>
      <c r="N3547" s="75"/>
      <c r="O3547" s="74"/>
      <c r="P3547" s="74"/>
      <c r="Q3547" s="57">
        <f t="shared" si="1653"/>
        <v>0</v>
      </c>
      <c r="R3547" s="74"/>
      <c r="S3547" s="53">
        <f t="shared" si="1654"/>
        <v>0</v>
      </c>
      <c r="T3547" s="58"/>
      <c r="U3547" s="58"/>
      <c r="V3547" s="53">
        <f t="shared" si="1655"/>
        <v>0</v>
      </c>
      <c r="W3547" s="75"/>
      <c r="X3547" s="76"/>
    </row>
    <row r="3548" spans="1:24" s="35" customFormat="1" ht="15.75" x14ac:dyDescent="0.25">
      <c r="A3548" s="72" t="s">
        <v>301</v>
      </c>
      <c r="B3548" s="33" t="s">
        <v>334</v>
      </c>
      <c r="C3548" s="78" t="s">
        <v>184</v>
      </c>
      <c r="D3548" s="43" t="s">
        <v>185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1653"/>
        <v>0</v>
      </c>
      <c r="R3548" s="74"/>
      <c r="S3548" s="53">
        <f t="shared" si="1654"/>
        <v>0</v>
      </c>
      <c r="T3548" s="58"/>
      <c r="U3548" s="58"/>
      <c r="V3548" s="53">
        <f t="shared" si="1655"/>
        <v>0</v>
      </c>
      <c r="W3548" s="75"/>
      <c r="X3548" s="76"/>
    </row>
    <row r="3549" spans="1:24" s="35" customFormat="1" ht="15.75" x14ac:dyDescent="0.25">
      <c r="A3549" s="72" t="s">
        <v>301</v>
      </c>
      <c r="B3549" s="33" t="s">
        <v>334</v>
      </c>
      <c r="C3549" s="78" t="s">
        <v>186</v>
      </c>
      <c r="D3549" s="43" t="s">
        <v>187</v>
      </c>
      <c r="E3549" s="74"/>
      <c r="F3549" s="74"/>
      <c r="G3549" s="74"/>
      <c r="H3549" s="74"/>
      <c r="I3549" s="54"/>
      <c r="J3549" s="50"/>
      <c r="K3549" s="54"/>
      <c r="L3549" s="55"/>
      <c r="M3549" s="75"/>
      <c r="N3549" s="75"/>
      <c r="O3549" s="74"/>
      <c r="P3549" s="74"/>
      <c r="Q3549" s="57">
        <f t="shared" si="1653"/>
        <v>0</v>
      </c>
      <c r="R3549" s="74"/>
      <c r="S3549" s="53">
        <f t="shared" si="1654"/>
        <v>0</v>
      </c>
      <c r="T3549" s="58"/>
      <c r="U3549" s="58"/>
      <c r="V3549" s="53">
        <f t="shared" si="1655"/>
        <v>0</v>
      </c>
      <c r="W3549" s="75"/>
      <c r="X3549" s="76"/>
    </row>
    <row r="3550" spans="1:24" s="35" customFormat="1" ht="31.5" x14ac:dyDescent="0.25">
      <c r="A3550" s="72" t="s">
        <v>301</v>
      </c>
      <c r="B3550" s="33" t="s">
        <v>334</v>
      </c>
      <c r="C3550" s="78" t="s">
        <v>188</v>
      </c>
      <c r="D3550" s="43" t="s">
        <v>189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1653"/>
        <v>0</v>
      </c>
      <c r="R3550" s="74"/>
      <c r="S3550" s="53">
        <f t="shared" si="1654"/>
        <v>0</v>
      </c>
      <c r="T3550" s="58"/>
      <c r="U3550" s="58"/>
      <c r="V3550" s="53">
        <f t="shared" si="1655"/>
        <v>0</v>
      </c>
      <c r="W3550" s="75"/>
      <c r="X3550" s="76"/>
    </row>
    <row r="3551" spans="1:24" s="35" customFormat="1" ht="15.75" x14ac:dyDescent="0.25">
      <c r="A3551" s="72" t="s">
        <v>301</v>
      </c>
      <c r="B3551" s="33" t="s">
        <v>334</v>
      </c>
      <c r="C3551" s="78" t="s">
        <v>124</v>
      </c>
      <c r="D3551" s="43" t="s">
        <v>165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1653"/>
        <v>0</v>
      </c>
      <c r="R3551" s="74"/>
      <c r="S3551" s="53">
        <f t="shared" si="1654"/>
        <v>0</v>
      </c>
      <c r="T3551" s="58"/>
      <c r="U3551" s="58"/>
      <c r="V3551" s="53">
        <f t="shared" si="1655"/>
        <v>0</v>
      </c>
      <c r="W3551" s="75"/>
      <c r="X3551" s="76"/>
    </row>
    <row r="3552" spans="1:24" s="35" customFormat="1" ht="15.75" x14ac:dyDescent="0.25">
      <c r="A3552" s="72" t="s">
        <v>301</v>
      </c>
      <c r="B3552" s="33" t="s">
        <v>334</v>
      </c>
      <c r="C3552" s="78" t="s">
        <v>125</v>
      </c>
      <c r="D3552" s="43" t="s">
        <v>166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1653"/>
        <v>0</v>
      </c>
      <c r="R3552" s="74"/>
      <c r="S3552" s="53">
        <f t="shared" si="1654"/>
        <v>0</v>
      </c>
      <c r="T3552" s="58"/>
      <c r="U3552" s="58"/>
      <c r="V3552" s="53">
        <f t="shared" si="1655"/>
        <v>0</v>
      </c>
      <c r="W3552" s="75"/>
      <c r="X3552" s="76"/>
    </row>
    <row r="3553" spans="1:24" s="35" customFormat="1" ht="47.25" x14ac:dyDescent="0.25">
      <c r="A3553" s="72" t="s">
        <v>301</v>
      </c>
      <c r="B3553" s="33" t="s">
        <v>334</v>
      </c>
      <c r="C3553" s="78" t="s">
        <v>34</v>
      </c>
      <c r="D3553" s="43" t="s">
        <v>167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1653"/>
        <v>0</v>
      </c>
      <c r="R3553" s="74"/>
      <c r="S3553" s="53">
        <f t="shared" si="1654"/>
        <v>0</v>
      </c>
      <c r="T3553" s="58"/>
      <c r="U3553" s="58"/>
      <c r="V3553" s="53">
        <f t="shared" si="1655"/>
        <v>0</v>
      </c>
      <c r="W3553" s="75"/>
      <c r="X3553" s="76"/>
    </row>
    <row r="3554" spans="1:24" s="35" customFormat="1" ht="15.75" x14ac:dyDescent="0.25">
      <c r="A3554" s="72" t="s">
        <v>301</v>
      </c>
      <c r="B3554" s="33" t="s">
        <v>334</v>
      </c>
      <c r="C3554" s="78" t="s">
        <v>35</v>
      </c>
      <c r="D3554" s="43" t="s">
        <v>168</v>
      </c>
      <c r="E3554" s="74"/>
      <c r="F3554" s="74"/>
      <c r="G3554" s="74"/>
      <c r="H3554" s="74"/>
      <c r="I3554" s="54"/>
      <c r="J3554" s="50"/>
      <c r="K3554" s="54"/>
      <c r="L3554" s="55"/>
      <c r="M3554" s="75"/>
      <c r="N3554" s="75"/>
      <c r="O3554" s="74"/>
      <c r="P3554" s="74"/>
      <c r="Q3554" s="57">
        <f t="shared" si="1653"/>
        <v>0</v>
      </c>
      <c r="R3554" s="74"/>
      <c r="S3554" s="53">
        <f t="shared" si="1654"/>
        <v>0</v>
      </c>
      <c r="T3554" s="58"/>
      <c r="U3554" s="58"/>
      <c r="V3554" s="53">
        <f t="shared" si="1655"/>
        <v>0</v>
      </c>
      <c r="W3554" s="75"/>
      <c r="X3554" s="76"/>
    </row>
    <row r="3555" spans="1:24" s="35" customFormat="1" ht="31.5" x14ac:dyDescent="0.25">
      <c r="A3555" s="72" t="s">
        <v>301</v>
      </c>
      <c r="B3555" s="33" t="s">
        <v>334</v>
      </c>
      <c r="C3555" s="78" t="s">
        <v>36</v>
      </c>
      <c r="D3555" s="43" t="s">
        <v>190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>
        <f t="shared" si="1653"/>
        <v>0</v>
      </c>
      <c r="R3555" s="74"/>
      <c r="S3555" s="53">
        <f t="shared" si="1654"/>
        <v>0</v>
      </c>
      <c r="T3555" s="58"/>
      <c r="U3555" s="58"/>
      <c r="V3555" s="53">
        <f t="shared" si="1655"/>
        <v>0</v>
      </c>
      <c r="W3555" s="75"/>
      <c r="X3555" s="76"/>
    </row>
    <row r="3556" spans="1:24" s="35" customFormat="1" ht="31.5" x14ac:dyDescent="0.25">
      <c r="A3556" s="72" t="s">
        <v>301</v>
      </c>
      <c r="B3556" s="33" t="s">
        <v>334</v>
      </c>
      <c r="C3556" s="78" t="s">
        <v>37</v>
      </c>
      <c r="D3556" s="43" t="s">
        <v>191</v>
      </c>
      <c r="E3556" s="74"/>
      <c r="F3556" s="74"/>
      <c r="G3556" s="74"/>
      <c r="H3556" s="74"/>
      <c r="I3556" s="54"/>
      <c r="J3556" s="50"/>
      <c r="K3556" s="54"/>
      <c r="L3556" s="55"/>
      <c r="M3556" s="75"/>
      <c r="N3556" s="75"/>
      <c r="O3556" s="74"/>
      <c r="P3556" s="74"/>
      <c r="Q3556" s="57">
        <f t="shared" si="1653"/>
        <v>0</v>
      </c>
      <c r="R3556" s="74"/>
      <c r="S3556" s="53">
        <f t="shared" si="1654"/>
        <v>0</v>
      </c>
      <c r="T3556" s="58"/>
      <c r="U3556" s="58"/>
      <c r="V3556" s="53">
        <f t="shared" si="1655"/>
        <v>0</v>
      </c>
      <c r="W3556" s="75"/>
      <c r="X3556" s="76"/>
    </row>
    <row r="3557" spans="1:24" s="35" customFormat="1" ht="31.5" x14ac:dyDescent="0.25">
      <c r="A3557" s="72" t="s">
        <v>301</v>
      </c>
      <c r="B3557" s="33" t="s">
        <v>334</v>
      </c>
      <c r="C3557" s="78" t="s">
        <v>38</v>
      </c>
      <c r="D3557" s="43" t="s">
        <v>169</v>
      </c>
      <c r="E3557" s="74"/>
      <c r="F3557" s="74"/>
      <c r="G3557" s="74"/>
      <c r="H3557" s="74"/>
      <c r="I3557" s="54"/>
      <c r="J3557" s="50"/>
      <c r="K3557" s="54"/>
      <c r="L3557" s="55"/>
      <c r="M3557" s="75"/>
      <c r="N3557" s="75"/>
      <c r="O3557" s="74"/>
      <c r="P3557" s="74"/>
      <c r="Q3557" s="57">
        <f t="shared" si="1653"/>
        <v>0</v>
      </c>
      <c r="R3557" s="74"/>
      <c r="S3557" s="53">
        <f t="shared" si="1654"/>
        <v>0</v>
      </c>
      <c r="T3557" s="58"/>
      <c r="U3557" s="58"/>
      <c r="V3557" s="53">
        <f t="shared" si="1655"/>
        <v>0</v>
      </c>
      <c r="W3557" s="75"/>
      <c r="X3557" s="76"/>
    </row>
    <row r="3558" spans="1:24" s="35" customFormat="1" ht="15.75" x14ac:dyDescent="0.25">
      <c r="A3558" s="72" t="s">
        <v>301</v>
      </c>
      <c r="B3558" s="33" t="s">
        <v>334</v>
      </c>
      <c r="C3558" s="78" t="s">
        <v>39</v>
      </c>
      <c r="D3558" s="43" t="s">
        <v>170</v>
      </c>
      <c r="E3558" s="74"/>
      <c r="F3558" s="74"/>
      <c r="G3558" s="74"/>
      <c r="H3558" s="74"/>
      <c r="I3558" s="54"/>
      <c r="J3558" s="50"/>
      <c r="K3558" s="54"/>
      <c r="L3558" s="55"/>
      <c r="M3558" s="75"/>
      <c r="N3558" s="75"/>
      <c r="O3558" s="74"/>
      <c r="P3558" s="74"/>
      <c r="Q3558" s="57">
        <f t="shared" si="1653"/>
        <v>0</v>
      </c>
      <c r="R3558" s="74"/>
      <c r="S3558" s="53">
        <f t="shared" si="1654"/>
        <v>0</v>
      </c>
      <c r="T3558" s="58"/>
      <c r="U3558" s="58"/>
      <c r="V3558" s="53">
        <f t="shared" si="1655"/>
        <v>0</v>
      </c>
      <c r="W3558" s="75"/>
      <c r="X3558" s="76"/>
    </row>
    <row r="3559" spans="1:24" s="35" customFormat="1" ht="47.25" x14ac:dyDescent="0.25">
      <c r="A3559" s="72" t="s">
        <v>301</v>
      </c>
      <c r="B3559" s="33" t="s">
        <v>334</v>
      </c>
      <c r="C3559" s="78" t="s">
        <v>40</v>
      </c>
      <c r="D3559" s="43" t="s">
        <v>172</v>
      </c>
      <c r="E3559" s="74"/>
      <c r="F3559" s="74"/>
      <c r="G3559" s="74"/>
      <c r="H3559" s="74"/>
      <c r="I3559" s="54"/>
      <c r="J3559" s="50"/>
      <c r="K3559" s="54"/>
      <c r="L3559" s="55"/>
      <c r="M3559" s="75"/>
      <c r="N3559" s="75"/>
      <c r="O3559" s="74"/>
      <c r="P3559" s="74"/>
      <c r="Q3559" s="57">
        <f t="shared" si="1653"/>
        <v>0</v>
      </c>
      <c r="R3559" s="74"/>
      <c r="S3559" s="53">
        <f t="shared" si="1654"/>
        <v>0</v>
      </c>
      <c r="T3559" s="58"/>
      <c r="U3559" s="58"/>
      <c r="V3559" s="53">
        <f t="shared" si="1655"/>
        <v>0</v>
      </c>
      <c r="W3559" s="75"/>
      <c r="X3559" s="76"/>
    </row>
    <row r="3560" spans="1:24" s="35" customFormat="1" ht="15.75" x14ac:dyDescent="0.25">
      <c r="A3560" s="72" t="s">
        <v>301</v>
      </c>
      <c r="B3560" s="33" t="s">
        <v>334</v>
      </c>
      <c r="C3560" s="78" t="s">
        <v>41</v>
      </c>
      <c r="D3560" s="43" t="s">
        <v>171</v>
      </c>
      <c r="E3560" s="74"/>
      <c r="F3560" s="74"/>
      <c r="G3560" s="74"/>
      <c r="H3560" s="74"/>
      <c r="I3560" s="54"/>
      <c r="J3560" s="50"/>
      <c r="K3560" s="54"/>
      <c r="L3560" s="55"/>
      <c r="M3560" s="75"/>
      <c r="N3560" s="75"/>
      <c r="O3560" s="74"/>
      <c r="P3560" s="74"/>
      <c r="Q3560" s="57">
        <f t="shared" si="1653"/>
        <v>0</v>
      </c>
      <c r="R3560" s="74"/>
      <c r="S3560" s="53">
        <f t="shared" si="1654"/>
        <v>0</v>
      </c>
      <c r="T3560" s="58"/>
      <c r="U3560" s="58"/>
      <c r="V3560" s="53">
        <f t="shared" si="1655"/>
        <v>0</v>
      </c>
      <c r="W3560" s="75"/>
      <c r="X3560" s="76"/>
    </row>
    <row r="3561" spans="1:24" s="35" customFormat="1" ht="15.75" x14ac:dyDescent="0.25">
      <c r="A3561" s="72" t="s">
        <v>301</v>
      </c>
      <c r="B3561" s="33" t="s">
        <v>334</v>
      </c>
      <c r="C3561" s="78" t="s">
        <v>42</v>
      </c>
      <c r="D3561" s="43" t="s">
        <v>192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 t="shared" si="1653"/>
        <v>0</v>
      </c>
      <c r="R3561" s="74"/>
      <c r="S3561" s="53">
        <f t="shared" si="1654"/>
        <v>0</v>
      </c>
      <c r="T3561" s="58"/>
      <c r="U3561" s="58"/>
      <c r="V3561" s="53">
        <f t="shared" si="1655"/>
        <v>0</v>
      </c>
      <c r="W3561" s="75"/>
      <c r="X3561" s="76"/>
    </row>
    <row r="3562" spans="1:24" s="35" customFormat="1" ht="15.75" x14ac:dyDescent="0.25">
      <c r="A3562" s="72" t="s">
        <v>301</v>
      </c>
      <c r="B3562" s="33" t="s">
        <v>334</v>
      </c>
      <c r="C3562" s="78" t="s">
        <v>43</v>
      </c>
      <c r="D3562" s="43" t="s">
        <v>193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 t="shared" si="1653"/>
        <v>0</v>
      </c>
      <c r="R3562" s="74"/>
      <c r="S3562" s="53">
        <f t="shared" si="1654"/>
        <v>0</v>
      </c>
      <c r="T3562" s="58"/>
      <c r="U3562" s="58"/>
      <c r="V3562" s="53">
        <f t="shared" si="1655"/>
        <v>0</v>
      </c>
      <c r="W3562" s="75"/>
      <c r="X3562" s="76"/>
    </row>
    <row r="3563" spans="1:24" s="35" customFormat="1" ht="15.75" x14ac:dyDescent="0.25">
      <c r="A3563" s="72" t="s">
        <v>301</v>
      </c>
      <c r="B3563" s="33" t="s">
        <v>334</v>
      </c>
      <c r="C3563" s="78" t="s">
        <v>44</v>
      </c>
      <c r="D3563" s="43" t="s">
        <v>173</v>
      </c>
      <c r="E3563" s="74"/>
      <c r="F3563" s="74"/>
      <c r="G3563" s="74"/>
      <c r="H3563" s="74"/>
      <c r="I3563" s="54"/>
      <c r="J3563" s="50"/>
      <c r="K3563" s="54"/>
      <c r="L3563" s="55"/>
      <c r="M3563" s="75"/>
      <c r="N3563" s="75"/>
      <c r="O3563" s="74"/>
      <c r="P3563" s="74"/>
      <c r="Q3563" s="57">
        <f t="shared" si="1653"/>
        <v>0</v>
      </c>
      <c r="R3563" s="74"/>
      <c r="S3563" s="53">
        <f t="shared" si="1654"/>
        <v>0</v>
      </c>
      <c r="T3563" s="58"/>
      <c r="U3563" s="58"/>
      <c r="V3563" s="53">
        <f t="shared" si="1655"/>
        <v>0</v>
      </c>
      <c r="W3563" s="75"/>
      <c r="X3563" s="76"/>
    </row>
    <row r="3564" spans="1:24" s="35" customFormat="1" ht="15.75" x14ac:dyDescent="0.25">
      <c r="A3564" s="72" t="s">
        <v>301</v>
      </c>
      <c r="B3564" s="33" t="s">
        <v>334</v>
      </c>
      <c r="C3564" s="78" t="s">
        <v>45</v>
      </c>
      <c r="D3564" s="43" t="s">
        <v>187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si="1653"/>
        <v>0</v>
      </c>
      <c r="R3564" s="74"/>
      <c r="S3564" s="53">
        <f t="shared" si="1654"/>
        <v>0</v>
      </c>
      <c r="T3564" s="58"/>
      <c r="U3564" s="58"/>
      <c r="V3564" s="53">
        <f t="shared" si="1655"/>
        <v>0</v>
      </c>
      <c r="W3564" s="75"/>
      <c r="X3564" s="76"/>
    </row>
    <row r="3565" spans="1:24" s="35" customFormat="1" ht="15.75" x14ac:dyDescent="0.25">
      <c r="A3565" s="72" t="s">
        <v>301</v>
      </c>
      <c r="B3565" s="33" t="s">
        <v>334</v>
      </c>
      <c r="C3565" s="78" t="s">
        <v>46</v>
      </c>
      <c r="D3565" s="43" t="s">
        <v>194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1653"/>
        <v>0</v>
      </c>
      <c r="R3565" s="74"/>
      <c r="S3565" s="53">
        <f t="shared" si="1654"/>
        <v>0</v>
      </c>
      <c r="T3565" s="58"/>
      <c r="U3565" s="58"/>
      <c r="V3565" s="53">
        <f t="shared" si="1655"/>
        <v>0</v>
      </c>
      <c r="W3565" s="75"/>
      <c r="X3565" s="76"/>
    </row>
    <row r="3566" spans="1:24" s="35" customFormat="1" ht="15.75" x14ac:dyDescent="0.25">
      <c r="A3566" s="72" t="s">
        <v>301</v>
      </c>
      <c r="B3566" s="33" t="s">
        <v>334</v>
      </c>
      <c r="C3566" s="78" t="s">
        <v>47</v>
      </c>
      <c r="D3566" s="43" t="s">
        <v>121</v>
      </c>
      <c r="E3566" s="74"/>
      <c r="F3566" s="74"/>
      <c r="G3566" s="74"/>
      <c r="H3566" s="74"/>
      <c r="I3566" s="54"/>
      <c r="J3566" s="50"/>
      <c r="K3566" s="54"/>
      <c r="L3566" s="55"/>
      <c r="M3566" s="75"/>
      <c r="N3566" s="75"/>
      <c r="O3566" s="74"/>
      <c r="P3566" s="74"/>
      <c r="Q3566" s="57">
        <f t="shared" si="1653"/>
        <v>0</v>
      </c>
      <c r="R3566" s="74"/>
      <c r="S3566" s="53">
        <f t="shared" si="1654"/>
        <v>0</v>
      </c>
      <c r="T3566" s="58"/>
      <c r="U3566" s="58"/>
      <c r="V3566" s="53">
        <f t="shared" si="1655"/>
        <v>0</v>
      </c>
      <c r="W3566" s="75"/>
      <c r="X3566" s="76"/>
    </row>
    <row r="3567" spans="1:24" s="35" customFormat="1" ht="15.75" x14ac:dyDescent="0.25">
      <c r="A3567" s="72" t="s">
        <v>301</v>
      </c>
      <c r="B3567" s="33" t="s">
        <v>334</v>
      </c>
      <c r="C3567" s="78" t="s">
        <v>48</v>
      </c>
      <c r="D3567" s="43" t="s">
        <v>195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1653"/>
        <v>0</v>
      </c>
      <c r="R3567" s="74"/>
      <c r="S3567" s="53">
        <f t="shared" si="1654"/>
        <v>0</v>
      </c>
      <c r="T3567" s="58"/>
      <c r="U3567" s="58"/>
      <c r="V3567" s="53">
        <f t="shared" si="1655"/>
        <v>0</v>
      </c>
      <c r="W3567" s="75"/>
      <c r="X3567" s="76"/>
    </row>
    <row r="3568" spans="1:24" s="35" customFormat="1" ht="31.5" x14ac:dyDescent="0.25">
      <c r="A3568" s="72" t="s">
        <v>301</v>
      </c>
      <c r="B3568" s="33" t="s">
        <v>334</v>
      </c>
      <c r="C3568" s="78" t="s">
        <v>128</v>
      </c>
      <c r="D3568" s="43" t="s">
        <v>118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1653"/>
        <v>0</v>
      </c>
      <c r="R3568" s="74"/>
      <c r="S3568" s="53">
        <f t="shared" si="1654"/>
        <v>0</v>
      </c>
      <c r="T3568" s="58"/>
      <c r="U3568" s="58"/>
      <c r="V3568" s="53">
        <f t="shared" si="1655"/>
        <v>0</v>
      </c>
      <c r="W3568" s="75"/>
      <c r="X3568" s="76"/>
    </row>
    <row r="3569" spans="1:24" s="35" customFormat="1" ht="15.75" x14ac:dyDescent="0.25">
      <c r="A3569" s="72" t="s">
        <v>301</v>
      </c>
      <c r="B3569" s="33" t="s">
        <v>334</v>
      </c>
      <c r="C3569" s="78" t="s">
        <v>47</v>
      </c>
      <c r="D3569" s="43" t="s">
        <v>121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1653"/>
        <v>0</v>
      </c>
      <c r="R3569" s="74"/>
      <c r="S3569" s="53">
        <f t="shared" si="1654"/>
        <v>0</v>
      </c>
      <c r="T3569" s="58"/>
      <c r="U3569" s="58"/>
      <c r="V3569" s="53">
        <f t="shared" si="1655"/>
        <v>0</v>
      </c>
      <c r="W3569" s="75"/>
      <c r="X3569" s="76"/>
    </row>
    <row r="3570" spans="1:24" s="35" customFormat="1" ht="31.5" x14ac:dyDescent="0.25">
      <c r="A3570" s="72" t="s">
        <v>301</v>
      </c>
      <c r="B3570" s="33" t="s">
        <v>334</v>
      </c>
      <c r="C3570" s="78" t="s">
        <v>49</v>
      </c>
      <c r="D3570" s="43" t="s">
        <v>196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1653"/>
        <v>0</v>
      </c>
      <c r="R3570" s="74"/>
      <c r="S3570" s="53">
        <f t="shared" si="1654"/>
        <v>0</v>
      </c>
      <c r="T3570" s="58"/>
      <c r="U3570" s="58"/>
      <c r="V3570" s="53">
        <f t="shared" si="1655"/>
        <v>0</v>
      </c>
      <c r="W3570" s="75"/>
      <c r="X3570" s="76"/>
    </row>
    <row r="3571" spans="1:24" s="35" customFormat="1" ht="31.5" x14ac:dyDescent="0.25">
      <c r="A3571" s="72" t="s">
        <v>301</v>
      </c>
      <c r="B3571" s="33" t="s">
        <v>334</v>
      </c>
      <c r="C3571" s="78" t="s">
        <v>197</v>
      </c>
      <c r="D3571" s="43" t="s">
        <v>198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1653"/>
        <v>0</v>
      </c>
      <c r="R3571" s="74"/>
      <c r="S3571" s="53">
        <f t="shared" si="1654"/>
        <v>0</v>
      </c>
      <c r="T3571" s="58"/>
      <c r="U3571" s="58"/>
      <c r="V3571" s="53">
        <f t="shared" si="1655"/>
        <v>0</v>
      </c>
      <c r="W3571" s="75"/>
      <c r="X3571" s="76"/>
    </row>
    <row r="3572" spans="1:24" s="35" customFormat="1" ht="47.25" x14ac:dyDescent="0.25">
      <c r="A3572" s="72" t="s">
        <v>301</v>
      </c>
      <c r="B3572" s="33" t="s">
        <v>334</v>
      </c>
      <c r="C3572" s="78" t="s">
        <v>199</v>
      </c>
      <c r="D3572" s="43" t="s">
        <v>200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1653"/>
        <v>0</v>
      </c>
      <c r="R3572" s="74"/>
      <c r="S3572" s="53">
        <f t="shared" si="1654"/>
        <v>0</v>
      </c>
      <c r="T3572" s="58"/>
      <c r="U3572" s="58"/>
      <c r="V3572" s="53">
        <f t="shared" si="1655"/>
        <v>0</v>
      </c>
      <c r="W3572" s="75"/>
      <c r="X3572" s="76"/>
    </row>
    <row r="3573" spans="1:24" s="35" customFormat="1" ht="31.5" x14ac:dyDescent="0.25">
      <c r="A3573" s="72" t="s">
        <v>301</v>
      </c>
      <c r="B3573" s="33" t="s">
        <v>334</v>
      </c>
      <c r="C3573" s="78" t="s">
        <v>201</v>
      </c>
      <c r="D3573" s="43" t="s">
        <v>202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1653"/>
        <v>0</v>
      </c>
      <c r="R3573" s="74"/>
      <c r="S3573" s="53">
        <f t="shared" si="1654"/>
        <v>0</v>
      </c>
      <c r="T3573" s="58"/>
      <c r="U3573" s="58"/>
      <c r="V3573" s="53">
        <f t="shared" si="1655"/>
        <v>0</v>
      </c>
      <c r="W3573" s="75"/>
      <c r="X3573" s="76"/>
    </row>
    <row r="3574" spans="1:24" s="35" customFormat="1" ht="47.25" x14ac:dyDescent="0.25">
      <c r="A3574" s="72" t="s">
        <v>301</v>
      </c>
      <c r="B3574" s="33" t="s">
        <v>334</v>
      </c>
      <c r="C3574" s="78" t="s">
        <v>203</v>
      </c>
      <c r="D3574" s="43" t="s">
        <v>204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1653"/>
        <v>0</v>
      </c>
      <c r="R3574" s="74"/>
      <c r="S3574" s="53">
        <f t="shared" si="1654"/>
        <v>0</v>
      </c>
      <c r="T3574" s="58"/>
      <c r="U3574" s="58"/>
      <c r="V3574" s="53">
        <f t="shared" si="1655"/>
        <v>0</v>
      </c>
      <c r="W3574" s="75"/>
      <c r="X3574" s="76"/>
    </row>
    <row r="3575" spans="1:24" s="35" customFormat="1" ht="31.5" x14ac:dyDescent="0.25">
      <c r="A3575" s="72" t="s">
        <v>301</v>
      </c>
      <c r="B3575" s="22" t="s">
        <v>335</v>
      </c>
      <c r="C3575" s="73" t="s">
        <v>102</v>
      </c>
      <c r="D3575" s="32" t="s">
        <v>50</v>
      </c>
      <c r="E3575" s="64">
        <f>SUM(E3576:E3624)</f>
        <v>80540</v>
      </c>
      <c r="F3575" s="64">
        <f>SUM(F3576:F3624)</f>
        <v>64413</v>
      </c>
      <c r="G3575" s="64">
        <f>SUM(G3576:G3624)</f>
        <v>66696.070000000007</v>
      </c>
      <c r="H3575" s="64">
        <f>SUM(H3576:H3624)</f>
        <v>64249</v>
      </c>
      <c r="I3575" s="64">
        <f>SUM(I3576:I3624)</f>
        <v>3899.34</v>
      </c>
      <c r="J3575" s="126" t="e">
        <f>SUM(J3576:J3621)</f>
        <v>#DIV/0!</v>
      </c>
      <c r="K3575" s="64">
        <f>SUM(K3576:K3624)</f>
        <v>-1616.27</v>
      </c>
      <c r="L3575" s="64" t="e">
        <f>SUM(L3576:L3621)</f>
        <v>#DIV/0!</v>
      </c>
      <c r="M3575" s="64">
        <f>SUM(M3576:M3623)</f>
        <v>0</v>
      </c>
      <c r="N3575" s="64">
        <f>SUM(N3576:N3623)</f>
        <v>0</v>
      </c>
      <c r="O3575" s="64">
        <f t="shared" ref="O3575:V3575" si="1656">SUM(O3576:O3619)</f>
        <v>0</v>
      </c>
      <c r="P3575" s="64">
        <f t="shared" si="1656"/>
        <v>0</v>
      </c>
      <c r="Q3575" s="126">
        <f t="shared" si="1656"/>
        <v>0</v>
      </c>
      <c r="R3575" s="64">
        <f t="shared" si="1656"/>
        <v>0</v>
      </c>
      <c r="S3575" s="64">
        <f t="shared" si="1656"/>
        <v>0</v>
      </c>
      <c r="T3575" s="136">
        <f t="shared" si="1656"/>
        <v>0</v>
      </c>
      <c r="U3575" s="136">
        <f t="shared" si="1656"/>
        <v>0</v>
      </c>
      <c r="V3575" s="64">
        <f t="shared" si="1656"/>
        <v>0</v>
      </c>
      <c r="W3575" s="64"/>
      <c r="X3575" s="76"/>
    </row>
    <row r="3576" spans="1:24" s="35" customFormat="1" ht="63" x14ac:dyDescent="0.25">
      <c r="A3576" s="72" t="s">
        <v>301</v>
      </c>
      <c r="B3576" s="44" t="s">
        <v>335</v>
      </c>
      <c r="C3576" s="73" t="s">
        <v>102</v>
      </c>
      <c r="D3576" s="43" t="s">
        <v>205</v>
      </c>
      <c r="E3576" s="74"/>
      <c r="F3576" s="74"/>
      <c r="G3576" s="74"/>
      <c r="H3576" s="74"/>
      <c r="I3576" s="54"/>
      <c r="J3576" s="50"/>
      <c r="K3576" s="54"/>
      <c r="L3576" s="55"/>
      <c r="M3576" s="75"/>
      <c r="N3576" s="75"/>
      <c r="O3576" s="74"/>
      <c r="P3576" s="74"/>
      <c r="Q3576" s="57">
        <f>O3576-P3576</f>
        <v>0</v>
      </c>
      <c r="R3576" s="74"/>
      <c r="S3576" s="53">
        <f>ROUND(R3576/12*3,0)</f>
        <v>0</v>
      </c>
      <c r="T3576" s="58"/>
      <c r="U3576" s="58"/>
      <c r="V3576" s="53">
        <f>T3576-U3576</f>
        <v>0</v>
      </c>
      <c r="W3576" s="75"/>
      <c r="X3576" s="76"/>
    </row>
    <row r="3577" spans="1:24" s="35" customFormat="1" ht="15.75" x14ac:dyDescent="0.25">
      <c r="A3577" s="72" t="s">
        <v>301</v>
      </c>
      <c r="B3577" s="44" t="s">
        <v>335</v>
      </c>
      <c r="C3577" s="23" t="s">
        <v>367</v>
      </c>
      <c r="D3577" s="43" t="s">
        <v>370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/>
      <c r="R3577" s="74"/>
      <c r="S3577" s="53"/>
      <c r="T3577" s="58"/>
      <c r="U3577" s="58"/>
      <c r="V3577" s="53"/>
      <c r="W3577" s="75"/>
      <c r="X3577" s="76"/>
    </row>
    <row r="3578" spans="1:24" s="35" customFormat="1" ht="15.75" x14ac:dyDescent="0.25">
      <c r="A3578" s="72" t="s">
        <v>301</v>
      </c>
      <c r="B3578" s="44" t="s">
        <v>335</v>
      </c>
      <c r="C3578" s="23" t="s">
        <v>368</v>
      </c>
      <c r="D3578" s="43" t="s">
        <v>371</v>
      </c>
      <c r="E3578" s="74"/>
      <c r="F3578" s="74"/>
      <c r="G3578" s="74"/>
      <c r="H3578" s="74"/>
      <c r="I3578" s="119"/>
      <c r="J3578" s="55"/>
      <c r="K3578" s="119"/>
      <c r="L3578" s="55"/>
      <c r="M3578" s="75"/>
      <c r="N3578" s="75"/>
      <c r="O3578" s="74"/>
      <c r="P3578" s="74"/>
      <c r="Q3578" s="59"/>
      <c r="R3578" s="74"/>
      <c r="S3578" s="53"/>
      <c r="T3578" s="53"/>
      <c r="U3578" s="53"/>
      <c r="V3578" s="53"/>
      <c r="W3578" s="75"/>
      <c r="X3578" s="76"/>
    </row>
    <row r="3579" spans="1:24" s="35" customFormat="1" ht="31.5" x14ac:dyDescent="0.25">
      <c r="A3579" s="72" t="s">
        <v>301</v>
      </c>
      <c r="B3579" s="44" t="s">
        <v>335</v>
      </c>
      <c r="C3579" s="23" t="s">
        <v>369</v>
      </c>
      <c r="D3579" s="43" t="s">
        <v>372</v>
      </c>
      <c r="E3579" s="74"/>
      <c r="F3579" s="74"/>
      <c r="G3579" s="74"/>
      <c r="H3579" s="74"/>
      <c r="I3579" s="54"/>
      <c r="J3579" s="50"/>
      <c r="K3579" s="54"/>
      <c r="L3579" s="55"/>
      <c r="M3579" s="75"/>
      <c r="N3579" s="75"/>
      <c r="O3579" s="74"/>
      <c r="P3579" s="74"/>
      <c r="Q3579" s="57"/>
      <c r="R3579" s="74"/>
      <c r="S3579" s="53"/>
      <c r="T3579" s="58"/>
      <c r="U3579" s="58"/>
      <c r="V3579" s="53"/>
      <c r="W3579" s="75"/>
      <c r="X3579" s="76"/>
    </row>
    <row r="3580" spans="1:24" s="35" customFormat="1" ht="31.5" x14ac:dyDescent="0.25">
      <c r="A3580" s="72" t="s">
        <v>301</v>
      </c>
      <c r="B3580" s="44" t="s">
        <v>335</v>
      </c>
      <c r="C3580" s="79" t="s">
        <v>206</v>
      </c>
      <c r="D3580" s="43" t="s">
        <v>207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>
        <f t="shared" ref="Q3580:Q3617" si="1657">O3580-P3580</f>
        <v>0</v>
      </c>
      <c r="R3580" s="74"/>
      <c r="S3580" s="53">
        <f t="shared" ref="S3580:S3617" si="1658">ROUND(R3580/12*3,0)</f>
        <v>0</v>
      </c>
      <c r="T3580" s="58"/>
      <c r="U3580" s="58"/>
      <c r="V3580" s="53">
        <f t="shared" ref="V3580:V3617" si="1659">T3580-U3580</f>
        <v>0</v>
      </c>
      <c r="W3580" s="75"/>
      <c r="X3580" s="76"/>
    </row>
    <row r="3581" spans="1:24" s="35" customFormat="1" ht="31.5" x14ac:dyDescent="0.25">
      <c r="A3581" s="72" t="s">
        <v>301</v>
      </c>
      <c r="B3581" s="44" t="s">
        <v>335</v>
      </c>
      <c r="C3581" s="79" t="s">
        <v>208</v>
      </c>
      <c r="D3581" s="43" t="s">
        <v>209</v>
      </c>
      <c r="E3581" s="53"/>
      <c r="F3581" s="53">
        <f>E3581/12*1</f>
        <v>0</v>
      </c>
      <c r="G3581" s="53"/>
      <c r="H3581" s="53"/>
      <c r="I3581" s="54"/>
      <c r="J3581" s="50"/>
      <c r="K3581" s="54"/>
      <c r="L3581" s="55"/>
      <c r="M3581" s="75"/>
      <c r="N3581" s="75"/>
      <c r="O3581" s="74"/>
      <c r="P3581" s="74"/>
      <c r="Q3581" s="57">
        <f t="shared" si="1657"/>
        <v>0</v>
      </c>
      <c r="R3581" s="74"/>
      <c r="S3581" s="53">
        <f t="shared" si="1658"/>
        <v>0</v>
      </c>
      <c r="T3581" s="58"/>
      <c r="U3581" s="58"/>
      <c r="V3581" s="53">
        <f t="shared" si="1659"/>
        <v>0</v>
      </c>
      <c r="W3581" s="75"/>
      <c r="X3581" s="76"/>
    </row>
    <row r="3582" spans="1:24" s="35" customFormat="1" ht="15.75" x14ac:dyDescent="0.25">
      <c r="A3582" s="72" t="s">
        <v>301</v>
      </c>
      <c r="B3582" s="44" t="s">
        <v>335</v>
      </c>
      <c r="C3582" s="79" t="s">
        <v>210</v>
      </c>
      <c r="D3582" s="43" t="s">
        <v>223</v>
      </c>
      <c r="E3582" s="74"/>
      <c r="F3582" s="74"/>
      <c r="G3582" s="74"/>
      <c r="H3582" s="74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1657"/>
        <v>0</v>
      </c>
      <c r="R3582" s="74"/>
      <c r="S3582" s="53">
        <f t="shared" si="1658"/>
        <v>0</v>
      </c>
      <c r="T3582" s="58"/>
      <c r="U3582" s="58"/>
      <c r="V3582" s="53">
        <f t="shared" si="1659"/>
        <v>0</v>
      </c>
      <c r="W3582" s="75"/>
      <c r="X3582" s="76"/>
    </row>
    <row r="3583" spans="1:24" s="35" customFormat="1" ht="31.5" x14ac:dyDescent="0.25">
      <c r="A3583" s="72" t="s">
        <v>301</v>
      </c>
      <c r="B3583" s="44" t="s">
        <v>335</v>
      </c>
      <c r="C3583" s="79" t="s">
        <v>211</v>
      </c>
      <c r="D3583" s="43" t="s">
        <v>212</v>
      </c>
      <c r="E3583" s="53"/>
      <c r="F3583" s="53">
        <f>E3583/12*1</f>
        <v>0</v>
      </c>
      <c r="G3583" s="53"/>
      <c r="H3583" s="53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1657"/>
        <v>0</v>
      </c>
      <c r="R3583" s="74"/>
      <c r="S3583" s="53">
        <f t="shared" si="1658"/>
        <v>0</v>
      </c>
      <c r="T3583" s="58"/>
      <c r="U3583" s="58"/>
      <c r="V3583" s="53">
        <f t="shared" si="1659"/>
        <v>0</v>
      </c>
      <c r="W3583" s="75"/>
      <c r="X3583" s="76"/>
    </row>
    <row r="3584" spans="1:24" s="35" customFormat="1" ht="15.75" x14ac:dyDescent="0.25">
      <c r="A3584" s="72" t="s">
        <v>301</v>
      </c>
      <c r="B3584" s="44" t="s">
        <v>335</v>
      </c>
      <c r="C3584" s="79" t="s">
        <v>213</v>
      </c>
      <c r="D3584" s="43" t="s">
        <v>214</v>
      </c>
      <c r="E3584" s="74"/>
      <c r="F3584" s="74"/>
      <c r="G3584" s="74"/>
      <c r="H3584" s="74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1657"/>
        <v>0</v>
      </c>
      <c r="R3584" s="74"/>
      <c r="S3584" s="53">
        <f t="shared" si="1658"/>
        <v>0</v>
      </c>
      <c r="T3584" s="58"/>
      <c r="U3584" s="58"/>
      <c r="V3584" s="53">
        <f t="shared" si="1659"/>
        <v>0</v>
      </c>
      <c r="W3584" s="75"/>
      <c r="X3584" s="76"/>
    </row>
    <row r="3585" spans="1:24" s="35" customFormat="1" ht="31.5" x14ac:dyDescent="0.25">
      <c r="A3585" s="72" t="s">
        <v>301</v>
      </c>
      <c r="B3585" s="44" t="s">
        <v>335</v>
      </c>
      <c r="C3585" s="79" t="s">
        <v>215</v>
      </c>
      <c r="D3585" s="43" t="s">
        <v>216</v>
      </c>
      <c r="E3585" s="53"/>
      <c r="F3585" s="53">
        <f t="shared" ref="F3585:F3616" si="1660">E3585/12*1</f>
        <v>0</v>
      </c>
      <c r="G3585" s="53"/>
      <c r="H3585" s="53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1657"/>
        <v>0</v>
      </c>
      <c r="R3585" s="74"/>
      <c r="S3585" s="53">
        <f t="shared" si="1658"/>
        <v>0</v>
      </c>
      <c r="T3585" s="58"/>
      <c r="U3585" s="58"/>
      <c r="V3585" s="53">
        <f t="shared" si="1659"/>
        <v>0</v>
      </c>
      <c r="W3585" s="75"/>
      <c r="X3585" s="76"/>
    </row>
    <row r="3586" spans="1:24" s="35" customFormat="1" ht="31.5" x14ac:dyDescent="0.25">
      <c r="A3586" s="72" t="s">
        <v>301</v>
      </c>
      <c r="B3586" s="44" t="s">
        <v>335</v>
      </c>
      <c r="C3586" s="79" t="s">
        <v>217</v>
      </c>
      <c r="D3586" s="43" t="s">
        <v>218</v>
      </c>
      <c r="E3586" s="53"/>
      <c r="F3586" s="53">
        <f t="shared" si="1660"/>
        <v>0</v>
      </c>
      <c r="G3586" s="53"/>
      <c r="H3586" s="53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1657"/>
        <v>0</v>
      </c>
      <c r="R3586" s="74"/>
      <c r="S3586" s="53">
        <f t="shared" si="1658"/>
        <v>0</v>
      </c>
      <c r="T3586" s="58"/>
      <c r="U3586" s="58"/>
      <c r="V3586" s="53">
        <f t="shared" si="1659"/>
        <v>0</v>
      </c>
      <c r="W3586" s="75"/>
      <c r="X3586" s="76"/>
    </row>
    <row r="3587" spans="1:24" s="35" customFormat="1" ht="31.5" x14ac:dyDescent="0.25">
      <c r="A3587" s="72" t="s">
        <v>301</v>
      </c>
      <c r="B3587" s="44" t="s">
        <v>335</v>
      </c>
      <c r="C3587" s="79" t="s">
        <v>219</v>
      </c>
      <c r="D3587" s="43" t="s">
        <v>220</v>
      </c>
      <c r="E3587" s="53"/>
      <c r="F3587" s="53">
        <f t="shared" si="1660"/>
        <v>0</v>
      </c>
      <c r="G3587" s="53"/>
      <c r="H3587" s="53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1657"/>
        <v>0</v>
      </c>
      <c r="R3587" s="74"/>
      <c r="S3587" s="53">
        <f t="shared" si="1658"/>
        <v>0</v>
      </c>
      <c r="T3587" s="58"/>
      <c r="U3587" s="58"/>
      <c r="V3587" s="53">
        <f t="shared" si="1659"/>
        <v>0</v>
      </c>
      <c r="W3587" s="75"/>
      <c r="X3587" s="76"/>
    </row>
    <row r="3588" spans="1:24" s="35" customFormat="1" ht="31.5" x14ac:dyDescent="0.25">
      <c r="A3588" s="72" t="s">
        <v>301</v>
      </c>
      <c r="B3588" s="44" t="s">
        <v>335</v>
      </c>
      <c r="C3588" s="79" t="s">
        <v>221</v>
      </c>
      <c r="D3588" s="43" t="s">
        <v>224</v>
      </c>
      <c r="E3588" s="53"/>
      <c r="F3588" s="53">
        <f t="shared" si="1660"/>
        <v>0</v>
      </c>
      <c r="G3588" s="53"/>
      <c r="H3588" s="53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1657"/>
        <v>0</v>
      </c>
      <c r="R3588" s="74"/>
      <c r="S3588" s="53">
        <f t="shared" si="1658"/>
        <v>0</v>
      </c>
      <c r="T3588" s="58"/>
      <c r="U3588" s="58"/>
      <c r="V3588" s="53">
        <f t="shared" si="1659"/>
        <v>0</v>
      </c>
      <c r="W3588" s="75"/>
      <c r="X3588" s="76"/>
    </row>
    <row r="3589" spans="1:24" s="35" customFormat="1" ht="31.5" x14ac:dyDescent="0.25">
      <c r="A3589" s="72" t="s">
        <v>301</v>
      </c>
      <c r="B3589" s="44" t="s">
        <v>335</v>
      </c>
      <c r="C3589" s="79" t="s">
        <v>222</v>
      </c>
      <c r="D3589" s="43" t="s">
        <v>225</v>
      </c>
      <c r="E3589" s="53"/>
      <c r="F3589" s="53">
        <f t="shared" si="1660"/>
        <v>0</v>
      </c>
      <c r="G3589" s="53"/>
      <c r="H3589" s="53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1657"/>
        <v>0</v>
      </c>
      <c r="R3589" s="74"/>
      <c r="S3589" s="53">
        <f t="shared" si="1658"/>
        <v>0</v>
      </c>
      <c r="T3589" s="58"/>
      <c r="U3589" s="58"/>
      <c r="V3589" s="53">
        <f t="shared" si="1659"/>
        <v>0</v>
      </c>
      <c r="W3589" s="75"/>
      <c r="X3589" s="76"/>
    </row>
    <row r="3590" spans="1:24" s="35" customFormat="1" ht="31.5" x14ac:dyDescent="0.25">
      <c r="A3590" s="72" t="s">
        <v>301</v>
      </c>
      <c r="B3590" s="44" t="s">
        <v>335</v>
      </c>
      <c r="C3590" s="79" t="s">
        <v>277</v>
      </c>
      <c r="D3590" s="43" t="s">
        <v>278</v>
      </c>
      <c r="E3590" s="53"/>
      <c r="F3590" s="53">
        <f t="shared" si="1660"/>
        <v>0</v>
      </c>
      <c r="G3590" s="53"/>
      <c r="H3590" s="53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1657"/>
        <v>0</v>
      </c>
      <c r="R3590" s="74"/>
      <c r="S3590" s="53">
        <f t="shared" si="1658"/>
        <v>0</v>
      </c>
      <c r="T3590" s="58"/>
      <c r="U3590" s="58"/>
      <c r="V3590" s="53">
        <f t="shared" si="1659"/>
        <v>0</v>
      </c>
      <c r="W3590" s="75"/>
      <c r="X3590" s="76"/>
    </row>
    <row r="3591" spans="1:24" s="35" customFormat="1" ht="15.75" x14ac:dyDescent="0.25">
      <c r="A3591" s="72" t="s">
        <v>301</v>
      </c>
      <c r="B3591" s="44" t="s">
        <v>335</v>
      </c>
      <c r="C3591" s="79" t="s">
        <v>226</v>
      </c>
      <c r="D3591" s="38" t="s">
        <v>408</v>
      </c>
      <c r="E3591" s="53"/>
      <c r="F3591" s="53"/>
      <c r="G3591" s="53">
        <v>3899.34</v>
      </c>
      <c r="H3591" s="53">
        <v>2022</v>
      </c>
      <c r="I3591" s="119">
        <f>G3591-F3591</f>
        <v>3899.34</v>
      </c>
      <c r="J3591" s="55"/>
      <c r="K3591" s="54"/>
      <c r="L3591" s="55"/>
      <c r="M3591" s="75"/>
      <c r="N3591" s="75"/>
      <c r="O3591" s="74"/>
      <c r="P3591" s="74"/>
      <c r="Q3591" s="57">
        <f t="shared" si="1657"/>
        <v>0</v>
      </c>
      <c r="R3591" s="74"/>
      <c r="S3591" s="53">
        <f t="shared" si="1658"/>
        <v>0</v>
      </c>
      <c r="T3591" s="58"/>
      <c r="U3591" s="58"/>
      <c r="V3591" s="53">
        <f t="shared" si="1659"/>
        <v>0</v>
      </c>
      <c r="W3591" s="75"/>
      <c r="X3591" s="76"/>
    </row>
    <row r="3592" spans="1:24" s="35" customFormat="1" ht="31.5" x14ac:dyDescent="0.25">
      <c r="A3592" s="72" t="s">
        <v>301</v>
      </c>
      <c r="B3592" s="44" t="s">
        <v>335</v>
      </c>
      <c r="C3592" s="79" t="s">
        <v>227</v>
      </c>
      <c r="D3592" s="43" t="s">
        <v>228</v>
      </c>
      <c r="E3592" s="53"/>
      <c r="F3592" s="53">
        <f t="shared" si="1660"/>
        <v>0</v>
      </c>
      <c r="G3592" s="53"/>
      <c r="H3592" s="53"/>
      <c r="I3592" s="54"/>
      <c r="J3592" s="50"/>
      <c r="K3592" s="54"/>
      <c r="L3592" s="55"/>
      <c r="M3592" s="75"/>
      <c r="N3592" s="75"/>
      <c r="O3592" s="74"/>
      <c r="P3592" s="74"/>
      <c r="Q3592" s="57">
        <f t="shared" si="1657"/>
        <v>0</v>
      </c>
      <c r="R3592" s="74"/>
      <c r="S3592" s="53">
        <f t="shared" si="1658"/>
        <v>0</v>
      </c>
      <c r="T3592" s="58"/>
      <c r="U3592" s="58"/>
      <c r="V3592" s="53">
        <f t="shared" si="1659"/>
        <v>0</v>
      </c>
      <c r="W3592" s="75"/>
      <c r="X3592" s="76"/>
    </row>
    <row r="3593" spans="1:24" s="35" customFormat="1" ht="15.75" x14ac:dyDescent="0.25">
      <c r="A3593" s="72" t="s">
        <v>301</v>
      </c>
      <c r="B3593" s="44" t="s">
        <v>335</v>
      </c>
      <c r="C3593" s="79" t="s">
        <v>229</v>
      </c>
      <c r="D3593" s="43" t="s">
        <v>230</v>
      </c>
      <c r="E3593" s="53"/>
      <c r="F3593" s="53">
        <f t="shared" si="1660"/>
        <v>0</v>
      </c>
      <c r="G3593" s="53"/>
      <c r="H3593" s="53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1657"/>
        <v>0</v>
      </c>
      <c r="R3593" s="74"/>
      <c r="S3593" s="53">
        <f t="shared" si="1658"/>
        <v>0</v>
      </c>
      <c r="T3593" s="58"/>
      <c r="U3593" s="58"/>
      <c r="V3593" s="53">
        <f t="shared" si="1659"/>
        <v>0</v>
      </c>
      <c r="W3593" s="75"/>
      <c r="X3593" s="76"/>
    </row>
    <row r="3594" spans="1:24" s="35" customFormat="1" ht="15.75" x14ac:dyDescent="0.25">
      <c r="A3594" s="72" t="s">
        <v>301</v>
      </c>
      <c r="B3594" s="44" t="s">
        <v>335</v>
      </c>
      <c r="C3594" s="37" t="s">
        <v>377</v>
      </c>
      <c r="D3594" s="43" t="s">
        <v>359</v>
      </c>
      <c r="E3594" s="53"/>
      <c r="F3594" s="53">
        <f t="shared" si="1660"/>
        <v>0</v>
      </c>
      <c r="G3594" s="53"/>
      <c r="H3594" s="53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1657"/>
        <v>0</v>
      </c>
      <c r="R3594" s="74"/>
      <c r="S3594" s="53">
        <f t="shared" si="1658"/>
        <v>0</v>
      </c>
      <c r="T3594" s="58"/>
      <c r="U3594" s="58"/>
      <c r="V3594" s="53">
        <f t="shared" si="1659"/>
        <v>0</v>
      </c>
      <c r="W3594" s="75"/>
      <c r="X3594" s="76"/>
    </row>
    <row r="3595" spans="1:24" s="35" customFormat="1" ht="15.75" x14ac:dyDescent="0.25">
      <c r="A3595" s="72" t="s">
        <v>301</v>
      </c>
      <c r="B3595" s="44" t="s">
        <v>335</v>
      </c>
      <c r="C3595" s="79" t="s">
        <v>231</v>
      </c>
      <c r="D3595" s="43" t="s">
        <v>232</v>
      </c>
      <c r="E3595" s="53"/>
      <c r="F3595" s="53">
        <f t="shared" si="1660"/>
        <v>0</v>
      </c>
      <c r="G3595" s="53"/>
      <c r="H3595" s="53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1657"/>
        <v>0</v>
      </c>
      <c r="R3595" s="74"/>
      <c r="S3595" s="53">
        <f t="shared" si="1658"/>
        <v>0</v>
      </c>
      <c r="T3595" s="58"/>
      <c r="U3595" s="58"/>
      <c r="V3595" s="53">
        <f t="shared" si="1659"/>
        <v>0</v>
      </c>
      <c r="W3595" s="75"/>
      <c r="X3595" s="76"/>
    </row>
    <row r="3596" spans="1:24" s="35" customFormat="1" ht="15.75" x14ac:dyDescent="0.25">
      <c r="A3596" s="72" t="s">
        <v>301</v>
      </c>
      <c r="B3596" s="44" t="s">
        <v>335</v>
      </c>
      <c r="C3596" s="79" t="s">
        <v>233</v>
      </c>
      <c r="D3596" s="43" t="s">
        <v>234</v>
      </c>
      <c r="E3596" s="53"/>
      <c r="F3596" s="53">
        <f t="shared" si="1660"/>
        <v>0</v>
      </c>
      <c r="G3596" s="53"/>
      <c r="H3596" s="53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1657"/>
        <v>0</v>
      </c>
      <c r="R3596" s="74"/>
      <c r="S3596" s="53">
        <f t="shared" si="1658"/>
        <v>0</v>
      </c>
      <c r="T3596" s="58"/>
      <c r="U3596" s="58"/>
      <c r="V3596" s="53">
        <f t="shared" si="1659"/>
        <v>0</v>
      </c>
      <c r="W3596" s="75"/>
      <c r="X3596" s="76"/>
    </row>
    <row r="3597" spans="1:24" s="35" customFormat="1" ht="31.5" x14ac:dyDescent="0.25">
      <c r="A3597" s="72" t="s">
        <v>301</v>
      </c>
      <c r="B3597" s="44" t="s">
        <v>335</v>
      </c>
      <c r="C3597" s="79" t="s">
        <v>235</v>
      </c>
      <c r="D3597" s="43" t="s">
        <v>236</v>
      </c>
      <c r="E3597" s="53"/>
      <c r="F3597" s="53">
        <f t="shared" si="1660"/>
        <v>0</v>
      </c>
      <c r="G3597" s="53"/>
      <c r="H3597" s="53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1657"/>
        <v>0</v>
      </c>
      <c r="R3597" s="74"/>
      <c r="S3597" s="53">
        <f t="shared" si="1658"/>
        <v>0</v>
      </c>
      <c r="T3597" s="58"/>
      <c r="U3597" s="58"/>
      <c r="V3597" s="53">
        <f t="shared" si="1659"/>
        <v>0</v>
      </c>
      <c r="W3597" s="75"/>
      <c r="X3597" s="76"/>
    </row>
    <row r="3598" spans="1:24" s="35" customFormat="1" ht="31.5" x14ac:dyDescent="0.25">
      <c r="A3598" s="72" t="s">
        <v>301</v>
      </c>
      <c r="B3598" s="44" t="s">
        <v>335</v>
      </c>
      <c r="C3598" s="79" t="s">
        <v>237</v>
      </c>
      <c r="D3598" s="43" t="s">
        <v>238</v>
      </c>
      <c r="E3598" s="53"/>
      <c r="F3598" s="53">
        <f t="shared" si="1660"/>
        <v>0</v>
      </c>
      <c r="G3598" s="53"/>
      <c r="H3598" s="53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1657"/>
        <v>0</v>
      </c>
      <c r="R3598" s="74"/>
      <c r="S3598" s="53">
        <f t="shared" si="1658"/>
        <v>0</v>
      </c>
      <c r="T3598" s="58"/>
      <c r="U3598" s="58"/>
      <c r="V3598" s="53">
        <f t="shared" si="1659"/>
        <v>0</v>
      </c>
      <c r="W3598" s="75"/>
      <c r="X3598" s="76"/>
    </row>
    <row r="3599" spans="1:24" s="35" customFormat="1" ht="15.75" x14ac:dyDescent="0.25">
      <c r="A3599" s="72" t="s">
        <v>301</v>
      </c>
      <c r="B3599" s="44" t="s">
        <v>335</v>
      </c>
      <c r="C3599" s="79" t="s">
        <v>239</v>
      </c>
      <c r="D3599" s="43" t="s">
        <v>243</v>
      </c>
      <c r="E3599" s="53"/>
      <c r="F3599" s="53">
        <f t="shared" si="1660"/>
        <v>0</v>
      </c>
      <c r="G3599" s="53"/>
      <c r="H3599" s="53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1657"/>
        <v>0</v>
      </c>
      <c r="R3599" s="74"/>
      <c r="S3599" s="53">
        <f t="shared" si="1658"/>
        <v>0</v>
      </c>
      <c r="T3599" s="58"/>
      <c r="U3599" s="58"/>
      <c r="V3599" s="53">
        <f t="shared" si="1659"/>
        <v>0</v>
      </c>
      <c r="W3599" s="75"/>
      <c r="X3599" s="76"/>
    </row>
    <row r="3600" spans="1:24" s="35" customFormat="1" ht="15.75" x14ac:dyDescent="0.25">
      <c r="A3600" s="72" t="s">
        <v>301</v>
      </c>
      <c r="B3600" s="44" t="s">
        <v>335</v>
      </c>
      <c r="C3600" s="79" t="s">
        <v>240</v>
      </c>
      <c r="D3600" s="43" t="s">
        <v>244</v>
      </c>
      <c r="E3600" s="53"/>
      <c r="F3600" s="53"/>
      <c r="G3600" s="53"/>
      <c r="H3600" s="53"/>
      <c r="I3600" s="119">
        <f t="shared" ref="I3600" si="1661">G3600-F3600</f>
        <v>0</v>
      </c>
      <c r="J3600" s="55" t="e">
        <f t="shared" ref="J3600" si="1662">ROUND(I3600/F3600*100,2)</f>
        <v>#DIV/0!</v>
      </c>
      <c r="K3600" s="54">
        <f>G3600-F3600</f>
        <v>0</v>
      </c>
      <c r="L3600" s="55" t="e">
        <f>ROUND(K3600*100/-F3600,2)</f>
        <v>#DIV/0!</v>
      </c>
      <c r="M3600" s="75"/>
      <c r="N3600" s="75"/>
      <c r="O3600" s="74"/>
      <c r="P3600" s="74"/>
      <c r="Q3600" s="57">
        <f t="shared" si="1657"/>
        <v>0</v>
      </c>
      <c r="R3600" s="74"/>
      <c r="S3600" s="53">
        <f t="shared" si="1658"/>
        <v>0</v>
      </c>
      <c r="T3600" s="58"/>
      <c r="U3600" s="58"/>
      <c r="V3600" s="53">
        <f t="shared" si="1659"/>
        <v>0</v>
      </c>
      <c r="W3600" s="75"/>
      <c r="X3600" s="76"/>
    </row>
    <row r="3601" spans="1:24" s="35" customFormat="1" ht="15.75" x14ac:dyDescent="0.25">
      <c r="A3601" s="72" t="s">
        <v>301</v>
      </c>
      <c r="B3601" s="44" t="s">
        <v>335</v>
      </c>
      <c r="C3601" s="79" t="s">
        <v>241</v>
      </c>
      <c r="D3601" s="43" t="s">
        <v>242</v>
      </c>
      <c r="E3601" s="53"/>
      <c r="F3601" s="53">
        <f t="shared" si="1660"/>
        <v>0</v>
      </c>
      <c r="G3601" s="53"/>
      <c r="H3601" s="53"/>
      <c r="I3601" s="54"/>
      <c r="J3601" s="50"/>
      <c r="K3601" s="54"/>
      <c r="L3601" s="55"/>
      <c r="M3601" s="75"/>
      <c r="N3601" s="75"/>
      <c r="O3601" s="74"/>
      <c r="P3601" s="74"/>
      <c r="Q3601" s="57">
        <f t="shared" si="1657"/>
        <v>0</v>
      </c>
      <c r="R3601" s="74"/>
      <c r="S3601" s="53">
        <f t="shared" si="1658"/>
        <v>0</v>
      </c>
      <c r="T3601" s="58"/>
      <c r="U3601" s="58"/>
      <c r="V3601" s="53">
        <f t="shared" si="1659"/>
        <v>0</v>
      </c>
      <c r="W3601" s="75"/>
      <c r="X3601" s="76"/>
    </row>
    <row r="3602" spans="1:24" s="35" customFormat="1" ht="31.5" x14ac:dyDescent="0.25">
      <c r="A3602" s="72" t="s">
        <v>301</v>
      </c>
      <c r="B3602" s="44" t="s">
        <v>335</v>
      </c>
      <c r="C3602" s="79" t="s">
        <v>245</v>
      </c>
      <c r="D3602" s="43" t="s">
        <v>246</v>
      </c>
      <c r="E3602" s="53"/>
      <c r="F3602" s="53">
        <f t="shared" si="1660"/>
        <v>0</v>
      </c>
      <c r="G3602" s="53"/>
      <c r="H3602" s="53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1657"/>
        <v>0</v>
      </c>
      <c r="R3602" s="74"/>
      <c r="S3602" s="53">
        <f t="shared" si="1658"/>
        <v>0</v>
      </c>
      <c r="T3602" s="58"/>
      <c r="U3602" s="58"/>
      <c r="V3602" s="53">
        <f t="shared" si="1659"/>
        <v>0</v>
      </c>
      <c r="W3602" s="75"/>
      <c r="X3602" s="76"/>
    </row>
    <row r="3603" spans="1:24" s="35" customFormat="1" ht="15.75" x14ac:dyDescent="0.25">
      <c r="A3603" s="72" t="s">
        <v>301</v>
      </c>
      <c r="B3603" s="44" t="s">
        <v>335</v>
      </c>
      <c r="C3603" s="79" t="s">
        <v>247</v>
      </c>
      <c r="D3603" s="43" t="s">
        <v>248</v>
      </c>
      <c r="E3603" s="53"/>
      <c r="F3603" s="53">
        <f t="shared" si="1660"/>
        <v>0</v>
      </c>
      <c r="G3603" s="53"/>
      <c r="H3603" s="53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1657"/>
        <v>0</v>
      </c>
      <c r="R3603" s="74"/>
      <c r="S3603" s="53">
        <f t="shared" si="1658"/>
        <v>0</v>
      </c>
      <c r="T3603" s="58"/>
      <c r="U3603" s="58"/>
      <c r="V3603" s="53">
        <f t="shared" si="1659"/>
        <v>0</v>
      </c>
      <c r="W3603" s="75"/>
      <c r="X3603" s="76"/>
    </row>
    <row r="3604" spans="1:24" s="35" customFormat="1" ht="31.5" x14ac:dyDescent="0.25">
      <c r="A3604" s="72" t="s">
        <v>301</v>
      </c>
      <c r="B3604" s="44" t="s">
        <v>335</v>
      </c>
      <c r="C3604" s="79" t="s">
        <v>249</v>
      </c>
      <c r="D3604" s="43" t="s">
        <v>250</v>
      </c>
      <c r="E3604" s="53"/>
      <c r="F3604" s="53">
        <f t="shared" si="1660"/>
        <v>0</v>
      </c>
      <c r="G3604" s="53"/>
      <c r="H3604" s="53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1657"/>
        <v>0</v>
      </c>
      <c r="R3604" s="74"/>
      <c r="S3604" s="53">
        <f t="shared" si="1658"/>
        <v>0</v>
      </c>
      <c r="T3604" s="58"/>
      <c r="U3604" s="58"/>
      <c r="V3604" s="53">
        <f t="shared" si="1659"/>
        <v>0</v>
      </c>
      <c r="W3604" s="75"/>
      <c r="X3604" s="76"/>
    </row>
    <row r="3605" spans="1:24" s="35" customFormat="1" ht="15.75" x14ac:dyDescent="0.25">
      <c r="A3605" s="72" t="s">
        <v>301</v>
      </c>
      <c r="B3605" s="44" t="s">
        <v>335</v>
      </c>
      <c r="C3605" s="79" t="s">
        <v>251</v>
      </c>
      <c r="D3605" s="43" t="s">
        <v>260</v>
      </c>
      <c r="E3605" s="53"/>
      <c r="F3605" s="53">
        <f t="shared" si="1660"/>
        <v>0</v>
      </c>
      <c r="G3605" s="53"/>
      <c r="H3605" s="53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1657"/>
        <v>0</v>
      </c>
      <c r="R3605" s="74"/>
      <c r="S3605" s="53">
        <f t="shared" si="1658"/>
        <v>0</v>
      </c>
      <c r="T3605" s="58"/>
      <c r="U3605" s="58"/>
      <c r="V3605" s="53">
        <f t="shared" si="1659"/>
        <v>0</v>
      </c>
      <c r="W3605" s="75"/>
      <c r="X3605" s="76"/>
    </row>
    <row r="3606" spans="1:24" s="35" customFormat="1" ht="15.75" x14ac:dyDescent="0.25">
      <c r="A3606" s="72" t="s">
        <v>301</v>
      </c>
      <c r="B3606" s="44" t="s">
        <v>335</v>
      </c>
      <c r="C3606" s="79" t="s">
        <v>252</v>
      </c>
      <c r="D3606" s="43" t="s">
        <v>253</v>
      </c>
      <c r="E3606" s="53"/>
      <c r="F3606" s="53">
        <f t="shared" si="1660"/>
        <v>0</v>
      </c>
      <c r="G3606" s="53"/>
      <c r="H3606" s="53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1657"/>
        <v>0</v>
      </c>
      <c r="R3606" s="74"/>
      <c r="S3606" s="53">
        <f t="shared" si="1658"/>
        <v>0</v>
      </c>
      <c r="T3606" s="58"/>
      <c r="U3606" s="58"/>
      <c r="V3606" s="53">
        <f t="shared" si="1659"/>
        <v>0</v>
      </c>
      <c r="W3606" s="75"/>
      <c r="X3606" s="76"/>
    </row>
    <row r="3607" spans="1:24" s="35" customFormat="1" ht="15.75" x14ac:dyDescent="0.25">
      <c r="A3607" s="72" t="s">
        <v>301</v>
      </c>
      <c r="B3607" s="44" t="s">
        <v>335</v>
      </c>
      <c r="C3607" s="79" t="s">
        <v>254</v>
      </c>
      <c r="D3607" s="43" t="s">
        <v>255</v>
      </c>
      <c r="E3607" s="53"/>
      <c r="F3607" s="53">
        <f t="shared" si="1660"/>
        <v>0</v>
      </c>
      <c r="G3607" s="53"/>
      <c r="H3607" s="53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1657"/>
        <v>0</v>
      </c>
      <c r="R3607" s="74"/>
      <c r="S3607" s="53">
        <f t="shared" si="1658"/>
        <v>0</v>
      </c>
      <c r="T3607" s="58"/>
      <c r="U3607" s="58"/>
      <c r="V3607" s="53">
        <f t="shared" si="1659"/>
        <v>0</v>
      </c>
      <c r="W3607" s="75"/>
      <c r="X3607" s="76"/>
    </row>
    <row r="3608" spans="1:24" s="35" customFormat="1" ht="15.75" x14ac:dyDescent="0.25">
      <c r="A3608" s="72" t="s">
        <v>301</v>
      </c>
      <c r="B3608" s="44" t="s">
        <v>335</v>
      </c>
      <c r="C3608" s="79" t="s">
        <v>256</v>
      </c>
      <c r="D3608" s="43" t="s">
        <v>257</v>
      </c>
      <c r="E3608" s="53"/>
      <c r="F3608" s="53">
        <f t="shared" si="1660"/>
        <v>0</v>
      </c>
      <c r="G3608" s="53"/>
      <c r="H3608" s="53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1657"/>
        <v>0</v>
      </c>
      <c r="R3608" s="74"/>
      <c r="S3608" s="53">
        <f t="shared" si="1658"/>
        <v>0</v>
      </c>
      <c r="T3608" s="58"/>
      <c r="U3608" s="58"/>
      <c r="V3608" s="53">
        <f t="shared" si="1659"/>
        <v>0</v>
      </c>
      <c r="W3608" s="75"/>
      <c r="X3608" s="76"/>
    </row>
    <row r="3609" spans="1:24" s="35" customFormat="1" ht="31.5" x14ac:dyDescent="0.25">
      <c r="A3609" s="72" t="s">
        <v>301</v>
      </c>
      <c r="B3609" s="44" t="s">
        <v>335</v>
      </c>
      <c r="C3609" s="79" t="s">
        <v>258</v>
      </c>
      <c r="D3609" s="43" t="s">
        <v>259</v>
      </c>
      <c r="E3609" s="53"/>
      <c r="F3609" s="53">
        <f t="shared" si="1660"/>
        <v>0</v>
      </c>
      <c r="G3609" s="53"/>
      <c r="H3609" s="53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1657"/>
        <v>0</v>
      </c>
      <c r="R3609" s="74"/>
      <c r="S3609" s="53">
        <f t="shared" si="1658"/>
        <v>0</v>
      </c>
      <c r="T3609" s="58"/>
      <c r="U3609" s="58"/>
      <c r="V3609" s="53">
        <f t="shared" si="1659"/>
        <v>0</v>
      </c>
      <c r="W3609" s="75"/>
      <c r="X3609" s="76"/>
    </row>
    <row r="3610" spans="1:24" s="35" customFormat="1" ht="15.75" x14ac:dyDescent="0.25">
      <c r="A3610" s="72" t="s">
        <v>301</v>
      </c>
      <c r="B3610" s="44" t="s">
        <v>335</v>
      </c>
      <c r="C3610" s="79" t="s">
        <v>261</v>
      </c>
      <c r="D3610" s="43" t="s">
        <v>262</v>
      </c>
      <c r="E3610" s="53"/>
      <c r="F3610" s="53">
        <f t="shared" si="1660"/>
        <v>0</v>
      </c>
      <c r="G3610" s="53"/>
      <c r="H3610" s="53"/>
      <c r="I3610" s="54"/>
      <c r="J3610" s="50"/>
      <c r="K3610" s="54"/>
      <c r="L3610" s="55"/>
      <c r="M3610" s="75"/>
      <c r="N3610" s="75"/>
      <c r="O3610" s="74"/>
      <c r="P3610" s="74"/>
      <c r="Q3610" s="57">
        <f t="shared" si="1657"/>
        <v>0</v>
      </c>
      <c r="R3610" s="74"/>
      <c r="S3610" s="53">
        <f t="shared" si="1658"/>
        <v>0</v>
      </c>
      <c r="T3610" s="58"/>
      <c r="U3610" s="58"/>
      <c r="V3610" s="53">
        <f t="shared" si="1659"/>
        <v>0</v>
      </c>
      <c r="W3610" s="75"/>
      <c r="X3610" s="76"/>
    </row>
    <row r="3611" spans="1:24" s="35" customFormat="1" ht="47.25" x14ac:dyDescent="0.25">
      <c r="A3611" s="72" t="s">
        <v>301</v>
      </c>
      <c r="B3611" s="44" t="s">
        <v>335</v>
      </c>
      <c r="C3611" s="79" t="s">
        <v>263</v>
      </c>
      <c r="D3611" s="43" t="s">
        <v>264</v>
      </c>
      <c r="E3611" s="53"/>
      <c r="F3611" s="53">
        <f t="shared" si="1660"/>
        <v>0</v>
      </c>
      <c r="G3611" s="53"/>
      <c r="H3611" s="53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1657"/>
        <v>0</v>
      </c>
      <c r="R3611" s="74"/>
      <c r="S3611" s="53">
        <f t="shared" si="1658"/>
        <v>0</v>
      </c>
      <c r="T3611" s="58"/>
      <c r="U3611" s="58"/>
      <c r="V3611" s="53">
        <f t="shared" si="1659"/>
        <v>0</v>
      </c>
      <c r="W3611" s="75"/>
      <c r="X3611" s="76"/>
    </row>
    <row r="3612" spans="1:24" s="35" customFormat="1" ht="15.75" x14ac:dyDescent="0.25">
      <c r="A3612" s="72" t="s">
        <v>301</v>
      </c>
      <c r="B3612" s="44" t="s">
        <v>335</v>
      </c>
      <c r="C3612" s="79" t="s">
        <v>265</v>
      </c>
      <c r="D3612" s="43" t="s">
        <v>266</v>
      </c>
      <c r="E3612" s="53"/>
      <c r="F3612" s="53">
        <f t="shared" si="1660"/>
        <v>0</v>
      </c>
      <c r="G3612" s="53"/>
      <c r="H3612" s="53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1657"/>
        <v>0</v>
      </c>
      <c r="R3612" s="74"/>
      <c r="S3612" s="53">
        <f t="shared" si="1658"/>
        <v>0</v>
      </c>
      <c r="T3612" s="58"/>
      <c r="U3612" s="58"/>
      <c r="V3612" s="53">
        <f t="shared" si="1659"/>
        <v>0</v>
      </c>
      <c r="W3612" s="75"/>
      <c r="X3612" s="76"/>
    </row>
    <row r="3613" spans="1:24" s="35" customFormat="1" ht="31.5" x14ac:dyDescent="0.25">
      <c r="A3613" s="72" t="s">
        <v>301</v>
      </c>
      <c r="B3613" s="44" t="s">
        <v>335</v>
      </c>
      <c r="C3613" s="79" t="s">
        <v>267</v>
      </c>
      <c r="D3613" s="43" t="s">
        <v>268</v>
      </c>
      <c r="E3613" s="53"/>
      <c r="F3613" s="53">
        <f t="shared" si="1660"/>
        <v>0</v>
      </c>
      <c r="G3613" s="53"/>
      <c r="H3613" s="53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1657"/>
        <v>0</v>
      </c>
      <c r="R3613" s="74"/>
      <c r="S3613" s="53">
        <f t="shared" si="1658"/>
        <v>0</v>
      </c>
      <c r="T3613" s="58"/>
      <c r="U3613" s="58"/>
      <c r="V3613" s="53">
        <f t="shared" si="1659"/>
        <v>0</v>
      </c>
      <c r="W3613" s="75"/>
      <c r="X3613" s="76"/>
    </row>
    <row r="3614" spans="1:24" s="35" customFormat="1" ht="15.75" x14ac:dyDescent="0.25">
      <c r="A3614" s="72" t="s">
        <v>301</v>
      </c>
      <c r="B3614" s="44" t="s">
        <v>335</v>
      </c>
      <c r="C3614" s="79" t="s">
        <v>269</v>
      </c>
      <c r="D3614" s="43" t="s">
        <v>270</v>
      </c>
      <c r="E3614" s="53"/>
      <c r="F3614" s="53">
        <f t="shared" si="1660"/>
        <v>0</v>
      </c>
      <c r="G3614" s="53"/>
      <c r="H3614" s="53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1657"/>
        <v>0</v>
      </c>
      <c r="R3614" s="74"/>
      <c r="S3614" s="53">
        <f t="shared" si="1658"/>
        <v>0</v>
      </c>
      <c r="T3614" s="58"/>
      <c r="U3614" s="58"/>
      <c r="V3614" s="53">
        <f t="shared" si="1659"/>
        <v>0</v>
      </c>
      <c r="W3614" s="75"/>
      <c r="X3614" s="76"/>
    </row>
    <row r="3615" spans="1:24" s="35" customFormat="1" ht="31.5" x14ac:dyDescent="0.25">
      <c r="A3615" s="72" t="s">
        <v>301</v>
      </c>
      <c r="B3615" s="44" t="s">
        <v>335</v>
      </c>
      <c r="C3615" s="79" t="s">
        <v>271</v>
      </c>
      <c r="D3615" s="43" t="s">
        <v>272</v>
      </c>
      <c r="E3615" s="53"/>
      <c r="F3615" s="53">
        <f t="shared" si="1660"/>
        <v>0</v>
      </c>
      <c r="G3615" s="53"/>
      <c r="H3615" s="53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1657"/>
        <v>0</v>
      </c>
      <c r="R3615" s="74"/>
      <c r="S3615" s="53">
        <f t="shared" si="1658"/>
        <v>0</v>
      </c>
      <c r="T3615" s="58"/>
      <c r="U3615" s="58"/>
      <c r="V3615" s="53">
        <f t="shared" si="1659"/>
        <v>0</v>
      </c>
      <c r="W3615" s="75"/>
      <c r="X3615" s="76"/>
    </row>
    <row r="3616" spans="1:24" s="35" customFormat="1" ht="15.75" x14ac:dyDescent="0.25">
      <c r="A3616" s="72" t="s">
        <v>301</v>
      </c>
      <c r="B3616" s="44" t="s">
        <v>335</v>
      </c>
      <c r="C3616" s="79" t="s">
        <v>273</v>
      </c>
      <c r="D3616" s="43" t="s">
        <v>274</v>
      </c>
      <c r="E3616" s="53"/>
      <c r="F3616" s="53">
        <f t="shared" si="1660"/>
        <v>0</v>
      </c>
      <c r="G3616" s="53"/>
      <c r="H3616" s="53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1657"/>
        <v>0</v>
      </c>
      <c r="R3616" s="74"/>
      <c r="S3616" s="53">
        <f t="shared" si="1658"/>
        <v>0</v>
      </c>
      <c r="T3616" s="58"/>
      <c r="U3616" s="58"/>
      <c r="V3616" s="53">
        <f t="shared" si="1659"/>
        <v>0</v>
      </c>
      <c r="W3616" s="75"/>
      <c r="X3616" s="76"/>
    </row>
    <row r="3617" spans="1:24" s="35" customFormat="1" ht="31.5" x14ac:dyDescent="0.25">
      <c r="A3617" s="72" t="s">
        <v>301</v>
      </c>
      <c r="B3617" s="44" t="s">
        <v>335</v>
      </c>
      <c r="C3617" s="79" t="s">
        <v>275</v>
      </c>
      <c r="D3617" s="43" t="s">
        <v>276</v>
      </c>
      <c r="E3617" s="74"/>
      <c r="F3617" s="74"/>
      <c r="G3617" s="74"/>
      <c r="H3617" s="74"/>
      <c r="I3617" s="54"/>
      <c r="J3617" s="50"/>
      <c r="K3617" s="54"/>
      <c r="L3617" s="55"/>
      <c r="M3617" s="75"/>
      <c r="N3617" s="75"/>
      <c r="O3617" s="74"/>
      <c r="P3617" s="74"/>
      <c r="Q3617" s="57">
        <f t="shared" si="1657"/>
        <v>0</v>
      </c>
      <c r="R3617" s="74"/>
      <c r="S3617" s="53">
        <f t="shared" si="1658"/>
        <v>0</v>
      </c>
      <c r="T3617" s="58"/>
      <c r="U3617" s="58"/>
      <c r="V3617" s="53">
        <f t="shared" si="1659"/>
        <v>0</v>
      </c>
      <c r="W3617" s="75"/>
      <c r="X3617" s="76"/>
    </row>
    <row r="3618" spans="1:24" s="35" customFormat="1" ht="15.75" x14ac:dyDescent="0.25">
      <c r="A3618" s="72" t="s">
        <v>301</v>
      </c>
      <c r="B3618" s="44" t="s">
        <v>335</v>
      </c>
      <c r="C3618" s="37" t="s">
        <v>353</v>
      </c>
      <c r="D3618" s="43" t="s">
        <v>351</v>
      </c>
      <c r="E3618" s="53"/>
      <c r="F3618" s="53">
        <f t="shared" ref="F3618:F3621" si="1663">E3618/12*1</f>
        <v>0</v>
      </c>
      <c r="G3618" s="53"/>
      <c r="H3618" s="53"/>
      <c r="I3618" s="54"/>
      <c r="J3618" s="50"/>
      <c r="K3618" s="54"/>
      <c r="L3618" s="55"/>
      <c r="M3618" s="75"/>
      <c r="N3618" s="75"/>
      <c r="O3618" s="74"/>
      <c r="P3618" s="74"/>
      <c r="Q3618" s="57"/>
      <c r="R3618" s="74"/>
      <c r="S3618" s="53"/>
      <c r="T3618" s="58"/>
      <c r="U3618" s="58"/>
      <c r="V3618" s="53"/>
      <c r="W3618" s="75"/>
      <c r="X3618" s="76"/>
    </row>
    <row r="3619" spans="1:24" s="35" customFormat="1" ht="15.75" x14ac:dyDescent="0.25">
      <c r="A3619" s="72" t="s">
        <v>301</v>
      </c>
      <c r="B3619" s="44" t="s">
        <v>335</v>
      </c>
      <c r="C3619" s="37" t="s">
        <v>354</v>
      </c>
      <c r="D3619" s="38" t="s">
        <v>355</v>
      </c>
      <c r="E3619" s="53"/>
      <c r="F3619" s="99">
        <f t="shared" si="1663"/>
        <v>0</v>
      </c>
      <c r="G3619" s="74"/>
      <c r="H3619" s="74"/>
      <c r="I3619" s="54"/>
      <c r="J3619" s="50"/>
      <c r="K3619" s="54"/>
      <c r="L3619" s="55"/>
      <c r="M3619" s="75"/>
      <c r="N3619" s="75"/>
      <c r="O3619" s="74"/>
      <c r="P3619" s="74"/>
      <c r="Q3619" s="57">
        <f>O3619-P3619</f>
        <v>0</v>
      </c>
      <c r="R3619" s="74"/>
      <c r="S3619" s="53">
        <f>ROUND(R3619/12*3,0)</f>
        <v>0</v>
      </c>
      <c r="T3619" s="58"/>
      <c r="U3619" s="58"/>
      <c r="V3619" s="53">
        <f>T3619-U3619</f>
        <v>0</v>
      </c>
      <c r="W3619" s="75"/>
      <c r="X3619" s="76"/>
    </row>
    <row r="3620" spans="1:24" s="35" customFormat="1" ht="15.75" x14ac:dyDescent="0.25">
      <c r="A3620" s="72" t="s">
        <v>301</v>
      </c>
      <c r="B3620" s="44" t="s">
        <v>335</v>
      </c>
      <c r="C3620" s="37" t="s">
        <v>360</v>
      </c>
      <c r="D3620" s="43" t="s">
        <v>319</v>
      </c>
      <c r="E3620" s="53"/>
      <c r="F3620" s="99">
        <f t="shared" si="1663"/>
        <v>0</v>
      </c>
      <c r="G3620" s="74"/>
      <c r="H3620" s="74"/>
      <c r="I3620" s="54"/>
      <c r="J3620" s="50"/>
      <c r="K3620" s="54"/>
      <c r="L3620" s="55"/>
      <c r="M3620" s="75"/>
      <c r="N3620" s="75"/>
      <c r="O3620" s="74"/>
      <c r="P3620" s="74"/>
      <c r="Q3620" s="57"/>
      <c r="R3620" s="74"/>
      <c r="S3620" s="53"/>
      <c r="T3620" s="58"/>
      <c r="U3620" s="58"/>
      <c r="V3620" s="53"/>
      <c r="W3620" s="75"/>
      <c r="X3620" s="76"/>
    </row>
    <row r="3621" spans="1:24" s="35" customFormat="1" ht="15.75" x14ac:dyDescent="0.25">
      <c r="A3621" s="72" t="s">
        <v>301</v>
      </c>
      <c r="B3621" s="44" t="s">
        <v>335</v>
      </c>
      <c r="C3621" s="37" t="s">
        <v>380</v>
      </c>
      <c r="D3621" s="39" t="s">
        <v>361</v>
      </c>
      <c r="E3621" s="53"/>
      <c r="F3621" s="99">
        <f t="shared" si="1663"/>
        <v>0</v>
      </c>
      <c r="G3621" s="74"/>
      <c r="H3621" s="74"/>
      <c r="I3621" s="54"/>
      <c r="J3621" s="50"/>
      <c r="K3621" s="54"/>
      <c r="L3621" s="55"/>
      <c r="M3621" s="75"/>
      <c r="N3621" s="75"/>
      <c r="O3621" s="74"/>
      <c r="P3621" s="74"/>
      <c r="Q3621" s="57"/>
      <c r="R3621" s="74"/>
      <c r="S3621" s="53"/>
      <c r="T3621" s="58"/>
      <c r="U3621" s="58"/>
      <c r="V3621" s="53"/>
      <c r="W3621" s="75"/>
      <c r="X3621" s="76"/>
    </row>
    <row r="3622" spans="1:24" s="35" customFormat="1" ht="15.75" x14ac:dyDescent="0.25">
      <c r="A3622" s="72" t="s">
        <v>301</v>
      </c>
      <c r="B3622" s="44" t="s">
        <v>335</v>
      </c>
      <c r="C3622" s="37" t="s">
        <v>373</v>
      </c>
      <c r="D3622" s="117" t="s">
        <v>376</v>
      </c>
      <c r="E3622" s="53">
        <v>17453</v>
      </c>
      <c r="F3622" s="53">
        <f t="shared" ref="F3622:F3623" si="1664">ROUND(E3622/12*2,0)</f>
        <v>2909</v>
      </c>
      <c r="G3622" s="53">
        <v>1409.73</v>
      </c>
      <c r="H3622" s="53">
        <v>940</v>
      </c>
      <c r="I3622" s="119"/>
      <c r="J3622" s="55"/>
      <c r="K3622" s="54">
        <f t="shared" ref="K3622:K3623" si="1665">G3622-F3622</f>
        <v>-1499.27</v>
      </c>
      <c r="L3622" s="55">
        <f t="shared" ref="L3622:L3623" si="1666">ROUND(K3622*100/-F3622,2)</f>
        <v>51.54</v>
      </c>
      <c r="M3622" s="75"/>
      <c r="N3622" s="75"/>
      <c r="O3622" s="74"/>
      <c r="P3622" s="74"/>
      <c r="Q3622" s="57"/>
      <c r="R3622" s="74"/>
      <c r="S3622" s="53"/>
      <c r="T3622" s="53"/>
      <c r="U3622" s="53"/>
      <c r="V3622" s="53"/>
      <c r="W3622" s="75"/>
      <c r="X3622" s="76"/>
    </row>
    <row r="3623" spans="1:24" s="35" customFormat="1" ht="31.5" x14ac:dyDescent="0.25">
      <c r="A3623" s="72" t="s">
        <v>301</v>
      </c>
      <c r="B3623" s="44" t="s">
        <v>335</v>
      </c>
      <c r="C3623" s="37" t="s">
        <v>374</v>
      </c>
      <c r="D3623" s="117" t="s">
        <v>375</v>
      </c>
      <c r="E3623" s="53">
        <v>1900</v>
      </c>
      <c r="F3623" s="53">
        <f t="shared" si="1664"/>
        <v>317</v>
      </c>
      <c r="G3623" s="53">
        <v>200</v>
      </c>
      <c r="H3623" s="53">
        <v>100</v>
      </c>
      <c r="I3623" s="119"/>
      <c r="J3623" s="55"/>
      <c r="K3623" s="54">
        <f t="shared" si="1665"/>
        <v>-117</v>
      </c>
      <c r="L3623" s="55">
        <f t="shared" si="1666"/>
        <v>36.909999999999997</v>
      </c>
      <c r="M3623" s="75"/>
      <c r="N3623" s="75"/>
      <c r="O3623" s="74"/>
      <c r="P3623" s="74"/>
      <c r="Q3623" s="57"/>
      <c r="R3623" s="74"/>
      <c r="S3623" s="53"/>
      <c r="T3623" s="53"/>
      <c r="U3623" s="53"/>
      <c r="V3623" s="53"/>
      <c r="W3623" s="75"/>
      <c r="X3623" s="76"/>
    </row>
    <row r="3624" spans="1:24" s="35" customFormat="1" ht="15.75" x14ac:dyDescent="0.25">
      <c r="A3624" s="72" t="s">
        <v>301</v>
      </c>
      <c r="B3624" s="44" t="s">
        <v>335</v>
      </c>
      <c r="C3624" s="98" t="s">
        <v>387</v>
      </c>
      <c r="D3624" s="117" t="s">
        <v>388</v>
      </c>
      <c r="E3624" s="53">
        <v>61187</v>
      </c>
      <c r="F3624" s="53">
        <f>E3624</f>
        <v>61187</v>
      </c>
      <c r="G3624" s="53">
        <f t="shared" ref="G3624:H3624" si="1667">F3624</f>
        <v>61187</v>
      </c>
      <c r="H3624" s="53">
        <f t="shared" si="1667"/>
        <v>61187</v>
      </c>
      <c r="I3624" s="119"/>
      <c r="J3624" s="55"/>
      <c r="K3624" s="54"/>
      <c r="L3624" s="55"/>
      <c r="M3624" s="75"/>
      <c r="N3624" s="75"/>
      <c r="O3624" s="74"/>
      <c r="P3624" s="74"/>
      <c r="Q3624" s="57"/>
      <c r="R3624" s="74"/>
      <c r="S3624" s="53"/>
      <c r="T3624" s="53"/>
      <c r="U3624" s="53"/>
      <c r="V3624" s="53"/>
      <c r="W3624" s="75"/>
      <c r="X3624" s="76"/>
    </row>
    <row r="3625" spans="1:24" s="77" customFormat="1" ht="15.75" x14ac:dyDescent="0.25">
      <c r="A3625" s="100" t="s">
        <v>302</v>
      </c>
      <c r="B3625" s="100" t="s">
        <v>336</v>
      </c>
      <c r="C3625" s="108" t="s">
        <v>102</v>
      </c>
      <c r="D3625" s="102" t="s">
        <v>21</v>
      </c>
      <c r="E3625" s="109">
        <f>E3626+E3665</f>
        <v>4686553</v>
      </c>
      <c r="F3625" s="109">
        <f>F3626+F3665</f>
        <v>791975.15999999992</v>
      </c>
      <c r="G3625" s="109">
        <f>G3626+G3665</f>
        <v>827344.39</v>
      </c>
      <c r="H3625" s="109">
        <f>H3626+H3665</f>
        <v>727023</v>
      </c>
      <c r="I3625" s="127">
        <f>I3626+I3665</f>
        <v>79671.670000000042</v>
      </c>
      <c r="J3625" s="104">
        <f>ROUND(I3625/F3625*100,2)</f>
        <v>10.06</v>
      </c>
      <c r="K3625" s="127">
        <f>K3626+K3665</f>
        <v>-44302.44</v>
      </c>
      <c r="L3625" s="106">
        <f>ROUND(K3625*100/-F3625,2)</f>
        <v>5.59</v>
      </c>
      <c r="M3625" s="109">
        <f t="shared" ref="M3625:V3625" si="1668">M3626+M3665</f>
        <v>351397</v>
      </c>
      <c r="N3625" s="109">
        <f t="shared" si="1668"/>
        <v>58566.17</v>
      </c>
      <c r="O3625" s="109">
        <f t="shared" si="1668"/>
        <v>56930</v>
      </c>
      <c r="P3625" s="109">
        <f t="shared" si="1668"/>
        <v>49850</v>
      </c>
      <c r="Q3625" s="127">
        <f t="shared" si="1668"/>
        <v>7080</v>
      </c>
      <c r="R3625" s="109">
        <f t="shared" si="1668"/>
        <v>1680</v>
      </c>
      <c r="S3625" s="103">
        <f t="shared" si="1668"/>
        <v>332</v>
      </c>
      <c r="T3625" s="103">
        <f t="shared" si="1668"/>
        <v>296</v>
      </c>
      <c r="U3625" s="103">
        <f t="shared" si="1668"/>
        <v>271</v>
      </c>
      <c r="V3625" s="103">
        <f t="shared" si="1668"/>
        <v>25</v>
      </c>
      <c r="W3625" s="107">
        <v>0</v>
      </c>
      <c r="X3625" s="80"/>
    </row>
    <row r="3626" spans="1:24" s="77" customFormat="1" ht="15.75" x14ac:dyDescent="0.25">
      <c r="A3626" s="72" t="s">
        <v>302</v>
      </c>
      <c r="B3626" s="21">
        <v>1</v>
      </c>
      <c r="C3626" s="73" t="s">
        <v>102</v>
      </c>
      <c r="D3626" s="27" t="s">
        <v>22</v>
      </c>
      <c r="E3626" s="52">
        <f t="shared" ref="E3626:L3626" si="1669">E3627+E3633+E3647</f>
        <v>4671281</v>
      </c>
      <c r="F3626" s="52">
        <f t="shared" si="1669"/>
        <v>778548.15999999992</v>
      </c>
      <c r="G3626" s="52">
        <f t="shared" si="1669"/>
        <v>814286.39</v>
      </c>
      <c r="H3626" s="52">
        <f t="shared" si="1669"/>
        <v>713965</v>
      </c>
      <c r="I3626" s="124">
        <f t="shared" si="1669"/>
        <v>79671.670000000042</v>
      </c>
      <c r="J3626" s="50">
        <f>ROUND(I3626/F3626*100,2)</f>
        <v>10.23</v>
      </c>
      <c r="K3626" s="124">
        <f t="shared" si="1669"/>
        <v>-43933.440000000002</v>
      </c>
      <c r="L3626" s="52">
        <f t="shared" si="1669"/>
        <v>49.69</v>
      </c>
      <c r="M3626" s="49">
        <v>351397</v>
      </c>
      <c r="N3626" s="49">
        <f>ROUND(M3626/12*2,2)</f>
        <v>58566.17</v>
      </c>
      <c r="O3626" s="52">
        <f t="shared" ref="O3626:V3626" si="1670">O3627+O3633+O3647</f>
        <v>56930</v>
      </c>
      <c r="P3626" s="52">
        <f t="shared" si="1670"/>
        <v>49850</v>
      </c>
      <c r="Q3626" s="124">
        <f t="shared" si="1670"/>
        <v>7080</v>
      </c>
      <c r="R3626" s="52">
        <f t="shared" si="1670"/>
        <v>1680</v>
      </c>
      <c r="S3626" s="52">
        <f t="shared" si="1670"/>
        <v>332</v>
      </c>
      <c r="T3626" s="59">
        <f t="shared" si="1670"/>
        <v>296</v>
      </c>
      <c r="U3626" s="59">
        <f t="shared" si="1670"/>
        <v>271</v>
      </c>
      <c r="V3626" s="59">
        <f t="shared" si="1670"/>
        <v>25</v>
      </c>
      <c r="W3626" s="75"/>
      <c r="X3626" s="82"/>
    </row>
    <row r="3627" spans="1:24" s="77" customFormat="1" ht="15.75" x14ac:dyDescent="0.25">
      <c r="A3627" s="72" t="s">
        <v>302</v>
      </c>
      <c r="B3627" s="33" t="s">
        <v>330</v>
      </c>
      <c r="C3627" s="73" t="s">
        <v>102</v>
      </c>
      <c r="D3627" s="32" t="s">
        <v>23</v>
      </c>
      <c r="E3627" s="83">
        <f t="shared" ref="E3627:L3627" si="1671">SUM(E3628:E3632)</f>
        <v>452767</v>
      </c>
      <c r="F3627" s="83">
        <f t="shared" si="1671"/>
        <v>75462</v>
      </c>
      <c r="G3627" s="83">
        <f t="shared" si="1671"/>
        <v>75462</v>
      </c>
      <c r="H3627" s="83">
        <f t="shared" si="1671"/>
        <v>75462</v>
      </c>
      <c r="I3627" s="128">
        <f t="shared" si="1671"/>
        <v>0</v>
      </c>
      <c r="J3627" s="128">
        <f t="shared" si="1671"/>
        <v>0</v>
      </c>
      <c r="K3627" s="128">
        <f t="shared" si="1671"/>
        <v>0</v>
      </c>
      <c r="L3627" s="49">
        <f t="shared" si="1671"/>
        <v>0</v>
      </c>
      <c r="M3627" s="83"/>
      <c r="N3627" s="83"/>
      <c r="O3627" s="52">
        <f t="shared" ref="O3627:V3627" si="1672">SUM(O3628:O3632)</f>
        <v>0</v>
      </c>
      <c r="P3627" s="52">
        <f t="shared" si="1672"/>
        <v>0</v>
      </c>
      <c r="Q3627" s="124">
        <f t="shared" si="1672"/>
        <v>0</v>
      </c>
      <c r="R3627" s="52">
        <f t="shared" si="1672"/>
        <v>0</v>
      </c>
      <c r="S3627" s="52">
        <f t="shared" si="1672"/>
        <v>0</v>
      </c>
      <c r="T3627" s="52">
        <f t="shared" si="1672"/>
        <v>0</v>
      </c>
      <c r="U3627" s="49">
        <f t="shared" si="1672"/>
        <v>0</v>
      </c>
      <c r="V3627" s="49">
        <f t="shared" si="1672"/>
        <v>0</v>
      </c>
      <c r="W3627" s="83"/>
      <c r="X3627" s="82"/>
    </row>
    <row r="3628" spans="1:24" s="77" customFormat="1" ht="15.75" x14ac:dyDescent="0.25">
      <c r="A3628" s="72" t="s">
        <v>302</v>
      </c>
      <c r="B3628" s="33" t="s">
        <v>330</v>
      </c>
      <c r="C3628" s="73" t="s">
        <v>73</v>
      </c>
      <c r="D3628" s="34" t="s">
        <v>106</v>
      </c>
      <c r="E3628" s="53"/>
      <c r="F3628" s="99"/>
      <c r="G3628" s="53"/>
      <c r="H3628" s="99"/>
      <c r="I3628" s="54"/>
      <c r="J3628" s="50"/>
      <c r="K3628" s="54"/>
      <c r="L3628" s="55"/>
      <c r="M3628" s="74"/>
      <c r="N3628" s="74"/>
      <c r="O3628" s="74"/>
      <c r="P3628" s="74"/>
      <c r="Q3628" s="57">
        <f>O3628-P3628</f>
        <v>0</v>
      </c>
      <c r="R3628" s="74"/>
      <c r="S3628" s="53">
        <f>ROUND(R3628/12*3,0)</f>
        <v>0</v>
      </c>
      <c r="T3628" s="53"/>
      <c r="U3628" s="53"/>
      <c r="V3628" s="53">
        <f>T3628-U3628</f>
        <v>0</v>
      </c>
      <c r="W3628" s="74"/>
      <c r="X3628" s="76"/>
    </row>
    <row r="3629" spans="1:24" s="81" customFormat="1" ht="29.25" customHeight="1" x14ac:dyDescent="0.25">
      <c r="A3629" s="72" t="s">
        <v>302</v>
      </c>
      <c r="B3629" s="33" t="s">
        <v>330</v>
      </c>
      <c r="C3629" s="73" t="s">
        <v>74</v>
      </c>
      <c r="D3629" s="116" t="s">
        <v>104</v>
      </c>
      <c r="E3629" s="53">
        <v>442525</v>
      </c>
      <c r="F3629" s="53">
        <f>36877*2</f>
        <v>73754</v>
      </c>
      <c r="G3629" s="53">
        <v>73754</v>
      </c>
      <c r="H3629" s="53">
        <v>73754</v>
      </c>
      <c r="I3629" s="119"/>
      <c r="J3629" s="50"/>
      <c r="K3629" s="119"/>
      <c r="L3629" s="55"/>
      <c r="M3629" s="75"/>
      <c r="N3629" s="75"/>
      <c r="O3629" s="74"/>
      <c r="P3629" s="74"/>
      <c r="Q3629" s="59">
        <f>O3629-P3629</f>
        <v>0</v>
      </c>
      <c r="R3629" s="74"/>
      <c r="S3629" s="53">
        <f>ROUND(R3629/12*3,0)</f>
        <v>0</v>
      </c>
      <c r="T3629" s="53"/>
      <c r="U3629" s="53"/>
      <c r="V3629" s="53">
        <f>T3629-U3629</f>
        <v>0</v>
      </c>
      <c r="W3629" s="75"/>
      <c r="X3629" s="76"/>
    </row>
    <row r="3630" spans="1:24" s="81" customFormat="1" ht="26.25" customHeight="1" x14ac:dyDescent="0.25">
      <c r="A3630" s="72" t="s">
        <v>302</v>
      </c>
      <c r="B3630" s="33" t="s">
        <v>330</v>
      </c>
      <c r="C3630" s="73" t="s">
        <v>74</v>
      </c>
      <c r="D3630" s="116" t="s">
        <v>105</v>
      </c>
      <c r="E3630" s="53">
        <v>10242</v>
      </c>
      <c r="F3630" s="53">
        <f>854*2</f>
        <v>1708</v>
      </c>
      <c r="G3630" s="53">
        <v>1708</v>
      </c>
      <c r="H3630" s="53">
        <v>1708</v>
      </c>
      <c r="I3630" s="119"/>
      <c r="J3630" s="55"/>
      <c r="K3630" s="119"/>
      <c r="L3630" s="55"/>
      <c r="M3630" s="75"/>
      <c r="N3630" s="75"/>
      <c r="O3630" s="74"/>
      <c r="P3630" s="74"/>
      <c r="Q3630" s="59">
        <f>O3630-P3630</f>
        <v>0</v>
      </c>
      <c r="R3630" s="74"/>
      <c r="S3630" s="53">
        <f>ROUND(R3630/12*3,0)</f>
        <v>0</v>
      </c>
      <c r="T3630" s="53"/>
      <c r="U3630" s="53"/>
      <c r="V3630" s="53">
        <f>T3630-U3630</f>
        <v>0</v>
      </c>
      <c r="W3630" s="75"/>
      <c r="X3630" s="76"/>
    </row>
    <row r="3631" spans="1:24" s="81" customFormat="1" ht="22.5" customHeight="1" x14ac:dyDescent="0.25">
      <c r="A3631" s="72" t="s">
        <v>302</v>
      </c>
      <c r="B3631" s="33" t="s">
        <v>330</v>
      </c>
      <c r="C3631" s="73" t="s">
        <v>75</v>
      </c>
      <c r="D3631" s="34" t="s">
        <v>107</v>
      </c>
      <c r="E3631" s="74"/>
      <c r="F3631" s="53"/>
      <c r="G3631" s="74"/>
      <c r="H3631" s="74"/>
      <c r="I3631" s="119"/>
      <c r="J3631" s="55"/>
      <c r="K3631" s="119"/>
      <c r="L3631" s="55"/>
      <c r="M3631" s="75"/>
      <c r="N3631" s="75"/>
      <c r="O3631" s="74"/>
      <c r="P3631" s="74"/>
      <c r="Q3631" s="59">
        <f>O3631-P3631</f>
        <v>0</v>
      </c>
      <c r="R3631" s="74"/>
      <c r="S3631" s="53">
        <f>ROUND(R3631/12*3,0)</f>
        <v>0</v>
      </c>
      <c r="T3631" s="53"/>
      <c r="U3631" s="53"/>
      <c r="V3631" s="53">
        <f>T3631-U3631</f>
        <v>0</v>
      </c>
      <c r="W3631" s="75"/>
      <c r="X3631" s="76"/>
    </row>
    <row r="3632" spans="1:24" s="77" customFormat="1" ht="31.5" x14ac:dyDescent="0.25">
      <c r="A3632" s="72" t="s">
        <v>302</v>
      </c>
      <c r="B3632" s="33" t="s">
        <v>330</v>
      </c>
      <c r="C3632" s="73" t="s">
        <v>76</v>
      </c>
      <c r="D3632" s="34" t="s">
        <v>108</v>
      </c>
      <c r="E3632" s="74"/>
      <c r="F3632" s="53"/>
      <c r="G3632" s="74"/>
      <c r="H3632" s="74"/>
      <c r="I3632" s="54"/>
      <c r="J3632" s="50"/>
      <c r="K3632" s="54"/>
      <c r="L3632" s="55"/>
      <c r="M3632" s="75"/>
      <c r="N3632" s="75"/>
      <c r="O3632" s="74"/>
      <c r="P3632" s="74"/>
      <c r="Q3632" s="57">
        <f>O3632-P3632</f>
        <v>0</v>
      </c>
      <c r="R3632" s="74"/>
      <c r="S3632" s="53">
        <f>ROUND(R3632/12*3,0)</f>
        <v>0</v>
      </c>
      <c r="T3632" s="58"/>
      <c r="U3632" s="58"/>
      <c r="V3632" s="53">
        <f>T3632-U3632</f>
        <v>0</v>
      </c>
      <c r="W3632" s="75"/>
      <c r="X3632" s="76"/>
    </row>
    <row r="3633" spans="1:24" s="77" customFormat="1" ht="15.75" x14ac:dyDescent="0.25">
      <c r="A3633" s="72" t="s">
        <v>302</v>
      </c>
      <c r="B3633" s="22" t="s">
        <v>331</v>
      </c>
      <c r="C3633" s="36"/>
      <c r="D3633" s="32" t="s">
        <v>24</v>
      </c>
      <c r="E3633" s="61">
        <f t="shared" ref="E3633:K3633" si="1673">SUM(E3634:E3646)</f>
        <v>3751885</v>
      </c>
      <c r="F3633" s="61">
        <f t="shared" si="1673"/>
        <v>625314.15999999992</v>
      </c>
      <c r="G3633" s="61">
        <f t="shared" si="1673"/>
        <v>698943</v>
      </c>
      <c r="H3633" s="61">
        <f t="shared" si="1673"/>
        <v>619799</v>
      </c>
      <c r="I3633" s="120">
        <f t="shared" si="1673"/>
        <v>79671.670000000042</v>
      </c>
      <c r="J3633" s="50">
        <f>ROUND(I3633/F3633*100,2)</f>
        <v>12.74</v>
      </c>
      <c r="K3633" s="120">
        <f t="shared" si="1673"/>
        <v>-6042.8300000000017</v>
      </c>
      <c r="L3633" s="55">
        <f>ROUND(K3633*100/-F3633,2)</f>
        <v>0.97</v>
      </c>
      <c r="M3633" s="61"/>
      <c r="N3633" s="61"/>
      <c r="O3633" s="61">
        <f t="shared" ref="O3633:V3633" si="1674">SUM(O3634:O3646)</f>
        <v>56930</v>
      </c>
      <c r="P3633" s="61">
        <f t="shared" si="1674"/>
        <v>49850</v>
      </c>
      <c r="Q3633" s="120">
        <f t="shared" si="1674"/>
        <v>7080</v>
      </c>
      <c r="R3633" s="61">
        <f t="shared" si="1674"/>
        <v>1680</v>
      </c>
      <c r="S3633" s="61">
        <f t="shared" si="1674"/>
        <v>332</v>
      </c>
      <c r="T3633" s="137">
        <f t="shared" si="1674"/>
        <v>296</v>
      </c>
      <c r="U3633" s="137">
        <f t="shared" si="1674"/>
        <v>271</v>
      </c>
      <c r="V3633" s="61">
        <f t="shared" si="1674"/>
        <v>25</v>
      </c>
      <c r="W3633" s="68"/>
      <c r="X3633" s="76"/>
    </row>
    <row r="3634" spans="1:24" s="77" customFormat="1" ht="15.75" x14ac:dyDescent="0.25">
      <c r="A3634" s="72" t="s">
        <v>302</v>
      </c>
      <c r="B3634" s="33" t="s">
        <v>331</v>
      </c>
      <c r="C3634" s="79" t="s">
        <v>25</v>
      </c>
      <c r="D3634" s="34" t="s">
        <v>54</v>
      </c>
      <c r="E3634" s="74"/>
      <c r="F3634" s="74"/>
      <c r="G3634" s="74"/>
      <c r="H3634" s="74"/>
      <c r="I3634" s="54"/>
      <c r="J3634" s="50"/>
      <c r="K3634" s="54"/>
      <c r="L3634" s="55"/>
      <c r="M3634" s="75"/>
      <c r="N3634" s="75"/>
      <c r="O3634" s="74"/>
      <c r="P3634" s="74"/>
      <c r="Q3634" s="57">
        <f t="shared" ref="Q3634:Q3646" si="1675">O3634-P3634</f>
        <v>0</v>
      </c>
      <c r="R3634" s="74"/>
      <c r="S3634" s="53">
        <f t="shared" ref="S3634:S3638" si="1676">ROUND(R3634/12*3,0)</f>
        <v>0</v>
      </c>
      <c r="T3634" s="58"/>
      <c r="U3634" s="58"/>
      <c r="V3634" s="53">
        <f t="shared" ref="V3634:V3646" si="1677">T3634-U3634</f>
        <v>0</v>
      </c>
      <c r="W3634" s="75"/>
      <c r="X3634" s="76"/>
    </row>
    <row r="3635" spans="1:24" s="77" customFormat="1" ht="15.75" x14ac:dyDescent="0.25">
      <c r="A3635" s="72" t="s">
        <v>302</v>
      </c>
      <c r="B3635" s="33" t="s">
        <v>331</v>
      </c>
      <c r="C3635" s="79" t="s">
        <v>26</v>
      </c>
      <c r="D3635" s="34" t="s">
        <v>27</v>
      </c>
      <c r="E3635" s="74">
        <v>412019</v>
      </c>
      <c r="F3635" s="53">
        <f t="shared" ref="F3635" si="1678">ROUND(E3635/12*2,2)</f>
        <v>68669.83</v>
      </c>
      <c r="G3635" s="74">
        <v>62627</v>
      </c>
      <c r="H3635" s="74">
        <v>62627</v>
      </c>
      <c r="I3635" s="119"/>
      <c r="J3635" s="55"/>
      <c r="K3635" s="54">
        <f t="shared" ref="K3635" si="1679">G3635-F3635</f>
        <v>-6042.8300000000017</v>
      </c>
      <c r="L3635" s="55">
        <f t="shared" ref="L3635" si="1680">ROUND(K3635*100/-F3635,2)</f>
        <v>8.8000000000000007</v>
      </c>
      <c r="M3635" s="75"/>
      <c r="N3635" s="75"/>
      <c r="O3635" s="74">
        <v>4800</v>
      </c>
      <c r="P3635" s="74">
        <v>4800</v>
      </c>
      <c r="Q3635" s="57">
        <f t="shared" si="1675"/>
        <v>0</v>
      </c>
      <c r="R3635" s="74">
        <v>625</v>
      </c>
      <c r="S3635" s="53">
        <f t="shared" si="1676"/>
        <v>156</v>
      </c>
      <c r="T3635" s="58">
        <v>95</v>
      </c>
      <c r="U3635" s="58">
        <v>95</v>
      </c>
      <c r="V3635" s="53">
        <f t="shared" si="1677"/>
        <v>0</v>
      </c>
      <c r="W3635" s="75"/>
      <c r="X3635" s="76"/>
    </row>
    <row r="3636" spans="1:24" s="77" customFormat="1" ht="31.5" x14ac:dyDescent="0.25">
      <c r="A3636" s="72" t="s">
        <v>302</v>
      </c>
      <c r="B3636" s="33" t="s">
        <v>331</v>
      </c>
      <c r="C3636" s="79" t="s">
        <v>28</v>
      </c>
      <c r="D3636" s="34" t="s">
        <v>29</v>
      </c>
      <c r="E3636" s="74"/>
      <c r="F3636" s="74"/>
      <c r="G3636" s="74"/>
      <c r="H3636" s="74"/>
      <c r="I3636" s="54"/>
      <c r="J3636" s="50"/>
      <c r="K3636" s="54"/>
      <c r="L3636" s="55"/>
      <c r="M3636" s="75"/>
      <c r="N3636" s="75"/>
      <c r="O3636" s="74"/>
      <c r="P3636" s="74"/>
      <c r="Q3636" s="57">
        <f t="shared" si="1675"/>
        <v>0</v>
      </c>
      <c r="R3636" s="74"/>
      <c r="S3636" s="53">
        <f t="shared" si="1676"/>
        <v>0</v>
      </c>
      <c r="T3636" s="58"/>
      <c r="U3636" s="58"/>
      <c r="V3636" s="53">
        <f t="shared" si="1677"/>
        <v>0</v>
      </c>
      <c r="W3636" s="75"/>
      <c r="X3636" s="76"/>
    </row>
    <row r="3637" spans="1:24" s="77" customFormat="1" ht="15.75" x14ac:dyDescent="0.25">
      <c r="A3637" s="72" t="s">
        <v>302</v>
      </c>
      <c r="B3637" s="33" t="s">
        <v>331</v>
      </c>
      <c r="C3637" s="79" t="s">
        <v>56</v>
      </c>
      <c r="D3637" s="34" t="s">
        <v>53</v>
      </c>
      <c r="E3637" s="74"/>
      <c r="F3637" s="74"/>
      <c r="G3637" s="74"/>
      <c r="H3637" s="74"/>
      <c r="I3637" s="119"/>
      <c r="J3637" s="55"/>
      <c r="K3637" s="119"/>
      <c r="L3637" s="55"/>
      <c r="M3637" s="75"/>
      <c r="N3637" s="75"/>
      <c r="O3637" s="74"/>
      <c r="P3637" s="74"/>
      <c r="Q3637" s="59">
        <f t="shared" si="1675"/>
        <v>0</v>
      </c>
      <c r="R3637" s="74"/>
      <c r="S3637" s="53">
        <f t="shared" si="1676"/>
        <v>0</v>
      </c>
      <c r="T3637" s="53"/>
      <c r="U3637" s="53"/>
      <c r="V3637" s="53">
        <f t="shared" si="1677"/>
        <v>0</v>
      </c>
      <c r="W3637" s="75"/>
      <c r="X3637" s="76"/>
    </row>
    <row r="3638" spans="1:24" s="77" customFormat="1" ht="15.75" x14ac:dyDescent="0.25">
      <c r="A3638" s="72" t="s">
        <v>302</v>
      </c>
      <c r="B3638" s="33" t="s">
        <v>331</v>
      </c>
      <c r="C3638" s="79" t="s">
        <v>57</v>
      </c>
      <c r="D3638" s="34" t="s">
        <v>68</v>
      </c>
      <c r="E3638" s="74"/>
      <c r="F3638" s="74"/>
      <c r="G3638" s="74"/>
      <c r="H3638" s="74"/>
      <c r="I3638" s="54"/>
      <c r="J3638" s="50"/>
      <c r="K3638" s="54"/>
      <c r="L3638" s="55"/>
      <c r="M3638" s="75"/>
      <c r="N3638" s="75"/>
      <c r="O3638" s="74"/>
      <c r="P3638" s="74"/>
      <c r="Q3638" s="57">
        <f t="shared" si="1675"/>
        <v>0</v>
      </c>
      <c r="R3638" s="74"/>
      <c r="S3638" s="53">
        <f t="shared" si="1676"/>
        <v>0</v>
      </c>
      <c r="T3638" s="58"/>
      <c r="U3638" s="58"/>
      <c r="V3638" s="53">
        <f t="shared" si="1677"/>
        <v>0</v>
      </c>
      <c r="W3638" s="75"/>
      <c r="X3638" s="76"/>
    </row>
    <row r="3639" spans="1:24" s="77" customFormat="1" ht="15.75" x14ac:dyDescent="0.25">
      <c r="A3639" s="72" t="s">
        <v>302</v>
      </c>
      <c r="B3639" s="33" t="s">
        <v>331</v>
      </c>
      <c r="C3639" s="79" t="s">
        <v>58</v>
      </c>
      <c r="D3639" s="34" t="s">
        <v>70</v>
      </c>
      <c r="E3639" s="53"/>
      <c r="F3639" s="53">
        <f t="shared" ref="F3639:F3640" si="1681">ROUND(E3639/12*2,2)</f>
        <v>0</v>
      </c>
      <c r="G3639" s="53"/>
      <c r="H3639" s="53"/>
      <c r="I3639" s="119"/>
      <c r="J3639" s="55"/>
      <c r="K3639" s="54"/>
      <c r="L3639" s="55"/>
      <c r="M3639" s="75"/>
      <c r="N3639" s="75"/>
      <c r="O3639" s="74"/>
      <c r="P3639" s="74"/>
      <c r="Q3639" s="57">
        <f t="shared" si="1675"/>
        <v>0</v>
      </c>
      <c r="R3639" s="74"/>
      <c r="S3639" s="53">
        <f t="shared" ref="S3639:S3640" si="1682">ROUND(R3639/12*2,0)</f>
        <v>0</v>
      </c>
      <c r="T3639" s="58"/>
      <c r="U3639" s="58"/>
      <c r="V3639" s="53">
        <f t="shared" si="1677"/>
        <v>0</v>
      </c>
      <c r="W3639" s="75"/>
      <c r="X3639" s="76"/>
    </row>
    <row r="3640" spans="1:24" s="77" customFormat="1" ht="31.5" x14ac:dyDescent="0.25">
      <c r="A3640" s="72" t="s">
        <v>302</v>
      </c>
      <c r="B3640" s="33" t="s">
        <v>331</v>
      </c>
      <c r="C3640" s="79" t="s">
        <v>59</v>
      </c>
      <c r="D3640" s="34" t="s">
        <v>69</v>
      </c>
      <c r="E3640" s="74">
        <v>3339866</v>
      </c>
      <c r="F3640" s="53">
        <f t="shared" si="1681"/>
        <v>556644.32999999996</v>
      </c>
      <c r="G3640" s="53">
        <v>636316</v>
      </c>
      <c r="H3640" s="53">
        <v>557172</v>
      </c>
      <c r="I3640" s="119">
        <f t="shared" ref="I3640" si="1683">G3640-F3640</f>
        <v>79671.670000000042</v>
      </c>
      <c r="J3640" s="55">
        <f t="shared" ref="J3640" si="1684">ROUND(I3640/F3640*100,2)</f>
        <v>14.31</v>
      </c>
      <c r="K3640" s="54"/>
      <c r="L3640" s="55"/>
      <c r="M3640" s="75"/>
      <c r="N3640" s="75"/>
      <c r="O3640" s="74">
        <v>52130</v>
      </c>
      <c r="P3640" s="74">
        <v>45050</v>
      </c>
      <c r="Q3640" s="57">
        <f t="shared" si="1675"/>
        <v>7080</v>
      </c>
      <c r="R3640" s="74">
        <v>1055</v>
      </c>
      <c r="S3640" s="53">
        <f t="shared" si="1682"/>
        <v>176</v>
      </c>
      <c r="T3640" s="58">
        <v>201</v>
      </c>
      <c r="U3640" s="58">
        <v>176</v>
      </c>
      <c r="V3640" s="53">
        <f t="shared" si="1677"/>
        <v>25</v>
      </c>
      <c r="W3640" s="75"/>
      <c r="X3640" s="76"/>
    </row>
    <row r="3641" spans="1:24" s="77" customFormat="1" ht="15.75" x14ac:dyDescent="0.25">
      <c r="A3641" s="72" t="s">
        <v>302</v>
      </c>
      <c r="B3641" s="33" t="s">
        <v>331</v>
      </c>
      <c r="C3641" s="79" t="s">
        <v>60</v>
      </c>
      <c r="D3641" s="34" t="s">
        <v>72</v>
      </c>
      <c r="E3641" s="74"/>
      <c r="F3641" s="74"/>
      <c r="G3641" s="74"/>
      <c r="H3641" s="74"/>
      <c r="I3641" s="54"/>
      <c r="J3641" s="50"/>
      <c r="K3641" s="54"/>
      <c r="L3641" s="55"/>
      <c r="M3641" s="75"/>
      <c r="N3641" s="75"/>
      <c r="O3641" s="74"/>
      <c r="P3641" s="74"/>
      <c r="Q3641" s="57">
        <f t="shared" si="1675"/>
        <v>0</v>
      </c>
      <c r="R3641" s="74"/>
      <c r="S3641" s="53">
        <f t="shared" ref="S3641:S3646" si="1685">ROUND(R3641/12*3,0)</f>
        <v>0</v>
      </c>
      <c r="T3641" s="58"/>
      <c r="U3641" s="58"/>
      <c r="V3641" s="53">
        <f t="shared" si="1677"/>
        <v>0</v>
      </c>
      <c r="W3641" s="75"/>
      <c r="X3641" s="76"/>
    </row>
    <row r="3642" spans="1:24" s="77" customFormat="1" ht="15.75" x14ac:dyDescent="0.25">
      <c r="A3642" s="72" t="s">
        <v>302</v>
      </c>
      <c r="B3642" s="33" t="s">
        <v>331</v>
      </c>
      <c r="C3642" s="79" t="s">
        <v>61</v>
      </c>
      <c r="D3642" s="34" t="s">
        <v>67</v>
      </c>
      <c r="E3642" s="74"/>
      <c r="F3642" s="74"/>
      <c r="G3642" s="74"/>
      <c r="H3642" s="74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1675"/>
        <v>0</v>
      </c>
      <c r="R3642" s="74"/>
      <c r="S3642" s="53">
        <f t="shared" si="1685"/>
        <v>0</v>
      </c>
      <c r="T3642" s="58"/>
      <c r="U3642" s="58"/>
      <c r="V3642" s="53">
        <f t="shared" si="1677"/>
        <v>0</v>
      </c>
      <c r="W3642" s="75"/>
      <c r="X3642" s="76"/>
    </row>
    <row r="3643" spans="1:24" s="77" customFormat="1" ht="15.75" x14ac:dyDescent="0.25">
      <c r="A3643" s="72" t="s">
        <v>302</v>
      </c>
      <c r="B3643" s="33" t="s">
        <v>331</v>
      </c>
      <c r="C3643" s="79" t="s">
        <v>62</v>
      </c>
      <c r="D3643" s="34" t="s">
        <v>66</v>
      </c>
      <c r="E3643" s="74"/>
      <c r="F3643" s="74"/>
      <c r="G3643" s="74"/>
      <c r="H3643" s="74"/>
      <c r="I3643" s="54"/>
      <c r="J3643" s="50"/>
      <c r="K3643" s="54"/>
      <c r="L3643" s="55"/>
      <c r="M3643" s="75"/>
      <c r="N3643" s="75"/>
      <c r="O3643" s="74"/>
      <c r="P3643" s="74"/>
      <c r="Q3643" s="57">
        <f t="shared" si="1675"/>
        <v>0</v>
      </c>
      <c r="R3643" s="74"/>
      <c r="S3643" s="53">
        <f t="shared" si="1685"/>
        <v>0</v>
      </c>
      <c r="T3643" s="58"/>
      <c r="U3643" s="58"/>
      <c r="V3643" s="53">
        <f t="shared" si="1677"/>
        <v>0</v>
      </c>
      <c r="W3643" s="75"/>
      <c r="X3643" s="76"/>
    </row>
    <row r="3644" spans="1:24" s="77" customFormat="1" ht="15.75" x14ac:dyDescent="0.25">
      <c r="A3644" s="72" t="s">
        <v>302</v>
      </c>
      <c r="B3644" s="33" t="s">
        <v>331</v>
      </c>
      <c r="C3644" s="79" t="s">
        <v>63</v>
      </c>
      <c r="D3644" s="34" t="s">
        <v>52</v>
      </c>
      <c r="E3644" s="74"/>
      <c r="F3644" s="74"/>
      <c r="G3644" s="74"/>
      <c r="H3644" s="74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1675"/>
        <v>0</v>
      </c>
      <c r="R3644" s="74"/>
      <c r="S3644" s="53">
        <f t="shared" si="1685"/>
        <v>0</v>
      </c>
      <c r="T3644" s="58"/>
      <c r="U3644" s="58"/>
      <c r="V3644" s="53">
        <f t="shared" si="1677"/>
        <v>0</v>
      </c>
      <c r="W3644" s="75"/>
      <c r="X3644" s="76"/>
    </row>
    <row r="3645" spans="1:24" s="77" customFormat="1" ht="15.75" x14ac:dyDescent="0.25">
      <c r="A3645" s="72" t="s">
        <v>302</v>
      </c>
      <c r="B3645" s="33" t="s">
        <v>331</v>
      </c>
      <c r="C3645" s="79" t="s">
        <v>64</v>
      </c>
      <c r="D3645" s="34" t="s">
        <v>55</v>
      </c>
      <c r="E3645" s="74"/>
      <c r="F3645" s="74"/>
      <c r="G3645" s="74"/>
      <c r="H3645" s="74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1675"/>
        <v>0</v>
      </c>
      <c r="R3645" s="74"/>
      <c r="S3645" s="53">
        <f t="shared" si="1685"/>
        <v>0</v>
      </c>
      <c r="T3645" s="58"/>
      <c r="U3645" s="58"/>
      <c r="V3645" s="53">
        <f t="shared" si="1677"/>
        <v>0</v>
      </c>
      <c r="W3645" s="75"/>
      <c r="X3645" s="76"/>
    </row>
    <row r="3646" spans="1:24" s="77" customFormat="1" ht="15.75" x14ac:dyDescent="0.25">
      <c r="A3646" s="72" t="s">
        <v>302</v>
      </c>
      <c r="B3646" s="33" t="s">
        <v>331</v>
      </c>
      <c r="C3646" s="79" t="s">
        <v>65</v>
      </c>
      <c r="D3646" s="34" t="s">
        <v>71</v>
      </c>
      <c r="E3646" s="74"/>
      <c r="F3646" s="74"/>
      <c r="G3646" s="74"/>
      <c r="H3646" s="74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1675"/>
        <v>0</v>
      </c>
      <c r="R3646" s="74"/>
      <c r="S3646" s="53">
        <f t="shared" si="1685"/>
        <v>0</v>
      </c>
      <c r="T3646" s="58"/>
      <c r="U3646" s="58"/>
      <c r="V3646" s="53">
        <f t="shared" si="1677"/>
        <v>0</v>
      </c>
      <c r="W3646" s="75"/>
      <c r="X3646" s="76"/>
    </row>
    <row r="3647" spans="1:24" s="77" customFormat="1" ht="31.5" x14ac:dyDescent="0.25">
      <c r="A3647" s="72" t="s">
        <v>302</v>
      </c>
      <c r="B3647" s="22" t="s">
        <v>332</v>
      </c>
      <c r="C3647" s="73" t="s">
        <v>102</v>
      </c>
      <c r="D3647" s="32" t="s">
        <v>30</v>
      </c>
      <c r="E3647" s="61">
        <f t="shared" ref="E3647:L3647" si="1686">SUM(E3648:E3664)</f>
        <v>466629</v>
      </c>
      <c r="F3647" s="61">
        <f t="shared" si="1686"/>
        <v>77772</v>
      </c>
      <c r="G3647" s="61">
        <f t="shared" si="1686"/>
        <v>39881.39</v>
      </c>
      <c r="H3647" s="61">
        <f t="shared" si="1686"/>
        <v>18704</v>
      </c>
      <c r="I3647" s="120">
        <f t="shared" si="1686"/>
        <v>0</v>
      </c>
      <c r="J3647" s="120">
        <f t="shared" si="1686"/>
        <v>0</v>
      </c>
      <c r="K3647" s="120">
        <f t="shared" si="1686"/>
        <v>-37890.61</v>
      </c>
      <c r="L3647" s="61">
        <f t="shared" si="1686"/>
        <v>48.72</v>
      </c>
      <c r="M3647" s="61"/>
      <c r="N3647" s="61"/>
      <c r="O3647" s="61">
        <f t="shared" ref="O3647:V3647" si="1687">SUM(O3648:O3662)</f>
        <v>0</v>
      </c>
      <c r="P3647" s="61">
        <f t="shared" si="1687"/>
        <v>0</v>
      </c>
      <c r="Q3647" s="120">
        <f t="shared" si="1687"/>
        <v>0</v>
      </c>
      <c r="R3647" s="61">
        <f t="shared" si="1687"/>
        <v>0</v>
      </c>
      <c r="S3647" s="61">
        <f t="shared" si="1687"/>
        <v>0</v>
      </c>
      <c r="T3647" s="137">
        <f t="shared" si="1687"/>
        <v>0</v>
      </c>
      <c r="U3647" s="137">
        <f t="shared" si="1687"/>
        <v>0</v>
      </c>
      <c r="V3647" s="61">
        <f t="shared" si="1687"/>
        <v>0</v>
      </c>
      <c r="W3647" s="61"/>
      <c r="X3647" s="76"/>
    </row>
    <row r="3648" spans="1:24" s="77" customFormat="1" ht="15.75" x14ac:dyDescent="0.25">
      <c r="A3648" s="72" t="s">
        <v>302</v>
      </c>
      <c r="B3648" s="33" t="s">
        <v>332</v>
      </c>
      <c r="C3648" s="73" t="s">
        <v>79</v>
      </c>
      <c r="D3648" s="43" t="s">
        <v>77</v>
      </c>
      <c r="E3648" s="74"/>
      <c r="F3648" s="74"/>
      <c r="G3648" s="74"/>
      <c r="H3648" s="74"/>
      <c r="I3648" s="54"/>
      <c r="J3648" s="50"/>
      <c r="K3648" s="54"/>
      <c r="L3648" s="55"/>
      <c r="M3648" s="75"/>
      <c r="N3648" s="75"/>
      <c r="O3648" s="74"/>
      <c r="P3648" s="74"/>
      <c r="Q3648" s="57">
        <f t="shared" ref="Q3648:Q3662" si="1688">O3648-P3648</f>
        <v>0</v>
      </c>
      <c r="R3648" s="74"/>
      <c r="S3648" s="53">
        <f>ROUND(R3648/12*3,0)</f>
        <v>0</v>
      </c>
      <c r="T3648" s="58"/>
      <c r="U3648" s="58"/>
      <c r="V3648" s="53">
        <f t="shared" ref="V3648:V3662" si="1689">T3648-U3648</f>
        <v>0</v>
      </c>
      <c r="W3648" s="75"/>
      <c r="X3648" s="76"/>
    </row>
    <row r="3649" spans="1:24" s="77" customFormat="1" ht="15.75" x14ac:dyDescent="0.25">
      <c r="A3649" s="72" t="s">
        <v>302</v>
      </c>
      <c r="B3649" s="33" t="s">
        <v>332</v>
      </c>
      <c r="C3649" s="73" t="s">
        <v>80</v>
      </c>
      <c r="D3649" s="43" t="s">
        <v>78</v>
      </c>
      <c r="E3649" s="74"/>
      <c r="F3649" s="74"/>
      <c r="G3649" s="74"/>
      <c r="H3649" s="74"/>
      <c r="I3649" s="54"/>
      <c r="J3649" s="50"/>
      <c r="K3649" s="54"/>
      <c r="L3649" s="55"/>
      <c r="M3649" s="75"/>
      <c r="N3649" s="75"/>
      <c r="O3649" s="74"/>
      <c r="P3649" s="74"/>
      <c r="Q3649" s="57">
        <f t="shared" si="1688"/>
        <v>0</v>
      </c>
      <c r="R3649" s="74"/>
      <c r="S3649" s="53">
        <f>ROUND(R3649/12*3,0)</f>
        <v>0</v>
      </c>
      <c r="T3649" s="58"/>
      <c r="U3649" s="58"/>
      <c r="V3649" s="53">
        <f t="shared" si="1689"/>
        <v>0</v>
      </c>
      <c r="W3649" s="75"/>
      <c r="X3649" s="76"/>
    </row>
    <row r="3650" spans="1:24" s="77" customFormat="1" ht="15.75" x14ac:dyDescent="0.25">
      <c r="A3650" s="72" t="s">
        <v>302</v>
      </c>
      <c r="B3650" s="33" t="s">
        <v>332</v>
      </c>
      <c r="C3650" s="73" t="s">
        <v>82</v>
      </c>
      <c r="D3650" s="34" t="s">
        <v>81</v>
      </c>
      <c r="E3650" s="74"/>
      <c r="F3650" s="74"/>
      <c r="G3650" s="74"/>
      <c r="H3650" s="74"/>
      <c r="I3650" s="54"/>
      <c r="J3650" s="50"/>
      <c r="K3650" s="54"/>
      <c r="L3650" s="55"/>
      <c r="M3650" s="75"/>
      <c r="N3650" s="75"/>
      <c r="O3650" s="74"/>
      <c r="P3650" s="74"/>
      <c r="Q3650" s="57">
        <f t="shared" si="1688"/>
        <v>0</v>
      </c>
      <c r="R3650" s="74"/>
      <c r="S3650" s="53">
        <f>ROUND(R3650/12*4,0)</f>
        <v>0</v>
      </c>
      <c r="T3650" s="58"/>
      <c r="U3650" s="58"/>
      <c r="V3650" s="53">
        <f t="shared" si="1689"/>
        <v>0</v>
      </c>
      <c r="W3650" s="75"/>
      <c r="X3650" s="76"/>
    </row>
    <row r="3651" spans="1:24" s="77" customFormat="1" ht="31.5" x14ac:dyDescent="0.25">
      <c r="A3651" s="72" t="s">
        <v>302</v>
      </c>
      <c r="B3651" s="33" t="s">
        <v>332</v>
      </c>
      <c r="C3651" s="73" t="s">
        <v>84</v>
      </c>
      <c r="D3651" s="43" t="s">
        <v>83</v>
      </c>
      <c r="E3651" s="53">
        <v>466629</v>
      </c>
      <c r="F3651" s="53">
        <f>ROUND(E3651/12*2,0)</f>
        <v>77772</v>
      </c>
      <c r="G3651" s="53">
        <v>39881.39</v>
      </c>
      <c r="H3651" s="53">
        <v>18704</v>
      </c>
      <c r="I3651" s="55"/>
      <c r="J3651" s="55"/>
      <c r="K3651" s="54">
        <f>G3651-F3651</f>
        <v>-37890.61</v>
      </c>
      <c r="L3651" s="55">
        <f>ROUND(K3651*100/-F3651,2)</f>
        <v>48.72</v>
      </c>
      <c r="M3651" s="75"/>
      <c r="N3651" s="75"/>
      <c r="O3651" s="74"/>
      <c r="P3651" s="74"/>
      <c r="Q3651" s="59">
        <f t="shared" si="1688"/>
        <v>0</v>
      </c>
      <c r="R3651" s="74"/>
      <c r="S3651" s="53">
        <f>ROUND(R3651/12*3,0)</f>
        <v>0</v>
      </c>
      <c r="T3651" s="53"/>
      <c r="U3651" s="53"/>
      <c r="V3651" s="53">
        <f t="shared" si="1689"/>
        <v>0</v>
      </c>
      <c r="W3651" s="75"/>
      <c r="X3651" s="76"/>
    </row>
    <row r="3652" spans="1:24" s="77" customFormat="1" ht="15.75" x14ac:dyDescent="0.25">
      <c r="A3652" s="72" t="s">
        <v>302</v>
      </c>
      <c r="B3652" s="33" t="s">
        <v>332</v>
      </c>
      <c r="C3652" s="73" t="s">
        <v>95</v>
      </c>
      <c r="D3652" s="43" t="s">
        <v>96</v>
      </c>
      <c r="E3652" s="74"/>
      <c r="F3652" s="74"/>
      <c r="G3652" s="74"/>
      <c r="H3652" s="74"/>
      <c r="I3652" s="54"/>
      <c r="J3652" s="50"/>
      <c r="K3652" s="54"/>
      <c r="L3652" s="55"/>
      <c r="M3652" s="75"/>
      <c r="N3652" s="75"/>
      <c r="O3652" s="74"/>
      <c r="P3652" s="74"/>
      <c r="Q3652" s="57">
        <f t="shared" si="1688"/>
        <v>0</v>
      </c>
      <c r="R3652" s="74"/>
      <c r="S3652" s="53">
        <f>ROUND(R3652/12*3,0)</f>
        <v>0</v>
      </c>
      <c r="T3652" s="58"/>
      <c r="U3652" s="58"/>
      <c r="V3652" s="53">
        <f t="shared" si="1689"/>
        <v>0</v>
      </c>
      <c r="W3652" s="75"/>
      <c r="X3652" s="76"/>
    </row>
    <row r="3653" spans="1:24" s="77" customFormat="1" ht="31.5" x14ac:dyDescent="0.25">
      <c r="A3653" s="72" t="s">
        <v>302</v>
      </c>
      <c r="B3653" s="33" t="s">
        <v>332</v>
      </c>
      <c r="C3653" s="73" t="s">
        <v>86</v>
      </c>
      <c r="D3653" s="43" t="s">
        <v>85</v>
      </c>
      <c r="E3653" s="53"/>
      <c r="F3653" s="53"/>
      <c r="G3653" s="53"/>
      <c r="H3653" s="53"/>
      <c r="I3653" s="55"/>
      <c r="J3653" s="55"/>
      <c r="K3653" s="54"/>
      <c r="L3653" s="55"/>
      <c r="M3653" s="75"/>
      <c r="N3653" s="75"/>
      <c r="O3653" s="74"/>
      <c r="P3653" s="74"/>
      <c r="Q3653" s="57">
        <f t="shared" si="1688"/>
        <v>0</v>
      </c>
      <c r="R3653" s="74"/>
      <c r="S3653" s="53">
        <f>ROUND(R3653/12*2,0)</f>
        <v>0</v>
      </c>
      <c r="T3653" s="58"/>
      <c r="U3653" s="58"/>
      <c r="V3653" s="53">
        <f t="shared" si="1689"/>
        <v>0</v>
      </c>
      <c r="W3653" s="75"/>
      <c r="X3653" s="76"/>
    </row>
    <row r="3654" spans="1:24" s="77" customFormat="1" ht="31.5" x14ac:dyDescent="0.25">
      <c r="A3654" s="72" t="s">
        <v>302</v>
      </c>
      <c r="B3654" s="33" t="s">
        <v>332</v>
      </c>
      <c r="C3654" s="73" t="s">
        <v>102</v>
      </c>
      <c r="D3654" s="39" t="s">
        <v>352</v>
      </c>
      <c r="E3654" s="74"/>
      <c r="F3654" s="74"/>
      <c r="G3654" s="74"/>
      <c r="H3654" s="74"/>
      <c r="I3654" s="54"/>
      <c r="J3654" s="50"/>
      <c r="K3654" s="54"/>
      <c r="L3654" s="55"/>
      <c r="M3654" s="75"/>
      <c r="N3654" s="75"/>
      <c r="O3654" s="74"/>
      <c r="P3654" s="74"/>
      <c r="Q3654" s="57">
        <f t="shared" si="1688"/>
        <v>0</v>
      </c>
      <c r="R3654" s="74"/>
      <c r="S3654" s="53">
        <f t="shared" ref="S3654" si="1690">R3654</f>
        <v>0</v>
      </c>
      <c r="T3654" s="58"/>
      <c r="U3654" s="58"/>
      <c r="V3654" s="53">
        <f t="shared" si="1689"/>
        <v>0</v>
      </c>
      <c r="W3654" s="75"/>
      <c r="X3654" s="76"/>
    </row>
    <row r="3655" spans="1:24" s="77" customFormat="1" ht="15.75" x14ac:dyDescent="0.25">
      <c r="A3655" s="72" t="s">
        <v>302</v>
      </c>
      <c r="B3655" s="33" t="s">
        <v>332</v>
      </c>
      <c r="C3655" s="73" t="s">
        <v>89</v>
      </c>
      <c r="D3655" s="43" t="s">
        <v>88</v>
      </c>
      <c r="E3655" s="74"/>
      <c r="F3655" s="74"/>
      <c r="G3655" s="74"/>
      <c r="H3655" s="74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1688"/>
        <v>0</v>
      </c>
      <c r="R3655" s="74"/>
      <c r="S3655" s="53">
        <f t="shared" ref="S3655:S3662" si="1691">ROUND(R3655/12*3,0)</f>
        <v>0</v>
      </c>
      <c r="T3655" s="58"/>
      <c r="U3655" s="58"/>
      <c r="V3655" s="53">
        <f t="shared" si="1689"/>
        <v>0</v>
      </c>
      <c r="W3655" s="75"/>
      <c r="X3655" s="76"/>
    </row>
    <row r="3656" spans="1:24" s="77" customFormat="1" ht="15.75" x14ac:dyDescent="0.25">
      <c r="A3656" s="72" t="s">
        <v>302</v>
      </c>
      <c r="B3656" s="33" t="s">
        <v>332</v>
      </c>
      <c r="C3656" s="73" t="s">
        <v>91</v>
      </c>
      <c r="D3656" s="43" t="s">
        <v>90</v>
      </c>
      <c r="E3656" s="74"/>
      <c r="F3656" s="53">
        <f t="shared" ref="F3656" si="1692">E3656</f>
        <v>0</v>
      </c>
      <c r="G3656" s="74"/>
      <c r="H3656" s="74"/>
      <c r="I3656" s="54"/>
      <c r="J3656" s="54"/>
      <c r="K3656" s="54"/>
      <c r="L3656" s="55"/>
      <c r="M3656" s="75"/>
      <c r="N3656" s="75"/>
      <c r="O3656" s="74"/>
      <c r="P3656" s="74"/>
      <c r="Q3656" s="57">
        <f t="shared" si="1688"/>
        <v>0</v>
      </c>
      <c r="R3656" s="74"/>
      <c r="S3656" s="53">
        <f t="shared" si="1691"/>
        <v>0</v>
      </c>
      <c r="T3656" s="58"/>
      <c r="U3656" s="58"/>
      <c r="V3656" s="53">
        <f t="shared" si="1689"/>
        <v>0</v>
      </c>
      <c r="W3656" s="75"/>
      <c r="X3656" s="76"/>
    </row>
    <row r="3657" spans="1:24" s="77" customFormat="1" ht="15.75" x14ac:dyDescent="0.25">
      <c r="A3657" s="72" t="s">
        <v>302</v>
      </c>
      <c r="B3657" s="33" t="s">
        <v>332</v>
      </c>
      <c r="C3657" s="73" t="s">
        <v>94</v>
      </c>
      <c r="D3657" s="43" t="s">
        <v>97</v>
      </c>
      <c r="E3657" s="74"/>
      <c r="F3657" s="74"/>
      <c r="G3657" s="74"/>
      <c r="H3657" s="74"/>
      <c r="I3657" s="54"/>
      <c r="J3657" s="50"/>
      <c r="K3657" s="54"/>
      <c r="L3657" s="55"/>
      <c r="M3657" s="75"/>
      <c r="N3657" s="75"/>
      <c r="O3657" s="74"/>
      <c r="P3657" s="74"/>
      <c r="Q3657" s="57">
        <f t="shared" si="1688"/>
        <v>0</v>
      </c>
      <c r="R3657" s="74"/>
      <c r="S3657" s="53">
        <f t="shared" si="1691"/>
        <v>0</v>
      </c>
      <c r="T3657" s="58"/>
      <c r="U3657" s="58"/>
      <c r="V3657" s="53">
        <f t="shared" si="1689"/>
        <v>0</v>
      </c>
      <c r="W3657" s="75"/>
      <c r="X3657" s="76"/>
    </row>
    <row r="3658" spans="1:24" s="77" customFormat="1" ht="15.75" x14ac:dyDescent="0.25">
      <c r="A3658" s="72" t="s">
        <v>302</v>
      </c>
      <c r="B3658" s="33" t="s">
        <v>332</v>
      </c>
      <c r="C3658" s="73" t="s">
        <v>93</v>
      </c>
      <c r="D3658" s="43" t="s">
        <v>92</v>
      </c>
      <c r="E3658" s="74"/>
      <c r="F3658" s="74"/>
      <c r="G3658" s="74"/>
      <c r="H3658" s="74"/>
      <c r="I3658" s="54"/>
      <c r="J3658" s="50"/>
      <c r="K3658" s="54"/>
      <c r="L3658" s="55"/>
      <c r="M3658" s="75"/>
      <c r="N3658" s="75"/>
      <c r="O3658" s="74"/>
      <c r="P3658" s="74"/>
      <c r="Q3658" s="57">
        <f t="shared" si="1688"/>
        <v>0</v>
      </c>
      <c r="R3658" s="74"/>
      <c r="S3658" s="53">
        <f t="shared" si="1691"/>
        <v>0</v>
      </c>
      <c r="T3658" s="58"/>
      <c r="U3658" s="58"/>
      <c r="V3658" s="53">
        <f t="shared" si="1689"/>
        <v>0</v>
      </c>
      <c r="W3658" s="75"/>
      <c r="X3658" s="76"/>
    </row>
    <row r="3659" spans="1:24" s="77" customFormat="1" ht="31.5" x14ac:dyDescent="0.25">
      <c r="A3659" s="72" t="s">
        <v>302</v>
      </c>
      <c r="B3659" s="33" t="s">
        <v>332</v>
      </c>
      <c r="C3659" s="73" t="s">
        <v>98</v>
      </c>
      <c r="D3659" s="34" t="s">
        <v>99</v>
      </c>
      <c r="E3659" s="74"/>
      <c r="F3659" s="74"/>
      <c r="G3659" s="74"/>
      <c r="H3659" s="74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1688"/>
        <v>0</v>
      </c>
      <c r="R3659" s="74"/>
      <c r="S3659" s="53">
        <f t="shared" si="1691"/>
        <v>0</v>
      </c>
      <c r="T3659" s="58"/>
      <c r="U3659" s="58"/>
      <c r="V3659" s="53">
        <f t="shared" si="1689"/>
        <v>0</v>
      </c>
      <c r="W3659" s="75"/>
      <c r="X3659" s="76"/>
    </row>
    <row r="3660" spans="1:24" s="77" customFormat="1" ht="15.75" x14ac:dyDescent="0.25">
      <c r="A3660" s="72" t="s">
        <v>302</v>
      </c>
      <c r="B3660" s="33" t="s">
        <v>332</v>
      </c>
      <c r="C3660" s="73" t="s">
        <v>100</v>
      </c>
      <c r="D3660" s="34" t="s">
        <v>101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1688"/>
        <v>0</v>
      </c>
      <c r="R3660" s="74"/>
      <c r="S3660" s="53">
        <f t="shared" si="1691"/>
        <v>0</v>
      </c>
      <c r="T3660" s="58"/>
      <c r="U3660" s="58"/>
      <c r="V3660" s="53">
        <f t="shared" si="1689"/>
        <v>0</v>
      </c>
      <c r="W3660" s="75"/>
      <c r="X3660" s="76"/>
    </row>
    <row r="3661" spans="1:24" s="77" customFormat="1" ht="37.5" customHeight="1" x14ac:dyDescent="0.25">
      <c r="A3661" s="72" t="s">
        <v>302</v>
      </c>
      <c r="B3661" s="33" t="s">
        <v>332</v>
      </c>
      <c r="C3661" s="73" t="s">
        <v>102</v>
      </c>
      <c r="D3661" s="39" t="s">
        <v>87</v>
      </c>
      <c r="E3661" s="74"/>
      <c r="F3661" s="74"/>
      <c r="G3661" s="74"/>
      <c r="H3661" s="74"/>
      <c r="I3661" s="54"/>
      <c r="J3661" s="50"/>
      <c r="K3661" s="54"/>
      <c r="L3661" s="55"/>
      <c r="M3661" s="75"/>
      <c r="N3661" s="75"/>
      <c r="O3661" s="74"/>
      <c r="P3661" s="74"/>
      <c r="Q3661" s="57">
        <f t="shared" si="1688"/>
        <v>0</v>
      </c>
      <c r="R3661" s="74"/>
      <c r="S3661" s="53">
        <f t="shared" si="1691"/>
        <v>0</v>
      </c>
      <c r="T3661" s="58"/>
      <c r="U3661" s="58"/>
      <c r="V3661" s="53">
        <f t="shared" si="1689"/>
        <v>0</v>
      </c>
      <c r="W3661" s="75"/>
      <c r="X3661" s="76"/>
    </row>
    <row r="3662" spans="1:24" s="77" customFormat="1" ht="63" x14ac:dyDescent="0.25">
      <c r="A3662" s="72" t="s">
        <v>302</v>
      </c>
      <c r="B3662" s="33" t="s">
        <v>332</v>
      </c>
      <c r="C3662" s="73" t="s">
        <v>102</v>
      </c>
      <c r="D3662" s="39" t="s">
        <v>103</v>
      </c>
      <c r="E3662" s="74"/>
      <c r="F3662" s="74"/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 t="shared" si="1688"/>
        <v>0</v>
      </c>
      <c r="R3662" s="74"/>
      <c r="S3662" s="53">
        <f t="shared" si="1691"/>
        <v>0</v>
      </c>
      <c r="T3662" s="58"/>
      <c r="U3662" s="58"/>
      <c r="V3662" s="53">
        <f t="shared" si="1689"/>
        <v>0</v>
      </c>
      <c r="W3662" s="75"/>
      <c r="X3662" s="76"/>
    </row>
    <row r="3663" spans="1:24" s="77" customFormat="1" ht="31.5" x14ac:dyDescent="0.25">
      <c r="A3663" s="72" t="s">
        <v>302</v>
      </c>
      <c r="B3663" s="33" t="s">
        <v>332</v>
      </c>
      <c r="C3663" s="23" t="s">
        <v>362</v>
      </c>
      <c r="D3663" s="39" t="s">
        <v>363</v>
      </c>
      <c r="E3663" s="53"/>
      <c r="F3663" s="53">
        <f>E3663/12*10</f>
        <v>0</v>
      </c>
      <c r="G3663" s="53"/>
      <c r="H3663" s="53"/>
      <c r="I3663" s="119">
        <f>G3663-F3663</f>
        <v>0</v>
      </c>
      <c r="J3663" s="55"/>
      <c r="K3663" s="54">
        <f>G3663-F3663</f>
        <v>0</v>
      </c>
      <c r="L3663" s="55"/>
      <c r="M3663" s="75"/>
      <c r="N3663" s="75"/>
      <c r="O3663" s="74"/>
      <c r="P3663" s="74"/>
      <c r="Q3663" s="57"/>
      <c r="R3663" s="74"/>
      <c r="S3663" s="53"/>
      <c r="T3663" s="58"/>
      <c r="U3663" s="58"/>
      <c r="V3663" s="53"/>
      <c r="W3663" s="75"/>
      <c r="X3663" s="76"/>
    </row>
    <row r="3664" spans="1:24" s="77" customFormat="1" ht="15.75" x14ac:dyDescent="0.25">
      <c r="A3664" s="72" t="s">
        <v>302</v>
      </c>
      <c r="B3664" s="33" t="s">
        <v>332</v>
      </c>
      <c r="C3664" s="23" t="s">
        <v>365</v>
      </c>
      <c r="D3664" s="39" t="s">
        <v>364</v>
      </c>
      <c r="E3664" s="74"/>
      <c r="F3664" s="74"/>
      <c r="G3664" s="74"/>
      <c r="H3664" s="74"/>
      <c r="I3664" s="54"/>
      <c r="J3664" s="50"/>
      <c r="K3664" s="54"/>
      <c r="L3664" s="55"/>
      <c r="M3664" s="75"/>
      <c r="N3664" s="75"/>
      <c r="O3664" s="74"/>
      <c r="P3664" s="74"/>
      <c r="Q3664" s="57"/>
      <c r="R3664" s="74"/>
      <c r="S3664" s="53"/>
      <c r="T3664" s="58"/>
      <c r="U3664" s="58"/>
      <c r="V3664" s="53"/>
      <c r="W3664" s="75"/>
      <c r="X3664" s="76"/>
    </row>
    <row r="3665" spans="1:24" s="77" customFormat="1" ht="15.75" x14ac:dyDescent="0.25">
      <c r="A3665" s="72" t="s">
        <v>302</v>
      </c>
      <c r="B3665" s="21">
        <v>2</v>
      </c>
      <c r="C3665" s="73" t="s">
        <v>102</v>
      </c>
      <c r="D3665" s="40" t="s">
        <v>31</v>
      </c>
      <c r="E3665" s="68">
        <f t="shared" ref="E3665:K3665" si="1693">E3666+E3672+E3726</f>
        <v>15272</v>
      </c>
      <c r="F3665" s="68">
        <f t="shared" si="1693"/>
        <v>13427</v>
      </c>
      <c r="G3665" s="68">
        <f t="shared" si="1693"/>
        <v>13058</v>
      </c>
      <c r="H3665" s="68">
        <f t="shared" si="1693"/>
        <v>13058</v>
      </c>
      <c r="I3665" s="126">
        <f t="shared" si="1693"/>
        <v>0</v>
      </c>
      <c r="J3665" s="126">
        <f t="shared" si="1693"/>
        <v>0</v>
      </c>
      <c r="K3665" s="126">
        <f t="shared" si="1693"/>
        <v>-369</v>
      </c>
      <c r="L3665" s="55">
        <f>ROUND(K3665*100/-F3665,2)</f>
        <v>2.75</v>
      </c>
      <c r="M3665" s="64"/>
      <c r="N3665" s="49">
        <f>ROUND(M3665/12*2,2)</f>
        <v>0</v>
      </c>
      <c r="O3665" s="68">
        <f t="shared" ref="O3665:V3665" si="1694">O3666+O3672+O3726</f>
        <v>0</v>
      </c>
      <c r="P3665" s="68">
        <f t="shared" si="1694"/>
        <v>0</v>
      </c>
      <c r="Q3665" s="126">
        <f t="shared" si="1694"/>
        <v>0</v>
      </c>
      <c r="R3665" s="68">
        <f t="shared" si="1694"/>
        <v>0</v>
      </c>
      <c r="S3665" s="64">
        <f t="shared" si="1694"/>
        <v>0</v>
      </c>
      <c r="T3665" s="136">
        <f t="shared" si="1694"/>
        <v>0</v>
      </c>
      <c r="U3665" s="136">
        <f t="shared" si="1694"/>
        <v>0</v>
      </c>
      <c r="V3665" s="53">
        <f t="shared" si="1694"/>
        <v>0</v>
      </c>
      <c r="W3665" s="74"/>
      <c r="X3665" s="76"/>
    </row>
    <row r="3666" spans="1:24" s="77" customFormat="1" ht="15.75" x14ac:dyDescent="0.25">
      <c r="A3666" s="72" t="s">
        <v>302</v>
      </c>
      <c r="B3666" s="22" t="s">
        <v>333</v>
      </c>
      <c r="C3666" s="73" t="s">
        <v>102</v>
      </c>
      <c r="D3666" s="32" t="s">
        <v>32</v>
      </c>
      <c r="E3666" s="64">
        <f t="shared" ref="E3666:L3666" si="1695">SUM(E3667:E3671)</f>
        <v>0</v>
      </c>
      <c r="F3666" s="64">
        <f t="shared" si="1695"/>
        <v>0</v>
      </c>
      <c r="G3666" s="64">
        <f t="shared" si="1695"/>
        <v>0</v>
      </c>
      <c r="H3666" s="64">
        <f t="shared" si="1695"/>
        <v>0</v>
      </c>
      <c r="I3666" s="126">
        <f t="shared" si="1695"/>
        <v>0</v>
      </c>
      <c r="J3666" s="126">
        <f t="shared" si="1695"/>
        <v>0</v>
      </c>
      <c r="K3666" s="126">
        <f t="shared" si="1695"/>
        <v>0</v>
      </c>
      <c r="L3666" s="64">
        <f t="shared" si="1695"/>
        <v>0</v>
      </c>
      <c r="M3666" s="64"/>
      <c r="N3666" s="64"/>
      <c r="O3666" s="64">
        <f t="shared" ref="O3666:V3666" si="1696">SUM(O3667:O3671)</f>
        <v>0</v>
      </c>
      <c r="P3666" s="64">
        <f t="shared" si="1696"/>
        <v>0</v>
      </c>
      <c r="Q3666" s="126">
        <f t="shared" si="1696"/>
        <v>0</v>
      </c>
      <c r="R3666" s="64">
        <f t="shared" si="1696"/>
        <v>0</v>
      </c>
      <c r="S3666" s="64">
        <f t="shared" si="1696"/>
        <v>0</v>
      </c>
      <c r="T3666" s="136">
        <f t="shared" si="1696"/>
        <v>0</v>
      </c>
      <c r="U3666" s="136">
        <f t="shared" si="1696"/>
        <v>0</v>
      </c>
      <c r="V3666" s="64">
        <f t="shared" si="1696"/>
        <v>0</v>
      </c>
      <c r="W3666" s="64"/>
      <c r="X3666" s="76"/>
    </row>
    <row r="3667" spans="1:24" s="77" customFormat="1" ht="15.75" x14ac:dyDescent="0.25">
      <c r="A3667" s="72" t="s">
        <v>302</v>
      </c>
      <c r="B3667" s="33" t="s">
        <v>333</v>
      </c>
      <c r="C3667" s="73" t="s">
        <v>109</v>
      </c>
      <c r="D3667" s="34" t="s">
        <v>106</v>
      </c>
      <c r="E3667" s="74"/>
      <c r="F3667" s="74"/>
      <c r="G3667" s="74"/>
      <c r="H3667" s="158"/>
      <c r="I3667" s="54"/>
      <c r="J3667" s="50"/>
      <c r="K3667" s="54"/>
      <c r="L3667" s="55"/>
      <c r="M3667" s="75"/>
      <c r="N3667" s="75"/>
      <c r="O3667" s="74"/>
      <c r="P3667" s="74"/>
      <c r="Q3667" s="57">
        <f>O3667-P3667</f>
        <v>0</v>
      </c>
      <c r="R3667" s="74"/>
      <c r="S3667" s="53">
        <f>ROUND(R3667/12*3,0)</f>
        <v>0</v>
      </c>
      <c r="T3667" s="58"/>
      <c r="U3667" s="58"/>
      <c r="V3667" s="53">
        <f>T3667-U3667</f>
        <v>0</v>
      </c>
      <c r="W3667" s="75"/>
      <c r="X3667" s="76"/>
    </row>
    <row r="3668" spans="1:24" s="77" customFormat="1" ht="31.5" x14ac:dyDescent="0.25">
      <c r="A3668" s="72" t="s">
        <v>302</v>
      </c>
      <c r="B3668" s="33" t="s">
        <v>333</v>
      </c>
      <c r="C3668" s="73" t="s">
        <v>110</v>
      </c>
      <c r="D3668" s="34" t="s">
        <v>114</v>
      </c>
      <c r="E3668" s="74"/>
      <c r="F3668" s="74"/>
      <c r="G3668" s="74"/>
      <c r="H3668" s="74"/>
      <c r="I3668" s="54"/>
      <c r="J3668" s="50"/>
      <c r="K3668" s="54"/>
      <c r="L3668" s="55"/>
      <c r="M3668" s="75"/>
      <c r="N3668" s="75"/>
      <c r="O3668" s="74"/>
      <c r="P3668" s="74"/>
      <c r="Q3668" s="57">
        <f>O3668-P3668</f>
        <v>0</v>
      </c>
      <c r="R3668" s="74"/>
      <c r="S3668" s="53">
        <f>ROUND(R3668/12*3,0)</f>
        <v>0</v>
      </c>
      <c r="T3668" s="58"/>
      <c r="U3668" s="58"/>
      <c r="V3668" s="53">
        <f>T3668-U3668</f>
        <v>0</v>
      </c>
      <c r="W3668" s="75"/>
      <c r="X3668" s="76"/>
    </row>
    <row r="3669" spans="1:24" s="77" customFormat="1" ht="23.25" customHeight="1" x14ac:dyDescent="0.25">
      <c r="A3669" s="72" t="s">
        <v>302</v>
      </c>
      <c r="B3669" s="33" t="s">
        <v>333</v>
      </c>
      <c r="C3669" s="73" t="s">
        <v>111</v>
      </c>
      <c r="D3669" s="34" t="s">
        <v>115</v>
      </c>
      <c r="E3669" s="74"/>
      <c r="F3669" s="74"/>
      <c r="G3669" s="74"/>
      <c r="H3669" s="74"/>
      <c r="I3669" s="119"/>
      <c r="J3669" s="55"/>
      <c r="K3669" s="119"/>
      <c r="L3669" s="55"/>
      <c r="M3669" s="75"/>
      <c r="N3669" s="75"/>
      <c r="O3669" s="74"/>
      <c r="P3669" s="74"/>
      <c r="Q3669" s="59">
        <f>O3669-P3669</f>
        <v>0</v>
      </c>
      <c r="R3669" s="74"/>
      <c r="S3669" s="53">
        <f>ROUND(R3669/12*3,0)</f>
        <v>0</v>
      </c>
      <c r="T3669" s="53"/>
      <c r="U3669" s="53"/>
      <c r="V3669" s="53">
        <f>T3669-U3669</f>
        <v>0</v>
      </c>
      <c r="W3669" s="75"/>
      <c r="X3669" s="76"/>
    </row>
    <row r="3670" spans="1:24" s="77" customFormat="1" ht="31.5" x14ac:dyDescent="0.25">
      <c r="A3670" s="72" t="s">
        <v>302</v>
      </c>
      <c r="B3670" s="33" t="s">
        <v>333</v>
      </c>
      <c r="C3670" s="73" t="s">
        <v>113</v>
      </c>
      <c r="D3670" s="34" t="s">
        <v>116</v>
      </c>
      <c r="E3670" s="74"/>
      <c r="F3670" s="74"/>
      <c r="G3670" s="74"/>
      <c r="H3670" s="74"/>
      <c r="I3670" s="119"/>
      <c r="J3670" s="55"/>
      <c r="K3670" s="119"/>
      <c r="L3670" s="55"/>
      <c r="M3670" s="75"/>
      <c r="N3670" s="75"/>
      <c r="O3670" s="74"/>
      <c r="P3670" s="74"/>
      <c r="Q3670" s="59">
        <f>O3670-P3670</f>
        <v>0</v>
      </c>
      <c r="R3670" s="74"/>
      <c r="S3670" s="53">
        <f>ROUND(R3670/12*3,0)</f>
        <v>0</v>
      </c>
      <c r="T3670" s="53"/>
      <c r="U3670" s="53"/>
      <c r="V3670" s="53">
        <f>T3670-U3670</f>
        <v>0</v>
      </c>
      <c r="W3670" s="75"/>
      <c r="X3670" s="76"/>
    </row>
    <row r="3671" spans="1:24" s="77" customFormat="1" ht="15.75" x14ac:dyDescent="0.25">
      <c r="A3671" s="72" t="s">
        <v>302</v>
      </c>
      <c r="B3671" s="33" t="s">
        <v>333</v>
      </c>
      <c r="C3671" s="73" t="s">
        <v>112</v>
      </c>
      <c r="D3671" s="34" t="s">
        <v>117</v>
      </c>
      <c r="E3671" s="74"/>
      <c r="F3671" s="74"/>
      <c r="G3671" s="74"/>
      <c r="H3671" s="74"/>
      <c r="I3671" s="54"/>
      <c r="J3671" s="50"/>
      <c r="K3671" s="54"/>
      <c r="L3671" s="55"/>
      <c r="M3671" s="75"/>
      <c r="N3671" s="75"/>
      <c r="O3671" s="74"/>
      <c r="P3671" s="74"/>
      <c r="Q3671" s="57">
        <f>O3671-P3671</f>
        <v>0</v>
      </c>
      <c r="R3671" s="74"/>
      <c r="S3671" s="53">
        <f>ROUND(R3671/12*3,0)</f>
        <v>0</v>
      </c>
      <c r="T3671" s="58"/>
      <c r="U3671" s="58"/>
      <c r="V3671" s="53">
        <f>T3671-U3671</f>
        <v>0</v>
      </c>
      <c r="W3671" s="75"/>
      <c r="X3671" s="76"/>
    </row>
    <row r="3672" spans="1:24" s="77" customFormat="1" ht="15.75" x14ac:dyDescent="0.25">
      <c r="A3672" s="72" t="s">
        <v>302</v>
      </c>
      <c r="B3672" s="22" t="s">
        <v>334</v>
      </c>
      <c r="C3672" s="73" t="s">
        <v>102</v>
      </c>
      <c r="D3672" s="41" t="s">
        <v>33</v>
      </c>
      <c r="E3672" s="64">
        <f t="shared" ref="E3672:L3672" si="1697">SUM(E3673:E3725)</f>
        <v>0</v>
      </c>
      <c r="F3672" s="64">
        <f t="shared" si="1697"/>
        <v>0</v>
      </c>
      <c r="G3672" s="64">
        <f t="shared" si="1697"/>
        <v>0</v>
      </c>
      <c r="H3672" s="64">
        <f t="shared" si="1697"/>
        <v>0</v>
      </c>
      <c r="I3672" s="126">
        <f t="shared" si="1697"/>
        <v>0</v>
      </c>
      <c r="J3672" s="126">
        <f t="shared" si="1697"/>
        <v>0</v>
      </c>
      <c r="K3672" s="126">
        <f t="shared" si="1697"/>
        <v>0</v>
      </c>
      <c r="L3672" s="64">
        <f t="shared" si="1697"/>
        <v>0</v>
      </c>
      <c r="M3672" s="64"/>
      <c r="N3672" s="64"/>
      <c r="O3672" s="64">
        <f t="shared" ref="O3672:V3672" si="1698">SUM(O3673:O3725)</f>
        <v>0</v>
      </c>
      <c r="P3672" s="64">
        <f t="shared" si="1698"/>
        <v>0</v>
      </c>
      <c r="Q3672" s="126">
        <f t="shared" si="1698"/>
        <v>0</v>
      </c>
      <c r="R3672" s="64">
        <f t="shared" si="1698"/>
        <v>0</v>
      </c>
      <c r="S3672" s="64">
        <f t="shared" si="1698"/>
        <v>0</v>
      </c>
      <c r="T3672" s="136">
        <f t="shared" si="1698"/>
        <v>0</v>
      </c>
      <c r="U3672" s="136">
        <f t="shared" si="1698"/>
        <v>0</v>
      </c>
      <c r="V3672" s="64">
        <f t="shared" si="1698"/>
        <v>0</v>
      </c>
      <c r="W3672" s="64"/>
      <c r="X3672" s="76"/>
    </row>
    <row r="3673" spans="1:24" s="77" customFormat="1" ht="31.5" x14ac:dyDescent="0.25">
      <c r="A3673" s="72" t="s">
        <v>302</v>
      </c>
      <c r="B3673" s="33" t="s">
        <v>334</v>
      </c>
      <c r="C3673" s="78" t="s">
        <v>139</v>
      </c>
      <c r="D3673" s="43" t="s">
        <v>119</v>
      </c>
      <c r="E3673" s="74"/>
      <c r="F3673" s="74"/>
      <c r="G3673" s="74"/>
      <c r="H3673" s="74"/>
      <c r="I3673" s="54"/>
      <c r="J3673" s="50"/>
      <c r="K3673" s="54"/>
      <c r="L3673" s="55"/>
      <c r="M3673" s="75"/>
      <c r="N3673" s="75"/>
      <c r="O3673" s="74"/>
      <c r="P3673" s="74"/>
      <c r="Q3673" s="57">
        <f t="shared" ref="Q3673:Q3725" si="1699">O3673-P3673</f>
        <v>0</v>
      </c>
      <c r="R3673" s="74"/>
      <c r="S3673" s="53">
        <f t="shared" ref="S3673:S3725" si="1700">ROUND(R3673/12*3,0)</f>
        <v>0</v>
      </c>
      <c r="T3673" s="58"/>
      <c r="U3673" s="58"/>
      <c r="V3673" s="53">
        <f t="shared" ref="V3673:V3725" si="1701">T3673-U3673</f>
        <v>0</v>
      </c>
      <c r="W3673" s="75"/>
      <c r="X3673" s="76"/>
    </row>
    <row r="3674" spans="1:24" s="77" customFormat="1" ht="47.25" x14ac:dyDescent="0.25">
      <c r="A3674" s="72" t="s">
        <v>302</v>
      </c>
      <c r="B3674" s="33" t="s">
        <v>334</v>
      </c>
      <c r="C3674" s="78" t="s">
        <v>140</v>
      </c>
      <c r="D3674" s="43" t="s">
        <v>120</v>
      </c>
      <c r="E3674" s="74"/>
      <c r="F3674" s="74"/>
      <c r="G3674" s="74"/>
      <c r="H3674" s="74"/>
      <c r="I3674" s="54"/>
      <c r="J3674" s="50"/>
      <c r="K3674" s="54"/>
      <c r="L3674" s="55"/>
      <c r="M3674" s="75"/>
      <c r="N3674" s="75"/>
      <c r="O3674" s="74"/>
      <c r="P3674" s="74"/>
      <c r="Q3674" s="57">
        <f t="shared" si="1699"/>
        <v>0</v>
      </c>
      <c r="R3674" s="74"/>
      <c r="S3674" s="53">
        <f t="shared" si="1700"/>
        <v>0</v>
      </c>
      <c r="T3674" s="58"/>
      <c r="U3674" s="58"/>
      <c r="V3674" s="53">
        <f t="shared" si="1701"/>
        <v>0</v>
      </c>
      <c r="W3674" s="75"/>
      <c r="X3674" s="76"/>
    </row>
    <row r="3675" spans="1:24" s="77" customFormat="1" ht="31.5" x14ac:dyDescent="0.25">
      <c r="A3675" s="72" t="s">
        <v>302</v>
      </c>
      <c r="B3675" s="33" t="s">
        <v>334</v>
      </c>
      <c r="C3675" s="78" t="s">
        <v>141</v>
      </c>
      <c r="D3675" s="43" t="s">
        <v>142</v>
      </c>
      <c r="E3675" s="74"/>
      <c r="F3675" s="74"/>
      <c r="G3675" s="74"/>
      <c r="H3675" s="74"/>
      <c r="I3675" s="54"/>
      <c r="J3675" s="50"/>
      <c r="K3675" s="54"/>
      <c r="L3675" s="55"/>
      <c r="M3675" s="75"/>
      <c r="N3675" s="75"/>
      <c r="O3675" s="74"/>
      <c r="P3675" s="74"/>
      <c r="Q3675" s="57">
        <f t="shared" si="1699"/>
        <v>0</v>
      </c>
      <c r="R3675" s="74"/>
      <c r="S3675" s="53">
        <f t="shared" si="1700"/>
        <v>0</v>
      </c>
      <c r="T3675" s="58"/>
      <c r="U3675" s="58"/>
      <c r="V3675" s="53">
        <f t="shared" si="1701"/>
        <v>0</v>
      </c>
      <c r="W3675" s="75"/>
      <c r="X3675" s="76"/>
    </row>
    <row r="3676" spans="1:24" s="77" customFormat="1" ht="31.5" x14ac:dyDescent="0.25">
      <c r="A3676" s="72" t="s">
        <v>302</v>
      </c>
      <c r="B3676" s="33" t="s">
        <v>334</v>
      </c>
      <c r="C3676" s="78" t="s">
        <v>143</v>
      </c>
      <c r="D3676" s="43" t="s">
        <v>144</v>
      </c>
      <c r="E3676" s="74"/>
      <c r="F3676" s="74"/>
      <c r="G3676" s="74"/>
      <c r="H3676" s="74"/>
      <c r="I3676" s="119"/>
      <c r="J3676" s="55"/>
      <c r="K3676" s="119"/>
      <c r="L3676" s="55"/>
      <c r="M3676" s="75"/>
      <c r="N3676" s="75"/>
      <c r="O3676" s="74"/>
      <c r="P3676" s="74"/>
      <c r="Q3676" s="59">
        <f t="shared" si="1699"/>
        <v>0</v>
      </c>
      <c r="R3676" s="74"/>
      <c r="S3676" s="53">
        <f t="shared" si="1700"/>
        <v>0</v>
      </c>
      <c r="T3676" s="53"/>
      <c r="U3676" s="53"/>
      <c r="V3676" s="53">
        <f t="shared" si="1701"/>
        <v>0</v>
      </c>
      <c r="W3676" s="75"/>
      <c r="X3676" s="76"/>
    </row>
    <row r="3677" spans="1:24" s="77" customFormat="1" ht="15.75" x14ac:dyDescent="0.25">
      <c r="A3677" s="72" t="s">
        <v>302</v>
      </c>
      <c r="B3677" s="33" t="s">
        <v>334</v>
      </c>
      <c r="C3677" s="78" t="s">
        <v>145</v>
      </c>
      <c r="D3677" s="43" t="s">
        <v>146</v>
      </c>
      <c r="E3677" s="74"/>
      <c r="F3677" s="74"/>
      <c r="G3677" s="74"/>
      <c r="H3677" s="74"/>
      <c r="I3677" s="54"/>
      <c r="J3677" s="50"/>
      <c r="K3677" s="54"/>
      <c r="L3677" s="55"/>
      <c r="M3677" s="75"/>
      <c r="N3677" s="75"/>
      <c r="O3677" s="74"/>
      <c r="P3677" s="74"/>
      <c r="Q3677" s="57">
        <f t="shared" si="1699"/>
        <v>0</v>
      </c>
      <c r="R3677" s="74"/>
      <c r="S3677" s="53">
        <f t="shared" si="1700"/>
        <v>0</v>
      </c>
      <c r="T3677" s="58"/>
      <c r="U3677" s="58"/>
      <c r="V3677" s="53">
        <f t="shared" si="1701"/>
        <v>0</v>
      </c>
      <c r="W3677" s="75"/>
      <c r="X3677" s="76"/>
    </row>
    <row r="3678" spans="1:24" s="77" customFormat="1" ht="15.75" x14ac:dyDescent="0.25">
      <c r="A3678" s="72" t="s">
        <v>302</v>
      </c>
      <c r="B3678" s="33" t="s">
        <v>334</v>
      </c>
      <c r="C3678" s="78" t="s">
        <v>147</v>
      </c>
      <c r="D3678" s="43" t="s">
        <v>148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si="1699"/>
        <v>0</v>
      </c>
      <c r="R3678" s="74"/>
      <c r="S3678" s="53">
        <f t="shared" si="1700"/>
        <v>0</v>
      </c>
      <c r="T3678" s="58"/>
      <c r="U3678" s="58"/>
      <c r="V3678" s="53">
        <f t="shared" si="1701"/>
        <v>0</v>
      </c>
      <c r="W3678" s="75"/>
      <c r="X3678" s="76"/>
    </row>
    <row r="3679" spans="1:24" s="77" customFormat="1" ht="78.75" x14ac:dyDescent="0.25">
      <c r="A3679" s="72" t="s">
        <v>302</v>
      </c>
      <c r="B3679" s="33" t="s">
        <v>334</v>
      </c>
      <c r="C3679" s="78" t="s">
        <v>149</v>
      </c>
      <c r="D3679" s="43" t="s">
        <v>150</v>
      </c>
      <c r="E3679" s="74"/>
      <c r="F3679" s="74"/>
      <c r="G3679" s="74"/>
      <c r="H3679" s="74"/>
      <c r="I3679" s="54"/>
      <c r="J3679" s="50"/>
      <c r="K3679" s="54"/>
      <c r="L3679" s="55"/>
      <c r="M3679" s="75"/>
      <c r="N3679" s="75"/>
      <c r="O3679" s="74"/>
      <c r="P3679" s="74"/>
      <c r="Q3679" s="57">
        <f t="shared" si="1699"/>
        <v>0</v>
      </c>
      <c r="R3679" s="74"/>
      <c r="S3679" s="53">
        <f t="shared" si="1700"/>
        <v>0</v>
      </c>
      <c r="T3679" s="58"/>
      <c r="U3679" s="58"/>
      <c r="V3679" s="53">
        <f t="shared" si="1701"/>
        <v>0</v>
      </c>
      <c r="W3679" s="75"/>
      <c r="X3679" s="76"/>
    </row>
    <row r="3680" spans="1:24" s="77" customFormat="1" ht="31.5" x14ac:dyDescent="0.25">
      <c r="A3680" s="72" t="s">
        <v>302</v>
      </c>
      <c r="B3680" s="33" t="s">
        <v>334</v>
      </c>
      <c r="C3680" s="78" t="s">
        <v>130</v>
      </c>
      <c r="D3680" s="43" t="s">
        <v>151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si="1699"/>
        <v>0</v>
      </c>
      <c r="R3680" s="74"/>
      <c r="S3680" s="53">
        <f t="shared" si="1700"/>
        <v>0</v>
      </c>
      <c r="T3680" s="58"/>
      <c r="U3680" s="58"/>
      <c r="V3680" s="53">
        <f t="shared" si="1701"/>
        <v>0</v>
      </c>
      <c r="W3680" s="75"/>
      <c r="X3680" s="76"/>
    </row>
    <row r="3681" spans="1:24" s="77" customFormat="1" ht="47.25" x14ac:dyDescent="0.25">
      <c r="A3681" s="72" t="s">
        <v>302</v>
      </c>
      <c r="B3681" s="33" t="s">
        <v>334</v>
      </c>
      <c r="C3681" s="78" t="s">
        <v>174</v>
      </c>
      <c r="D3681" s="43" t="s">
        <v>175</v>
      </c>
      <c r="E3681" s="74"/>
      <c r="F3681" s="74"/>
      <c r="G3681" s="74"/>
      <c r="H3681" s="74"/>
      <c r="I3681" s="54"/>
      <c r="J3681" s="50"/>
      <c r="K3681" s="54"/>
      <c r="L3681" s="55"/>
      <c r="M3681" s="75"/>
      <c r="N3681" s="75"/>
      <c r="O3681" s="74"/>
      <c r="P3681" s="74"/>
      <c r="Q3681" s="57">
        <f t="shared" si="1699"/>
        <v>0</v>
      </c>
      <c r="R3681" s="74"/>
      <c r="S3681" s="53">
        <f t="shared" si="1700"/>
        <v>0</v>
      </c>
      <c r="T3681" s="58"/>
      <c r="U3681" s="58"/>
      <c r="V3681" s="53">
        <f t="shared" si="1701"/>
        <v>0</v>
      </c>
      <c r="W3681" s="75"/>
      <c r="X3681" s="76"/>
    </row>
    <row r="3682" spans="1:24" s="77" customFormat="1" ht="31.5" x14ac:dyDescent="0.25">
      <c r="A3682" s="72" t="s">
        <v>302</v>
      </c>
      <c r="B3682" s="33" t="s">
        <v>334</v>
      </c>
      <c r="C3682" s="78" t="s">
        <v>129</v>
      </c>
      <c r="D3682" s="43" t="s">
        <v>152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1699"/>
        <v>0</v>
      </c>
      <c r="R3682" s="74"/>
      <c r="S3682" s="53">
        <f t="shared" si="1700"/>
        <v>0</v>
      </c>
      <c r="T3682" s="58"/>
      <c r="U3682" s="58"/>
      <c r="V3682" s="53">
        <f t="shared" si="1701"/>
        <v>0</v>
      </c>
      <c r="W3682" s="75"/>
      <c r="X3682" s="76"/>
    </row>
    <row r="3683" spans="1:24" s="77" customFormat="1" ht="31.5" x14ac:dyDescent="0.25">
      <c r="A3683" s="72" t="s">
        <v>302</v>
      </c>
      <c r="B3683" s="33" t="s">
        <v>334</v>
      </c>
      <c r="C3683" s="78" t="s">
        <v>176</v>
      </c>
      <c r="D3683" s="43" t="s">
        <v>177</v>
      </c>
      <c r="E3683" s="74"/>
      <c r="F3683" s="74"/>
      <c r="G3683" s="74"/>
      <c r="H3683" s="74"/>
      <c r="I3683" s="54"/>
      <c r="J3683" s="50"/>
      <c r="K3683" s="54"/>
      <c r="L3683" s="55"/>
      <c r="M3683" s="75"/>
      <c r="N3683" s="75"/>
      <c r="O3683" s="74"/>
      <c r="P3683" s="74"/>
      <c r="Q3683" s="57">
        <f t="shared" si="1699"/>
        <v>0</v>
      </c>
      <c r="R3683" s="74"/>
      <c r="S3683" s="53">
        <f t="shared" si="1700"/>
        <v>0</v>
      </c>
      <c r="T3683" s="58"/>
      <c r="U3683" s="58"/>
      <c r="V3683" s="53">
        <f t="shared" si="1701"/>
        <v>0</v>
      </c>
      <c r="W3683" s="75"/>
      <c r="X3683" s="76"/>
    </row>
    <row r="3684" spans="1:24" s="77" customFormat="1" ht="15.75" x14ac:dyDescent="0.25">
      <c r="A3684" s="72" t="s">
        <v>302</v>
      </c>
      <c r="B3684" s="33" t="s">
        <v>334</v>
      </c>
      <c r="C3684" s="78" t="s">
        <v>131</v>
      </c>
      <c r="D3684" s="43" t="s">
        <v>153</v>
      </c>
      <c r="E3684" s="74"/>
      <c r="F3684" s="74"/>
      <c r="G3684" s="74"/>
      <c r="H3684" s="74"/>
      <c r="I3684" s="54"/>
      <c r="J3684" s="50"/>
      <c r="K3684" s="54"/>
      <c r="L3684" s="55"/>
      <c r="M3684" s="75"/>
      <c r="N3684" s="75"/>
      <c r="O3684" s="74"/>
      <c r="P3684" s="74"/>
      <c r="Q3684" s="57">
        <f t="shared" si="1699"/>
        <v>0</v>
      </c>
      <c r="R3684" s="74"/>
      <c r="S3684" s="53">
        <f t="shared" si="1700"/>
        <v>0</v>
      </c>
      <c r="T3684" s="58"/>
      <c r="U3684" s="58"/>
      <c r="V3684" s="53">
        <f t="shared" si="1701"/>
        <v>0</v>
      </c>
      <c r="W3684" s="75"/>
      <c r="X3684" s="76"/>
    </row>
    <row r="3685" spans="1:24" s="77" customFormat="1" ht="31.5" x14ac:dyDescent="0.25">
      <c r="A3685" s="72" t="s">
        <v>302</v>
      </c>
      <c r="B3685" s="33" t="s">
        <v>334</v>
      </c>
      <c r="C3685" s="78" t="s">
        <v>178</v>
      </c>
      <c r="D3685" s="43" t="s">
        <v>179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1699"/>
        <v>0</v>
      </c>
      <c r="R3685" s="74"/>
      <c r="S3685" s="53">
        <f t="shared" si="1700"/>
        <v>0</v>
      </c>
      <c r="T3685" s="58"/>
      <c r="U3685" s="58"/>
      <c r="V3685" s="53">
        <f t="shared" si="1701"/>
        <v>0</v>
      </c>
      <c r="W3685" s="75"/>
      <c r="X3685" s="76"/>
    </row>
    <row r="3686" spans="1:24" s="77" customFormat="1" ht="31.5" x14ac:dyDescent="0.25">
      <c r="A3686" s="72" t="s">
        <v>302</v>
      </c>
      <c r="B3686" s="33" t="s">
        <v>334</v>
      </c>
      <c r="C3686" s="78" t="s">
        <v>132</v>
      </c>
      <c r="D3686" s="43" t="s">
        <v>154</v>
      </c>
      <c r="E3686" s="74"/>
      <c r="F3686" s="74"/>
      <c r="G3686" s="74"/>
      <c r="H3686" s="74"/>
      <c r="I3686" s="54"/>
      <c r="J3686" s="50"/>
      <c r="K3686" s="54"/>
      <c r="L3686" s="55"/>
      <c r="M3686" s="75"/>
      <c r="N3686" s="75"/>
      <c r="O3686" s="74"/>
      <c r="P3686" s="74"/>
      <c r="Q3686" s="57">
        <f t="shared" si="1699"/>
        <v>0</v>
      </c>
      <c r="R3686" s="74"/>
      <c r="S3686" s="53">
        <f t="shared" si="1700"/>
        <v>0</v>
      </c>
      <c r="T3686" s="58"/>
      <c r="U3686" s="58"/>
      <c r="V3686" s="53">
        <f t="shared" si="1701"/>
        <v>0</v>
      </c>
      <c r="W3686" s="75"/>
      <c r="X3686" s="76"/>
    </row>
    <row r="3687" spans="1:24" s="77" customFormat="1" ht="15.75" x14ac:dyDescent="0.25">
      <c r="A3687" s="72" t="s">
        <v>302</v>
      </c>
      <c r="B3687" s="33" t="s">
        <v>334</v>
      </c>
      <c r="C3687" s="78" t="s">
        <v>133</v>
      </c>
      <c r="D3687" s="43" t="s">
        <v>155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1699"/>
        <v>0</v>
      </c>
      <c r="R3687" s="74"/>
      <c r="S3687" s="53">
        <f t="shared" si="1700"/>
        <v>0</v>
      </c>
      <c r="T3687" s="58"/>
      <c r="U3687" s="58"/>
      <c r="V3687" s="53">
        <f t="shared" si="1701"/>
        <v>0</v>
      </c>
      <c r="W3687" s="75"/>
      <c r="X3687" s="76"/>
    </row>
    <row r="3688" spans="1:24" s="77" customFormat="1" ht="15.75" x14ac:dyDescent="0.25">
      <c r="A3688" s="72" t="s">
        <v>302</v>
      </c>
      <c r="B3688" s="33" t="s">
        <v>334</v>
      </c>
      <c r="C3688" s="78" t="s">
        <v>135</v>
      </c>
      <c r="D3688" s="43" t="s">
        <v>156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1699"/>
        <v>0</v>
      </c>
      <c r="R3688" s="74"/>
      <c r="S3688" s="53">
        <f t="shared" si="1700"/>
        <v>0</v>
      </c>
      <c r="T3688" s="58"/>
      <c r="U3688" s="58"/>
      <c r="V3688" s="53">
        <f t="shared" si="1701"/>
        <v>0</v>
      </c>
      <c r="W3688" s="75"/>
      <c r="X3688" s="76"/>
    </row>
    <row r="3689" spans="1:24" s="77" customFormat="1" ht="31.5" x14ac:dyDescent="0.25">
      <c r="A3689" s="72" t="s">
        <v>302</v>
      </c>
      <c r="B3689" s="33" t="s">
        <v>334</v>
      </c>
      <c r="C3689" s="78" t="s">
        <v>136</v>
      </c>
      <c r="D3689" s="43" t="s">
        <v>157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1699"/>
        <v>0</v>
      </c>
      <c r="R3689" s="74"/>
      <c r="S3689" s="53">
        <f t="shared" si="1700"/>
        <v>0</v>
      </c>
      <c r="T3689" s="58"/>
      <c r="U3689" s="58"/>
      <c r="V3689" s="53">
        <f t="shared" si="1701"/>
        <v>0</v>
      </c>
      <c r="W3689" s="75"/>
      <c r="X3689" s="76"/>
    </row>
    <row r="3690" spans="1:24" s="77" customFormat="1" ht="47.25" x14ac:dyDescent="0.25">
      <c r="A3690" s="72" t="s">
        <v>302</v>
      </c>
      <c r="B3690" s="33" t="s">
        <v>334</v>
      </c>
      <c r="C3690" s="78" t="s">
        <v>134</v>
      </c>
      <c r="D3690" s="43" t="s">
        <v>158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1699"/>
        <v>0</v>
      </c>
      <c r="R3690" s="74"/>
      <c r="S3690" s="53">
        <f t="shared" si="1700"/>
        <v>0</v>
      </c>
      <c r="T3690" s="58"/>
      <c r="U3690" s="58"/>
      <c r="V3690" s="53">
        <f t="shared" si="1701"/>
        <v>0</v>
      </c>
      <c r="W3690" s="75"/>
      <c r="X3690" s="76"/>
    </row>
    <row r="3691" spans="1:24" s="77" customFormat="1" ht="15.75" x14ac:dyDescent="0.25">
      <c r="A3691" s="72" t="s">
        <v>302</v>
      </c>
      <c r="B3691" s="33" t="s">
        <v>334</v>
      </c>
      <c r="C3691" s="78" t="s">
        <v>138</v>
      </c>
      <c r="D3691" s="43" t="s">
        <v>159</v>
      </c>
      <c r="E3691" s="74"/>
      <c r="F3691" s="74"/>
      <c r="G3691" s="74"/>
      <c r="H3691" s="74"/>
      <c r="I3691" s="54"/>
      <c r="J3691" s="50"/>
      <c r="K3691" s="54"/>
      <c r="L3691" s="55"/>
      <c r="M3691" s="75"/>
      <c r="N3691" s="75"/>
      <c r="O3691" s="74"/>
      <c r="P3691" s="74"/>
      <c r="Q3691" s="57">
        <f t="shared" si="1699"/>
        <v>0</v>
      </c>
      <c r="R3691" s="74"/>
      <c r="S3691" s="53">
        <f t="shared" si="1700"/>
        <v>0</v>
      </c>
      <c r="T3691" s="58"/>
      <c r="U3691" s="58"/>
      <c r="V3691" s="53">
        <f t="shared" si="1701"/>
        <v>0</v>
      </c>
      <c r="W3691" s="75"/>
      <c r="X3691" s="76"/>
    </row>
    <row r="3692" spans="1:24" s="77" customFormat="1" ht="15.75" x14ac:dyDescent="0.25">
      <c r="A3692" s="72" t="s">
        <v>302</v>
      </c>
      <c r="B3692" s="33" t="s">
        <v>334</v>
      </c>
      <c r="C3692" s="78" t="s">
        <v>180</v>
      </c>
      <c r="D3692" s="43" t="s">
        <v>181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si="1699"/>
        <v>0</v>
      </c>
      <c r="R3692" s="74"/>
      <c r="S3692" s="53">
        <f t="shared" si="1700"/>
        <v>0</v>
      </c>
      <c r="T3692" s="58"/>
      <c r="U3692" s="58"/>
      <c r="V3692" s="53">
        <f t="shared" si="1701"/>
        <v>0</v>
      </c>
      <c r="W3692" s="75"/>
      <c r="X3692" s="76"/>
    </row>
    <row r="3693" spans="1:24" s="77" customFormat="1" ht="31.5" x14ac:dyDescent="0.25">
      <c r="A3693" s="72" t="s">
        <v>302</v>
      </c>
      <c r="B3693" s="33" t="s">
        <v>334</v>
      </c>
      <c r="C3693" s="78" t="s">
        <v>137</v>
      </c>
      <c r="D3693" s="43" t="s">
        <v>160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1699"/>
        <v>0</v>
      </c>
      <c r="R3693" s="74"/>
      <c r="S3693" s="53">
        <f t="shared" si="1700"/>
        <v>0</v>
      </c>
      <c r="T3693" s="58"/>
      <c r="U3693" s="58"/>
      <c r="V3693" s="53">
        <f t="shared" si="1701"/>
        <v>0</v>
      </c>
      <c r="W3693" s="75"/>
      <c r="X3693" s="76"/>
    </row>
    <row r="3694" spans="1:24" s="77" customFormat="1" ht="15.75" x14ac:dyDescent="0.25">
      <c r="A3694" s="72" t="s">
        <v>302</v>
      </c>
      <c r="B3694" s="33" t="s">
        <v>334</v>
      </c>
      <c r="C3694" s="78" t="s">
        <v>127</v>
      </c>
      <c r="D3694" s="43" t="s">
        <v>161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1699"/>
        <v>0</v>
      </c>
      <c r="R3694" s="74"/>
      <c r="S3694" s="53">
        <f t="shared" si="1700"/>
        <v>0</v>
      </c>
      <c r="T3694" s="58"/>
      <c r="U3694" s="58"/>
      <c r="V3694" s="53">
        <f t="shared" si="1701"/>
        <v>0</v>
      </c>
      <c r="W3694" s="75"/>
      <c r="X3694" s="76"/>
    </row>
    <row r="3695" spans="1:24" s="77" customFormat="1" ht="31.5" x14ac:dyDescent="0.25">
      <c r="A3695" s="72" t="s">
        <v>302</v>
      </c>
      <c r="B3695" s="33" t="s">
        <v>334</v>
      </c>
      <c r="C3695" s="78" t="s">
        <v>126</v>
      </c>
      <c r="D3695" s="43" t="s">
        <v>162</v>
      </c>
      <c r="E3695" s="74"/>
      <c r="F3695" s="74"/>
      <c r="G3695" s="74"/>
      <c r="H3695" s="74"/>
      <c r="I3695" s="54"/>
      <c r="J3695" s="50"/>
      <c r="K3695" s="54"/>
      <c r="L3695" s="55"/>
      <c r="M3695" s="75"/>
      <c r="N3695" s="75"/>
      <c r="O3695" s="74"/>
      <c r="P3695" s="74"/>
      <c r="Q3695" s="57">
        <f t="shared" si="1699"/>
        <v>0</v>
      </c>
      <c r="R3695" s="74"/>
      <c r="S3695" s="53">
        <f t="shared" si="1700"/>
        <v>0</v>
      </c>
      <c r="T3695" s="58"/>
      <c r="U3695" s="58"/>
      <c r="V3695" s="53">
        <f t="shared" si="1701"/>
        <v>0</v>
      </c>
      <c r="W3695" s="75"/>
      <c r="X3695" s="76"/>
    </row>
    <row r="3696" spans="1:24" s="77" customFormat="1" ht="15.75" x14ac:dyDescent="0.25">
      <c r="A3696" s="72" t="s">
        <v>302</v>
      </c>
      <c r="B3696" s="33" t="s">
        <v>334</v>
      </c>
      <c r="C3696" s="78" t="s">
        <v>122</v>
      </c>
      <c r="D3696" s="43" t="s">
        <v>163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1699"/>
        <v>0</v>
      </c>
      <c r="R3696" s="74"/>
      <c r="S3696" s="53">
        <f t="shared" si="1700"/>
        <v>0</v>
      </c>
      <c r="T3696" s="58"/>
      <c r="U3696" s="58"/>
      <c r="V3696" s="53">
        <f t="shared" si="1701"/>
        <v>0</v>
      </c>
      <c r="W3696" s="75"/>
      <c r="X3696" s="76"/>
    </row>
    <row r="3697" spans="1:24" s="77" customFormat="1" ht="15.75" x14ac:dyDescent="0.25">
      <c r="A3697" s="72" t="s">
        <v>302</v>
      </c>
      <c r="B3697" s="33" t="s">
        <v>334</v>
      </c>
      <c r="C3697" s="78" t="s">
        <v>123</v>
      </c>
      <c r="D3697" s="43" t="s">
        <v>164</v>
      </c>
      <c r="E3697" s="74"/>
      <c r="F3697" s="74"/>
      <c r="G3697" s="74"/>
      <c r="H3697" s="74"/>
      <c r="I3697" s="54"/>
      <c r="J3697" s="50"/>
      <c r="K3697" s="54"/>
      <c r="L3697" s="55"/>
      <c r="M3697" s="75"/>
      <c r="N3697" s="75"/>
      <c r="O3697" s="74"/>
      <c r="P3697" s="74"/>
      <c r="Q3697" s="57">
        <f t="shared" si="1699"/>
        <v>0</v>
      </c>
      <c r="R3697" s="74"/>
      <c r="S3697" s="53">
        <f t="shared" si="1700"/>
        <v>0</v>
      </c>
      <c r="T3697" s="58"/>
      <c r="U3697" s="58"/>
      <c r="V3697" s="53">
        <f t="shared" si="1701"/>
        <v>0</v>
      </c>
      <c r="W3697" s="75"/>
      <c r="X3697" s="76"/>
    </row>
    <row r="3698" spans="1:24" s="77" customFormat="1" ht="15.75" x14ac:dyDescent="0.25">
      <c r="A3698" s="72" t="s">
        <v>302</v>
      </c>
      <c r="B3698" s="33" t="s">
        <v>334</v>
      </c>
      <c r="C3698" s="78" t="s">
        <v>182</v>
      </c>
      <c r="D3698" s="43" t="s">
        <v>183</v>
      </c>
      <c r="E3698" s="74"/>
      <c r="F3698" s="74"/>
      <c r="G3698" s="74"/>
      <c r="H3698" s="74"/>
      <c r="I3698" s="54"/>
      <c r="J3698" s="50"/>
      <c r="K3698" s="54"/>
      <c r="L3698" s="55"/>
      <c r="M3698" s="75"/>
      <c r="N3698" s="75"/>
      <c r="O3698" s="74"/>
      <c r="P3698" s="74"/>
      <c r="Q3698" s="57">
        <f t="shared" si="1699"/>
        <v>0</v>
      </c>
      <c r="R3698" s="74"/>
      <c r="S3698" s="53">
        <f t="shared" si="1700"/>
        <v>0</v>
      </c>
      <c r="T3698" s="58"/>
      <c r="U3698" s="58"/>
      <c r="V3698" s="53">
        <f t="shared" si="1701"/>
        <v>0</v>
      </c>
      <c r="W3698" s="75"/>
      <c r="X3698" s="76"/>
    </row>
    <row r="3699" spans="1:24" s="77" customFormat="1" ht="15.75" x14ac:dyDescent="0.25">
      <c r="A3699" s="72" t="s">
        <v>302</v>
      </c>
      <c r="B3699" s="33" t="s">
        <v>334</v>
      </c>
      <c r="C3699" s="78" t="s">
        <v>184</v>
      </c>
      <c r="D3699" s="43" t="s">
        <v>185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1699"/>
        <v>0</v>
      </c>
      <c r="R3699" s="74"/>
      <c r="S3699" s="53">
        <f t="shared" si="1700"/>
        <v>0</v>
      </c>
      <c r="T3699" s="58"/>
      <c r="U3699" s="58"/>
      <c r="V3699" s="53">
        <f t="shared" si="1701"/>
        <v>0</v>
      </c>
      <c r="W3699" s="75"/>
      <c r="X3699" s="76"/>
    </row>
    <row r="3700" spans="1:24" s="77" customFormat="1" ht="15.75" x14ac:dyDescent="0.25">
      <c r="A3700" s="72" t="s">
        <v>302</v>
      </c>
      <c r="B3700" s="33" t="s">
        <v>334</v>
      </c>
      <c r="C3700" s="78" t="s">
        <v>186</v>
      </c>
      <c r="D3700" s="43" t="s">
        <v>187</v>
      </c>
      <c r="E3700" s="74"/>
      <c r="F3700" s="74"/>
      <c r="G3700" s="74"/>
      <c r="H3700" s="74"/>
      <c r="I3700" s="54"/>
      <c r="J3700" s="50"/>
      <c r="K3700" s="54"/>
      <c r="L3700" s="55"/>
      <c r="M3700" s="75"/>
      <c r="N3700" s="75"/>
      <c r="O3700" s="74"/>
      <c r="P3700" s="74"/>
      <c r="Q3700" s="57">
        <f t="shared" si="1699"/>
        <v>0</v>
      </c>
      <c r="R3700" s="74"/>
      <c r="S3700" s="53">
        <f t="shared" si="1700"/>
        <v>0</v>
      </c>
      <c r="T3700" s="58"/>
      <c r="U3700" s="58"/>
      <c r="V3700" s="53">
        <f t="shared" si="1701"/>
        <v>0</v>
      </c>
      <c r="W3700" s="75"/>
      <c r="X3700" s="76"/>
    </row>
    <row r="3701" spans="1:24" s="77" customFormat="1" ht="31.5" x14ac:dyDescent="0.25">
      <c r="A3701" s="72" t="s">
        <v>302</v>
      </c>
      <c r="B3701" s="33" t="s">
        <v>334</v>
      </c>
      <c r="C3701" s="78" t="s">
        <v>188</v>
      </c>
      <c r="D3701" s="43" t="s">
        <v>189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1699"/>
        <v>0</v>
      </c>
      <c r="R3701" s="74"/>
      <c r="S3701" s="53">
        <f t="shared" si="1700"/>
        <v>0</v>
      </c>
      <c r="T3701" s="58"/>
      <c r="U3701" s="58"/>
      <c r="V3701" s="53">
        <f t="shared" si="1701"/>
        <v>0</v>
      </c>
      <c r="W3701" s="75"/>
      <c r="X3701" s="76"/>
    </row>
    <row r="3702" spans="1:24" s="77" customFormat="1" ht="15.75" x14ac:dyDescent="0.25">
      <c r="A3702" s="72" t="s">
        <v>302</v>
      </c>
      <c r="B3702" s="33" t="s">
        <v>334</v>
      </c>
      <c r="C3702" s="78" t="s">
        <v>124</v>
      </c>
      <c r="D3702" s="43" t="s">
        <v>165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1699"/>
        <v>0</v>
      </c>
      <c r="R3702" s="74"/>
      <c r="S3702" s="53">
        <f t="shared" si="1700"/>
        <v>0</v>
      </c>
      <c r="T3702" s="58"/>
      <c r="U3702" s="58"/>
      <c r="V3702" s="53">
        <f t="shared" si="1701"/>
        <v>0</v>
      </c>
      <c r="W3702" s="75"/>
      <c r="X3702" s="76"/>
    </row>
    <row r="3703" spans="1:24" s="77" customFormat="1" ht="15.75" x14ac:dyDescent="0.25">
      <c r="A3703" s="72" t="s">
        <v>302</v>
      </c>
      <c r="B3703" s="33" t="s">
        <v>334</v>
      </c>
      <c r="C3703" s="78" t="s">
        <v>125</v>
      </c>
      <c r="D3703" s="43" t="s">
        <v>166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1699"/>
        <v>0</v>
      </c>
      <c r="R3703" s="74"/>
      <c r="S3703" s="53">
        <f t="shared" si="1700"/>
        <v>0</v>
      </c>
      <c r="T3703" s="58"/>
      <c r="U3703" s="58"/>
      <c r="V3703" s="53">
        <f t="shared" si="1701"/>
        <v>0</v>
      </c>
      <c r="W3703" s="75"/>
      <c r="X3703" s="76"/>
    </row>
    <row r="3704" spans="1:24" s="77" customFormat="1" ht="47.25" x14ac:dyDescent="0.25">
      <c r="A3704" s="72" t="s">
        <v>302</v>
      </c>
      <c r="B3704" s="33" t="s">
        <v>334</v>
      </c>
      <c r="C3704" s="78" t="s">
        <v>34</v>
      </c>
      <c r="D3704" s="43" t="s">
        <v>167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1699"/>
        <v>0</v>
      </c>
      <c r="R3704" s="74"/>
      <c r="S3704" s="53">
        <f t="shared" si="1700"/>
        <v>0</v>
      </c>
      <c r="T3704" s="58"/>
      <c r="U3704" s="58"/>
      <c r="V3704" s="53">
        <f t="shared" si="1701"/>
        <v>0</v>
      </c>
      <c r="W3704" s="75"/>
      <c r="X3704" s="76"/>
    </row>
    <row r="3705" spans="1:24" s="77" customFormat="1" ht="15.75" x14ac:dyDescent="0.25">
      <c r="A3705" s="72" t="s">
        <v>302</v>
      </c>
      <c r="B3705" s="33" t="s">
        <v>334</v>
      </c>
      <c r="C3705" s="78" t="s">
        <v>35</v>
      </c>
      <c r="D3705" s="43" t="s">
        <v>168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1699"/>
        <v>0</v>
      </c>
      <c r="R3705" s="74"/>
      <c r="S3705" s="53">
        <f t="shared" si="1700"/>
        <v>0</v>
      </c>
      <c r="T3705" s="58"/>
      <c r="U3705" s="58"/>
      <c r="V3705" s="53">
        <f t="shared" si="1701"/>
        <v>0</v>
      </c>
      <c r="W3705" s="75"/>
      <c r="X3705" s="76"/>
    </row>
    <row r="3706" spans="1:24" s="77" customFormat="1" ht="31.5" x14ac:dyDescent="0.25">
      <c r="A3706" s="72" t="s">
        <v>302</v>
      </c>
      <c r="B3706" s="33" t="s">
        <v>334</v>
      </c>
      <c r="C3706" s="78" t="s">
        <v>36</v>
      </c>
      <c r="D3706" s="43" t="s">
        <v>190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1699"/>
        <v>0</v>
      </c>
      <c r="R3706" s="74"/>
      <c r="S3706" s="53">
        <f t="shared" si="1700"/>
        <v>0</v>
      </c>
      <c r="T3706" s="58"/>
      <c r="U3706" s="58"/>
      <c r="V3706" s="53">
        <f t="shared" si="1701"/>
        <v>0</v>
      </c>
      <c r="W3706" s="75"/>
      <c r="X3706" s="76"/>
    </row>
    <row r="3707" spans="1:24" s="77" customFormat="1" ht="31.5" x14ac:dyDescent="0.25">
      <c r="A3707" s="72" t="s">
        <v>302</v>
      </c>
      <c r="B3707" s="33" t="s">
        <v>334</v>
      </c>
      <c r="C3707" s="78" t="s">
        <v>37</v>
      </c>
      <c r="D3707" s="43" t="s">
        <v>191</v>
      </c>
      <c r="E3707" s="74"/>
      <c r="F3707" s="74"/>
      <c r="G3707" s="74"/>
      <c r="H3707" s="74"/>
      <c r="I3707" s="54"/>
      <c r="J3707" s="50"/>
      <c r="K3707" s="54"/>
      <c r="L3707" s="55"/>
      <c r="M3707" s="75"/>
      <c r="N3707" s="75"/>
      <c r="O3707" s="74"/>
      <c r="P3707" s="74"/>
      <c r="Q3707" s="57">
        <f t="shared" si="1699"/>
        <v>0</v>
      </c>
      <c r="R3707" s="74"/>
      <c r="S3707" s="53">
        <f t="shared" si="1700"/>
        <v>0</v>
      </c>
      <c r="T3707" s="58"/>
      <c r="U3707" s="58"/>
      <c r="V3707" s="53">
        <f t="shared" si="1701"/>
        <v>0</v>
      </c>
      <c r="W3707" s="75"/>
      <c r="X3707" s="76"/>
    </row>
    <row r="3708" spans="1:24" s="77" customFormat="1" ht="31.5" x14ac:dyDescent="0.25">
      <c r="A3708" s="72" t="s">
        <v>302</v>
      </c>
      <c r="B3708" s="33" t="s">
        <v>334</v>
      </c>
      <c r="C3708" s="78" t="s">
        <v>38</v>
      </c>
      <c r="D3708" s="43" t="s">
        <v>169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>
        <f t="shared" si="1699"/>
        <v>0</v>
      </c>
      <c r="R3708" s="74"/>
      <c r="S3708" s="53">
        <f t="shared" si="1700"/>
        <v>0</v>
      </c>
      <c r="T3708" s="58"/>
      <c r="U3708" s="58"/>
      <c r="V3708" s="53">
        <f t="shared" si="1701"/>
        <v>0</v>
      </c>
      <c r="W3708" s="75"/>
      <c r="X3708" s="76"/>
    </row>
    <row r="3709" spans="1:24" s="77" customFormat="1" ht="15.75" x14ac:dyDescent="0.25">
      <c r="A3709" s="72" t="s">
        <v>302</v>
      </c>
      <c r="B3709" s="33" t="s">
        <v>334</v>
      </c>
      <c r="C3709" s="78" t="s">
        <v>39</v>
      </c>
      <c r="D3709" s="43" t="s">
        <v>170</v>
      </c>
      <c r="E3709" s="74"/>
      <c r="F3709" s="74"/>
      <c r="G3709" s="74"/>
      <c r="H3709" s="74"/>
      <c r="I3709" s="54"/>
      <c r="J3709" s="50"/>
      <c r="K3709" s="54"/>
      <c r="L3709" s="55"/>
      <c r="M3709" s="75"/>
      <c r="N3709" s="75"/>
      <c r="O3709" s="74"/>
      <c r="P3709" s="74"/>
      <c r="Q3709" s="57">
        <f t="shared" si="1699"/>
        <v>0</v>
      </c>
      <c r="R3709" s="74"/>
      <c r="S3709" s="53">
        <f t="shared" si="1700"/>
        <v>0</v>
      </c>
      <c r="T3709" s="58"/>
      <c r="U3709" s="58"/>
      <c r="V3709" s="53">
        <f t="shared" si="1701"/>
        <v>0</v>
      </c>
      <c r="W3709" s="75"/>
      <c r="X3709" s="76"/>
    </row>
    <row r="3710" spans="1:24" s="77" customFormat="1" ht="47.25" x14ac:dyDescent="0.25">
      <c r="A3710" s="72" t="s">
        <v>302</v>
      </c>
      <c r="B3710" s="33" t="s">
        <v>334</v>
      </c>
      <c r="C3710" s="78" t="s">
        <v>40</v>
      </c>
      <c r="D3710" s="43" t="s">
        <v>172</v>
      </c>
      <c r="E3710" s="74"/>
      <c r="F3710" s="74"/>
      <c r="G3710" s="74"/>
      <c r="H3710" s="74"/>
      <c r="I3710" s="54"/>
      <c r="J3710" s="50"/>
      <c r="K3710" s="54"/>
      <c r="L3710" s="55"/>
      <c r="M3710" s="75"/>
      <c r="N3710" s="75"/>
      <c r="O3710" s="74"/>
      <c r="P3710" s="74"/>
      <c r="Q3710" s="57">
        <f t="shared" si="1699"/>
        <v>0</v>
      </c>
      <c r="R3710" s="74"/>
      <c r="S3710" s="53">
        <f t="shared" si="1700"/>
        <v>0</v>
      </c>
      <c r="T3710" s="58"/>
      <c r="U3710" s="58"/>
      <c r="V3710" s="53">
        <f t="shared" si="1701"/>
        <v>0</v>
      </c>
      <c r="W3710" s="75"/>
      <c r="X3710" s="76"/>
    </row>
    <row r="3711" spans="1:24" s="77" customFormat="1" ht="15.75" x14ac:dyDescent="0.25">
      <c r="A3711" s="72" t="s">
        <v>302</v>
      </c>
      <c r="B3711" s="33" t="s">
        <v>334</v>
      </c>
      <c r="C3711" s="78" t="s">
        <v>41</v>
      </c>
      <c r="D3711" s="43" t="s">
        <v>171</v>
      </c>
      <c r="E3711" s="74"/>
      <c r="F3711" s="74"/>
      <c r="G3711" s="74"/>
      <c r="H3711" s="74"/>
      <c r="I3711" s="54"/>
      <c r="J3711" s="50"/>
      <c r="K3711" s="54"/>
      <c r="L3711" s="55"/>
      <c r="M3711" s="75"/>
      <c r="N3711" s="75"/>
      <c r="O3711" s="74"/>
      <c r="P3711" s="74"/>
      <c r="Q3711" s="57">
        <f t="shared" si="1699"/>
        <v>0</v>
      </c>
      <c r="R3711" s="74"/>
      <c r="S3711" s="53">
        <f t="shared" si="1700"/>
        <v>0</v>
      </c>
      <c r="T3711" s="58"/>
      <c r="U3711" s="58"/>
      <c r="V3711" s="53">
        <f t="shared" si="1701"/>
        <v>0</v>
      </c>
      <c r="W3711" s="75"/>
      <c r="X3711" s="76"/>
    </row>
    <row r="3712" spans="1:24" s="77" customFormat="1" ht="15.75" x14ac:dyDescent="0.25">
      <c r="A3712" s="72" t="s">
        <v>302</v>
      </c>
      <c r="B3712" s="33" t="s">
        <v>334</v>
      </c>
      <c r="C3712" s="78" t="s">
        <v>42</v>
      </c>
      <c r="D3712" s="43" t="s">
        <v>192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 t="shared" si="1699"/>
        <v>0</v>
      </c>
      <c r="R3712" s="74"/>
      <c r="S3712" s="53">
        <f t="shared" si="1700"/>
        <v>0</v>
      </c>
      <c r="T3712" s="58"/>
      <c r="U3712" s="58"/>
      <c r="V3712" s="53">
        <f t="shared" si="1701"/>
        <v>0</v>
      </c>
      <c r="W3712" s="75"/>
      <c r="X3712" s="76"/>
    </row>
    <row r="3713" spans="1:24" s="77" customFormat="1" ht="15.75" x14ac:dyDescent="0.25">
      <c r="A3713" s="72" t="s">
        <v>302</v>
      </c>
      <c r="B3713" s="33" t="s">
        <v>334</v>
      </c>
      <c r="C3713" s="78" t="s">
        <v>43</v>
      </c>
      <c r="D3713" s="43" t="s">
        <v>193</v>
      </c>
      <c r="E3713" s="74"/>
      <c r="F3713" s="74"/>
      <c r="G3713" s="74"/>
      <c r="H3713" s="74"/>
      <c r="I3713" s="54"/>
      <c r="J3713" s="50"/>
      <c r="K3713" s="54"/>
      <c r="L3713" s="55"/>
      <c r="M3713" s="75"/>
      <c r="N3713" s="75"/>
      <c r="O3713" s="74"/>
      <c r="P3713" s="74"/>
      <c r="Q3713" s="57">
        <f t="shared" si="1699"/>
        <v>0</v>
      </c>
      <c r="R3713" s="74"/>
      <c r="S3713" s="53">
        <f t="shared" si="1700"/>
        <v>0</v>
      </c>
      <c r="T3713" s="58"/>
      <c r="U3713" s="58"/>
      <c r="V3713" s="53">
        <f t="shared" si="1701"/>
        <v>0</v>
      </c>
      <c r="W3713" s="75"/>
      <c r="X3713" s="76"/>
    </row>
    <row r="3714" spans="1:24" s="77" customFormat="1" ht="15.75" x14ac:dyDescent="0.25">
      <c r="A3714" s="72" t="s">
        <v>302</v>
      </c>
      <c r="B3714" s="33" t="s">
        <v>334</v>
      </c>
      <c r="C3714" s="78" t="s">
        <v>44</v>
      </c>
      <c r="D3714" s="43" t="s">
        <v>173</v>
      </c>
      <c r="E3714" s="74"/>
      <c r="F3714" s="74"/>
      <c r="G3714" s="74"/>
      <c r="H3714" s="74"/>
      <c r="I3714" s="54"/>
      <c r="J3714" s="50"/>
      <c r="K3714" s="54"/>
      <c r="L3714" s="55"/>
      <c r="M3714" s="75"/>
      <c r="N3714" s="75"/>
      <c r="O3714" s="74"/>
      <c r="P3714" s="74"/>
      <c r="Q3714" s="57">
        <f t="shared" si="1699"/>
        <v>0</v>
      </c>
      <c r="R3714" s="74"/>
      <c r="S3714" s="53">
        <f t="shared" si="1700"/>
        <v>0</v>
      </c>
      <c r="T3714" s="58"/>
      <c r="U3714" s="58"/>
      <c r="V3714" s="53">
        <f t="shared" si="1701"/>
        <v>0</v>
      </c>
      <c r="W3714" s="75"/>
      <c r="X3714" s="76"/>
    </row>
    <row r="3715" spans="1:24" s="77" customFormat="1" ht="15.75" x14ac:dyDescent="0.25">
      <c r="A3715" s="72" t="s">
        <v>302</v>
      </c>
      <c r="B3715" s="33" t="s">
        <v>334</v>
      </c>
      <c r="C3715" s="78" t="s">
        <v>45</v>
      </c>
      <c r="D3715" s="43" t="s">
        <v>187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 t="shared" si="1699"/>
        <v>0</v>
      </c>
      <c r="R3715" s="74"/>
      <c r="S3715" s="53">
        <f t="shared" si="1700"/>
        <v>0</v>
      </c>
      <c r="T3715" s="58"/>
      <c r="U3715" s="58"/>
      <c r="V3715" s="53">
        <f t="shared" si="1701"/>
        <v>0</v>
      </c>
      <c r="W3715" s="75"/>
      <c r="X3715" s="76"/>
    </row>
    <row r="3716" spans="1:24" s="77" customFormat="1" ht="15.75" x14ac:dyDescent="0.25">
      <c r="A3716" s="72" t="s">
        <v>302</v>
      </c>
      <c r="B3716" s="33" t="s">
        <v>334</v>
      </c>
      <c r="C3716" s="78" t="s">
        <v>46</v>
      </c>
      <c r="D3716" s="43" t="s">
        <v>194</v>
      </c>
      <c r="E3716" s="74"/>
      <c r="F3716" s="74"/>
      <c r="G3716" s="74"/>
      <c r="H3716" s="74"/>
      <c r="I3716" s="54"/>
      <c r="J3716" s="50"/>
      <c r="K3716" s="54"/>
      <c r="L3716" s="55"/>
      <c r="M3716" s="75"/>
      <c r="N3716" s="75"/>
      <c r="O3716" s="74"/>
      <c r="P3716" s="74"/>
      <c r="Q3716" s="57">
        <f t="shared" si="1699"/>
        <v>0</v>
      </c>
      <c r="R3716" s="74"/>
      <c r="S3716" s="53">
        <f t="shared" si="1700"/>
        <v>0</v>
      </c>
      <c r="T3716" s="58"/>
      <c r="U3716" s="58"/>
      <c r="V3716" s="53">
        <f t="shared" si="1701"/>
        <v>0</v>
      </c>
      <c r="W3716" s="75"/>
      <c r="X3716" s="76"/>
    </row>
    <row r="3717" spans="1:24" s="77" customFormat="1" ht="15.75" x14ac:dyDescent="0.25">
      <c r="A3717" s="72" t="s">
        <v>302</v>
      </c>
      <c r="B3717" s="33" t="s">
        <v>334</v>
      </c>
      <c r="C3717" s="78" t="s">
        <v>47</v>
      </c>
      <c r="D3717" s="43" t="s">
        <v>121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si="1699"/>
        <v>0</v>
      </c>
      <c r="R3717" s="74"/>
      <c r="S3717" s="53">
        <f t="shared" si="1700"/>
        <v>0</v>
      </c>
      <c r="T3717" s="58"/>
      <c r="U3717" s="58"/>
      <c r="V3717" s="53">
        <f t="shared" si="1701"/>
        <v>0</v>
      </c>
      <c r="W3717" s="75"/>
      <c r="X3717" s="76"/>
    </row>
    <row r="3718" spans="1:24" s="77" customFormat="1" ht="15.75" x14ac:dyDescent="0.25">
      <c r="A3718" s="72" t="s">
        <v>302</v>
      </c>
      <c r="B3718" s="33" t="s">
        <v>334</v>
      </c>
      <c r="C3718" s="78" t="s">
        <v>48</v>
      </c>
      <c r="D3718" s="43" t="s">
        <v>195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1699"/>
        <v>0</v>
      </c>
      <c r="R3718" s="74"/>
      <c r="S3718" s="53">
        <f t="shared" si="1700"/>
        <v>0</v>
      </c>
      <c r="T3718" s="58"/>
      <c r="U3718" s="58"/>
      <c r="V3718" s="53">
        <f t="shared" si="1701"/>
        <v>0</v>
      </c>
      <c r="W3718" s="75"/>
      <c r="X3718" s="76"/>
    </row>
    <row r="3719" spans="1:24" s="77" customFormat="1" ht="31.5" x14ac:dyDescent="0.25">
      <c r="A3719" s="72" t="s">
        <v>302</v>
      </c>
      <c r="B3719" s="33" t="s">
        <v>334</v>
      </c>
      <c r="C3719" s="78" t="s">
        <v>128</v>
      </c>
      <c r="D3719" s="43" t="s">
        <v>118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1699"/>
        <v>0</v>
      </c>
      <c r="R3719" s="74"/>
      <c r="S3719" s="53">
        <f t="shared" si="1700"/>
        <v>0</v>
      </c>
      <c r="T3719" s="58"/>
      <c r="U3719" s="58"/>
      <c r="V3719" s="53">
        <f t="shared" si="1701"/>
        <v>0</v>
      </c>
      <c r="W3719" s="75"/>
      <c r="X3719" s="76"/>
    </row>
    <row r="3720" spans="1:24" s="77" customFormat="1" ht="15.75" x14ac:dyDescent="0.25">
      <c r="A3720" s="72" t="s">
        <v>302</v>
      </c>
      <c r="B3720" s="33" t="s">
        <v>334</v>
      </c>
      <c r="C3720" s="78" t="s">
        <v>47</v>
      </c>
      <c r="D3720" s="43" t="s">
        <v>121</v>
      </c>
      <c r="E3720" s="74"/>
      <c r="F3720" s="74"/>
      <c r="G3720" s="74"/>
      <c r="H3720" s="74"/>
      <c r="I3720" s="54"/>
      <c r="J3720" s="50"/>
      <c r="K3720" s="54"/>
      <c r="L3720" s="55"/>
      <c r="M3720" s="75"/>
      <c r="N3720" s="75"/>
      <c r="O3720" s="74"/>
      <c r="P3720" s="74"/>
      <c r="Q3720" s="57">
        <f t="shared" si="1699"/>
        <v>0</v>
      </c>
      <c r="R3720" s="74"/>
      <c r="S3720" s="53">
        <f t="shared" si="1700"/>
        <v>0</v>
      </c>
      <c r="T3720" s="58"/>
      <c r="U3720" s="58"/>
      <c r="V3720" s="53">
        <f t="shared" si="1701"/>
        <v>0</v>
      </c>
      <c r="W3720" s="75"/>
      <c r="X3720" s="76"/>
    </row>
    <row r="3721" spans="1:24" s="77" customFormat="1" ht="31.5" x14ac:dyDescent="0.25">
      <c r="A3721" s="72" t="s">
        <v>302</v>
      </c>
      <c r="B3721" s="33" t="s">
        <v>334</v>
      </c>
      <c r="C3721" s="78" t="s">
        <v>49</v>
      </c>
      <c r="D3721" s="43" t="s">
        <v>196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1699"/>
        <v>0</v>
      </c>
      <c r="R3721" s="74"/>
      <c r="S3721" s="53">
        <f t="shared" si="1700"/>
        <v>0</v>
      </c>
      <c r="T3721" s="58"/>
      <c r="U3721" s="58"/>
      <c r="V3721" s="53">
        <f t="shared" si="1701"/>
        <v>0</v>
      </c>
      <c r="W3721" s="75"/>
      <c r="X3721" s="76"/>
    </row>
    <row r="3722" spans="1:24" s="77" customFormat="1" ht="31.5" x14ac:dyDescent="0.25">
      <c r="A3722" s="72" t="s">
        <v>302</v>
      </c>
      <c r="B3722" s="33" t="s">
        <v>334</v>
      </c>
      <c r="C3722" s="78" t="s">
        <v>197</v>
      </c>
      <c r="D3722" s="43" t="s">
        <v>198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1699"/>
        <v>0</v>
      </c>
      <c r="R3722" s="74"/>
      <c r="S3722" s="53">
        <f t="shared" si="1700"/>
        <v>0</v>
      </c>
      <c r="T3722" s="58"/>
      <c r="U3722" s="58"/>
      <c r="V3722" s="53">
        <f t="shared" si="1701"/>
        <v>0</v>
      </c>
      <c r="W3722" s="75"/>
      <c r="X3722" s="76"/>
    </row>
    <row r="3723" spans="1:24" s="77" customFormat="1" ht="47.25" x14ac:dyDescent="0.25">
      <c r="A3723" s="72" t="s">
        <v>302</v>
      </c>
      <c r="B3723" s="33" t="s">
        <v>334</v>
      </c>
      <c r="C3723" s="78" t="s">
        <v>199</v>
      </c>
      <c r="D3723" s="43" t="s">
        <v>200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1699"/>
        <v>0</v>
      </c>
      <c r="R3723" s="74"/>
      <c r="S3723" s="53">
        <f t="shared" si="1700"/>
        <v>0</v>
      </c>
      <c r="T3723" s="58"/>
      <c r="U3723" s="58"/>
      <c r="V3723" s="53">
        <f t="shared" si="1701"/>
        <v>0</v>
      </c>
      <c r="W3723" s="75"/>
      <c r="X3723" s="76"/>
    </row>
    <row r="3724" spans="1:24" s="77" customFormat="1" ht="31.5" x14ac:dyDescent="0.25">
      <c r="A3724" s="72" t="s">
        <v>302</v>
      </c>
      <c r="B3724" s="33" t="s">
        <v>334</v>
      </c>
      <c r="C3724" s="78" t="s">
        <v>201</v>
      </c>
      <c r="D3724" s="43" t="s">
        <v>202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1699"/>
        <v>0</v>
      </c>
      <c r="R3724" s="74"/>
      <c r="S3724" s="53">
        <f t="shared" si="1700"/>
        <v>0</v>
      </c>
      <c r="T3724" s="58"/>
      <c r="U3724" s="58"/>
      <c r="V3724" s="53">
        <f t="shared" si="1701"/>
        <v>0</v>
      </c>
      <c r="W3724" s="75"/>
      <c r="X3724" s="76"/>
    </row>
    <row r="3725" spans="1:24" s="77" customFormat="1" ht="47.25" x14ac:dyDescent="0.25">
      <c r="A3725" s="72" t="s">
        <v>302</v>
      </c>
      <c r="B3725" s="33" t="s">
        <v>334</v>
      </c>
      <c r="C3725" s="78" t="s">
        <v>203</v>
      </c>
      <c r="D3725" s="43" t="s">
        <v>204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1699"/>
        <v>0</v>
      </c>
      <c r="R3725" s="74"/>
      <c r="S3725" s="53">
        <f t="shared" si="1700"/>
        <v>0</v>
      </c>
      <c r="T3725" s="58"/>
      <c r="U3725" s="58"/>
      <c r="V3725" s="53">
        <f t="shared" si="1701"/>
        <v>0</v>
      </c>
      <c r="W3725" s="75"/>
      <c r="X3725" s="76"/>
    </row>
    <row r="3726" spans="1:24" s="77" customFormat="1" ht="31.5" x14ac:dyDescent="0.25">
      <c r="A3726" s="72" t="s">
        <v>302</v>
      </c>
      <c r="B3726" s="22" t="s">
        <v>335</v>
      </c>
      <c r="C3726" s="73" t="s">
        <v>102</v>
      </c>
      <c r="D3726" s="32" t="s">
        <v>50</v>
      </c>
      <c r="E3726" s="64">
        <f>SUM(E3727:E3775)</f>
        <v>15272</v>
      </c>
      <c r="F3726" s="64">
        <f>SUM(F3727:F3775)</f>
        <v>13427</v>
      </c>
      <c r="G3726" s="64">
        <f>SUM(G3727:G3775)</f>
        <v>13058</v>
      </c>
      <c r="H3726" s="64">
        <f>SUM(H3727:H3775)</f>
        <v>13058</v>
      </c>
      <c r="I3726" s="64">
        <f>SUM(I3727:I3775)</f>
        <v>0</v>
      </c>
      <c r="J3726" s="126">
        <f>SUM(J3727:J3774)</f>
        <v>0</v>
      </c>
      <c r="K3726" s="64">
        <f>SUM(K3727:K3775)</f>
        <v>-369</v>
      </c>
      <c r="L3726" s="55">
        <f>ROUND(K3726*100/-F3726,2)</f>
        <v>2.75</v>
      </c>
      <c r="M3726" s="64"/>
      <c r="N3726" s="64"/>
      <c r="O3726" s="64">
        <f>SUM(O3727:O3774)</f>
        <v>0</v>
      </c>
      <c r="P3726" s="64">
        <f>SUM(P3727:P3774)</f>
        <v>0</v>
      </c>
      <c r="Q3726" s="126">
        <f>SUM(Q3727:Q3770)</f>
        <v>0</v>
      </c>
      <c r="R3726" s="64">
        <f>SUM(R3727:R3774)</f>
        <v>0</v>
      </c>
      <c r="S3726" s="64">
        <f>SUM(S3727:S3774)</f>
        <v>0</v>
      </c>
      <c r="T3726" s="136">
        <f>SUM(T3727:T3774)</f>
        <v>0</v>
      </c>
      <c r="U3726" s="136">
        <f>SUM(U3727:U3774)</f>
        <v>0</v>
      </c>
      <c r="V3726" s="64">
        <f>SUM(V3727:V3770)</f>
        <v>0</v>
      </c>
      <c r="W3726" s="64"/>
      <c r="X3726" s="76"/>
    </row>
    <row r="3727" spans="1:24" s="77" customFormat="1" ht="63" x14ac:dyDescent="0.25">
      <c r="A3727" s="72" t="s">
        <v>302</v>
      </c>
      <c r="B3727" s="44" t="s">
        <v>335</v>
      </c>
      <c r="C3727" s="73" t="s">
        <v>102</v>
      </c>
      <c r="D3727" s="43" t="s">
        <v>205</v>
      </c>
      <c r="E3727" s="74"/>
      <c r="F3727" s="74"/>
      <c r="G3727" s="74"/>
      <c r="H3727" s="74"/>
      <c r="I3727" s="54"/>
      <c r="J3727" s="50"/>
      <c r="K3727" s="54"/>
      <c r="L3727" s="55"/>
      <c r="M3727" s="75"/>
      <c r="N3727" s="75"/>
      <c r="O3727" s="74"/>
      <c r="P3727" s="74"/>
      <c r="Q3727" s="57">
        <f>O3727-P3727</f>
        <v>0</v>
      </c>
      <c r="R3727" s="74"/>
      <c r="S3727" s="53">
        <f>ROUND(R3727/12*3,0)</f>
        <v>0</v>
      </c>
      <c r="T3727" s="58"/>
      <c r="U3727" s="58"/>
      <c r="V3727" s="53">
        <f>T3727-U3727</f>
        <v>0</v>
      </c>
      <c r="W3727" s="75"/>
      <c r="X3727" s="76"/>
    </row>
    <row r="3728" spans="1:24" s="77" customFormat="1" ht="15.75" x14ac:dyDescent="0.25">
      <c r="A3728" s="72" t="s">
        <v>302</v>
      </c>
      <c r="B3728" s="44" t="s">
        <v>335</v>
      </c>
      <c r="C3728" s="23" t="s">
        <v>367</v>
      </c>
      <c r="D3728" s="43" t="s">
        <v>370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/>
      <c r="R3728" s="74"/>
      <c r="S3728" s="53"/>
      <c r="T3728" s="58"/>
      <c r="U3728" s="58"/>
      <c r="V3728" s="53"/>
      <c r="W3728" s="75"/>
      <c r="X3728" s="76"/>
    </row>
    <row r="3729" spans="1:24" s="77" customFormat="1" ht="15.75" x14ac:dyDescent="0.25">
      <c r="A3729" s="72" t="s">
        <v>302</v>
      </c>
      <c r="B3729" s="44" t="s">
        <v>335</v>
      </c>
      <c r="C3729" s="23" t="s">
        <v>368</v>
      </c>
      <c r="D3729" s="43" t="s">
        <v>371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/>
      <c r="R3729" s="74"/>
      <c r="S3729" s="53"/>
      <c r="T3729" s="58"/>
      <c r="U3729" s="58"/>
      <c r="V3729" s="53"/>
      <c r="W3729" s="75"/>
      <c r="X3729" s="76"/>
    </row>
    <row r="3730" spans="1:24" s="77" customFormat="1" ht="31.5" x14ac:dyDescent="0.25">
      <c r="A3730" s="72" t="s">
        <v>302</v>
      </c>
      <c r="B3730" s="44" t="s">
        <v>335</v>
      </c>
      <c r="C3730" s="23" t="s">
        <v>369</v>
      </c>
      <c r="D3730" s="43" t="s">
        <v>372</v>
      </c>
      <c r="E3730" s="74"/>
      <c r="F3730" s="74"/>
      <c r="G3730" s="74"/>
      <c r="H3730" s="74"/>
      <c r="I3730" s="119"/>
      <c r="J3730" s="55"/>
      <c r="K3730" s="119"/>
      <c r="L3730" s="55"/>
      <c r="M3730" s="75"/>
      <c r="N3730" s="75"/>
      <c r="O3730" s="74"/>
      <c r="P3730" s="74"/>
      <c r="Q3730" s="59"/>
      <c r="R3730" s="74"/>
      <c r="S3730" s="53"/>
      <c r="T3730" s="53"/>
      <c r="U3730" s="53"/>
      <c r="V3730" s="53"/>
      <c r="W3730" s="75"/>
      <c r="X3730" s="76"/>
    </row>
    <row r="3731" spans="1:24" s="77" customFormat="1" ht="31.5" x14ac:dyDescent="0.25">
      <c r="A3731" s="72" t="s">
        <v>302</v>
      </c>
      <c r="B3731" s="44" t="s">
        <v>335</v>
      </c>
      <c r="C3731" s="79" t="s">
        <v>206</v>
      </c>
      <c r="D3731" s="43" t="s">
        <v>207</v>
      </c>
      <c r="E3731" s="74"/>
      <c r="F3731" s="74"/>
      <c r="G3731" s="74"/>
      <c r="H3731" s="74"/>
      <c r="I3731" s="54"/>
      <c r="J3731" s="50"/>
      <c r="K3731" s="54"/>
      <c r="L3731" s="55"/>
      <c r="M3731" s="75"/>
      <c r="N3731" s="75"/>
      <c r="O3731" s="74"/>
      <c r="P3731" s="74"/>
      <c r="Q3731" s="57">
        <f t="shared" ref="Q3731:Q3768" si="1702">O3731-P3731</f>
        <v>0</v>
      </c>
      <c r="R3731" s="74"/>
      <c r="S3731" s="53">
        <f t="shared" ref="S3731:S3768" si="1703">ROUND(R3731/12*3,0)</f>
        <v>0</v>
      </c>
      <c r="T3731" s="58"/>
      <c r="U3731" s="58"/>
      <c r="V3731" s="53">
        <f t="shared" ref="V3731:V3768" si="1704">T3731-U3731</f>
        <v>0</v>
      </c>
      <c r="W3731" s="75"/>
      <c r="X3731" s="76"/>
    </row>
    <row r="3732" spans="1:24" s="77" customFormat="1" ht="31.5" x14ac:dyDescent="0.25">
      <c r="A3732" s="72" t="s">
        <v>302</v>
      </c>
      <c r="B3732" s="44" t="s">
        <v>335</v>
      </c>
      <c r="C3732" s="79" t="s">
        <v>208</v>
      </c>
      <c r="D3732" s="43" t="s">
        <v>209</v>
      </c>
      <c r="E3732" s="53"/>
      <c r="F3732" s="53">
        <f>E3732/12*1</f>
        <v>0</v>
      </c>
      <c r="G3732" s="53"/>
      <c r="H3732" s="53"/>
      <c r="I3732" s="54"/>
      <c r="J3732" s="50"/>
      <c r="K3732" s="54"/>
      <c r="L3732" s="55"/>
      <c r="M3732" s="75"/>
      <c r="N3732" s="75"/>
      <c r="O3732" s="74"/>
      <c r="P3732" s="74"/>
      <c r="Q3732" s="57">
        <f t="shared" si="1702"/>
        <v>0</v>
      </c>
      <c r="R3732" s="74"/>
      <c r="S3732" s="53">
        <f t="shared" si="1703"/>
        <v>0</v>
      </c>
      <c r="T3732" s="58"/>
      <c r="U3732" s="58"/>
      <c r="V3732" s="53">
        <f t="shared" si="1704"/>
        <v>0</v>
      </c>
      <c r="W3732" s="75"/>
      <c r="X3732" s="76"/>
    </row>
    <row r="3733" spans="1:24" s="77" customFormat="1" ht="15.75" x14ac:dyDescent="0.25">
      <c r="A3733" s="72" t="s">
        <v>302</v>
      </c>
      <c r="B3733" s="44" t="s">
        <v>335</v>
      </c>
      <c r="C3733" s="79" t="s">
        <v>210</v>
      </c>
      <c r="D3733" s="43" t="s">
        <v>223</v>
      </c>
      <c r="E3733" s="74"/>
      <c r="F3733" s="74"/>
      <c r="G3733" s="74"/>
      <c r="H3733" s="74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1702"/>
        <v>0</v>
      </c>
      <c r="R3733" s="74"/>
      <c r="S3733" s="53">
        <f t="shared" si="1703"/>
        <v>0</v>
      </c>
      <c r="T3733" s="58"/>
      <c r="U3733" s="58"/>
      <c r="V3733" s="53">
        <f t="shared" si="1704"/>
        <v>0</v>
      </c>
      <c r="W3733" s="75"/>
      <c r="X3733" s="76"/>
    </row>
    <row r="3734" spans="1:24" s="77" customFormat="1" ht="31.5" x14ac:dyDescent="0.25">
      <c r="A3734" s="72" t="s">
        <v>302</v>
      </c>
      <c r="B3734" s="44" t="s">
        <v>335</v>
      </c>
      <c r="C3734" s="79" t="s">
        <v>211</v>
      </c>
      <c r="D3734" s="43" t="s">
        <v>212</v>
      </c>
      <c r="E3734" s="53"/>
      <c r="F3734" s="53">
        <f>E3734/12*1</f>
        <v>0</v>
      </c>
      <c r="G3734" s="53"/>
      <c r="H3734" s="53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1702"/>
        <v>0</v>
      </c>
      <c r="R3734" s="74"/>
      <c r="S3734" s="53">
        <f t="shared" si="1703"/>
        <v>0</v>
      </c>
      <c r="T3734" s="58"/>
      <c r="U3734" s="58"/>
      <c r="V3734" s="53">
        <f t="shared" si="1704"/>
        <v>0</v>
      </c>
      <c r="W3734" s="75"/>
      <c r="X3734" s="76"/>
    </row>
    <row r="3735" spans="1:24" s="77" customFormat="1" ht="15.75" x14ac:dyDescent="0.25">
      <c r="A3735" s="72" t="s">
        <v>302</v>
      </c>
      <c r="B3735" s="44" t="s">
        <v>335</v>
      </c>
      <c r="C3735" s="79" t="s">
        <v>213</v>
      </c>
      <c r="D3735" s="43" t="s">
        <v>214</v>
      </c>
      <c r="E3735" s="74"/>
      <c r="F3735" s="74"/>
      <c r="G3735" s="74"/>
      <c r="H3735" s="74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1702"/>
        <v>0</v>
      </c>
      <c r="R3735" s="74"/>
      <c r="S3735" s="53">
        <f t="shared" si="1703"/>
        <v>0</v>
      </c>
      <c r="T3735" s="58"/>
      <c r="U3735" s="58"/>
      <c r="V3735" s="53">
        <f t="shared" si="1704"/>
        <v>0</v>
      </c>
      <c r="W3735" s="75"/>
      <c r="X3735" s="76"/>
    </row>
    <row r="3736" spans="1:24" s="77" customFormat="1" ht="31.5" x14ac:dyDescent="0.25">
      <c r="A3736" s="72" t="s">
        <v>302</v>
      </c>
      <c r="B3736" s="44" t="s">
        <v>335</v>
      </c>
      <c r="C3736" s="79" t="s">
        <v>215</v>
      </c>
      <c r="D3736" s="43" t="s">
        <v>216</v>
      </c>
      <c r="E3736" s="53"/>
      <c r="F3736" s="53">
        <f t="shared" ref="F3736:F3767" si="1705">E3736/12*1</f>
        <v>0</v>
      </c>
      <c r="G3736" s="53"/>
      <c r="H3736" s="53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1702"/>
        <v>0</v>
      </c>
      <c r="R3736" s="74"/>
      <c r="S3736" s="53">
        <f t="shared" si="1703"/>
        <v>0</v>
      </c>
      <c r="T3736" s="58"/>
      <c r="U3736" s="58"/>
      <c r="V3736" s="53">
        <f t="shared" si="1704"/>
        <v>0</v>
      </c>
      <c r="W3736" s="75"/>
      <c r="X3736" s="76"/>
    </row>
    <row r="3737" spans="1:24" s="77" customFormat="1" ht="31.5" x14ac:dyDescent="0.25">
      <c r="A3737" s="72" t="s">
        <v>302</v>
      </c>
      <c r="B3737" s="44" t="s">
        <v>335</v>
      </c>
      <c r="C3737" s="79" t="s">
        <v>217</v>
      </c>
      <c r="D3737" s="43" t="s">
        <v>218</v>
      </c>
      <c r="E3737" s="53"/>
      <c r="F3737" s="53">
        <f t="shared" si="1705"/>
        <v>0</v>
      </c>
      <c r="G3737" s="53"/>
      <c r="H3737" s="53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1702"/>
        <v>0</v>
      </c>
      <c r="R3737" s="74"/>
      <c r="S3737" s="53">
        <f t="shared" si="1703"/>
        <v>0</v>
      </c>
      <c r="T3737" s="58"/>
      <c r="U3737" s="58"/>
      <c r="V3737" s="53">
        <f t="shared" si="1704"/>
        <v>0</v>
      </c>
      <c r="W3737" s="75"/>
      <c r="X3737" s="76"/>
    </row>
    <row r="3738" spans="1:24" s="77" customFormat="1" ht="31.5" x14ac:dyDescent="0.25">
      <c r="A3738" s="72" t="s">
        <v>302</v>
      </c>
      <c r="B3738" s="44" t="s">
        <v>335</v>
      </c>
      <c r="C3738" s="79" t="s">
        <v>219</v>
      </c>
      <c r="D3738" s="43" t="s">
        <v>220</v>
      </c>
      <c r="E3738" s="53"/>
      <c r="F3738" s="53">
        <f t="shared" si="1705"/>
        <v>0</v>
      </c>
      <c r="G3738" s="53"/>
      <c r="H3738" s="53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1702"/>
        <v>0</v>
      </c>
      <c r="R3738" s="74"/>
      <c r="S3738" s="53">
        <f t="shared" si="1703"/>
        <v>0</v>
      </c>
      <c r="T3738" s="58"/>
      <c r="U3738" s="58"/>
      <c r="V3738" s="53">
        <f t="shared" si="1704"/>
        <v>0</v>
      </c>
      <c r="W3738" s="75"/>
      <c r="X3738" s="76"/>
    </row>
    <row r="3739" spans="1:24" s="77" customFormat="1" ht="31.5" x14ac:dyDescent="0.25">
      <c r="A3739" s="72" t="s">
        <v>302</v>
      </c>
      <c r="B3739" s="44" t="s">
        <v>335</v>
      </c>
      <c r="C3739" s="79" t="s">
        <v>221</v>
      </c>
      <c r="D3739" s="43" t="s">
        <v>224</v>
      </c>
      <c r="E3739" s="53"/>
      <c r="F3739" s="53">
        <f t="shared" si="1705"/>
        <v>0</v>
      </c>
      <c r="G3739" s="53"/>
      <c r="H3739" s="53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1702"/>
        <v>0</v>
      </c>
      <c r="R3739" s="74"/>
      <c r="S3739" s="53">
        <f t="shared" si="1703"/>
        <v>0</v>
      </c>
      <c r="T3739" s="58"/>
      <c r="U3739" s="58"/>
      <c r="V3739" s="53">
        <f t="shared" si="1704"/>
        <v>0</v>
      </c>
      <c r="W3739" s="75"/>
      <c r="X3739" s="76"/>
    </row>
    <row r="3740" spans="1:24" s="77" customFormat="1" ht="31.5" x14ac:dyDescent="0.25">
      <c r="A3740" s="72" t="s">
        <v>302</v>
      </c>
      <c r="B3740" s="44" t="s">
        <v>335</v>
      </c>
      <c r="C3740" s="79" t="s">
        <v>222</v>
      </c>
      <c r="D3740" s="43" t="s">
        <v>225</v>
      </c>
      <c r="E3740" s="53"/>
      <c r="F3740" s="53">
        <f t="shared" si="1705"/>
        <v>0</v>
      </c>
      <c r="G3740" s="53"/>
      <c r="H3740" s="53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1702"/>
        <v>0</v>
      </c>
      <c r="R3740" s="74"/>
      <c r="S3740" s="53">
        <f t="shared" si="1703"/>
        <v>0</v>
      </c>
      <c r="T3740" s="58"/>
      <c r="U3740" s="58"/>
      <c r="V3740" s="53">
        <f t="shared" si="1704"/>
        <v>0</v>
      </c>
      <c r="W3740" s="75"/>
      <c r="X3740" s="76"/>
    </row>
    <row r="3741" spans="1:24" s="77" customFormat="1" ht="31.5" x14ac:dyDescent="0.25">
      <c r="A3741" s="72" t="s">
        <v>302</v>
      </c>
      <c r="B3741" s="44" t="s">
        <v>335</v>
      </c>
      <c r="C3741" s="79" t="s">
        <v>277</v>
      </c>
      <c r="D3741" s="43" t="s">
        <v>278</v>
      </c>
      <c r="E3741" s="53"/>
      <c r="F3741" s="53">
        <f t="shared" si="1705"/>
        <v>0</v>
      </c>
      <c r="G3741" s="53"/>
      <c r="H3741" s="53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1702"/>
        <v>0</v>
      </c>
      <c r="R3741" s="74"/>
      <c r="S3741" s="53">
        <f t="shared" si="1703"/>
        <v>0</v>
      </c>
      <c r="T3741" s="58"/>
      <c r="U3741" s="58"/>
      <c r="V3741" s="53">
        <f t="shared" si="1704"/>
        <v>0</v>
      </c>
      <c r="W3741" s="75"/>
      <c r="X3741" s="76"/>
    </row>
    <row r="3742" spans="1:24" s="77" customFormat="1" ht="15.75" x14ac:dyDescent="0.25">
      <c r="A3742" s="72" t="s">
        <v>302</v>
      </c>
      <c r="B3742" s="44" t="s">
        <v>335</v>
      </c>
      <c r="C3742" s="79" t="s">
        <v>226</v>
      </c>
      <c r="D3742" s="38" t="s">
        <v>408</v>
      </c>
      <c r="E3742" s="53"/>
      <c r="F3742" s="53">
        <f t="shared" si="1705"/>
        <v>0</v>
      </c>
      <c r="G3742" s="53"/>
      <c r="H3742" s="53"/>
      <c r="I3742" s="119">
        <f>G3742-F3742</f>
        <v>0</v>
      </c>
      <c r="J3742" s="50"/>
      <c r="K3742" s="54"/>
      <c r="L3742" s="55"/>
      <c r="M3742" s="75"/>
      <c r="N3742" s="75"/>
      <c r="O3742" s="74"/>
      <c r="P3742" s="74"/>
      <c r="Q3742" s="57">
        <f t="shared" si="1702"/>
        <v>0</v>
      </c>
      <c r="R3742" s="74"/>
      <c r="S3742" s="53">
        <f t="shared" si="1703"/>
        <v>0</v>
      </c>
      <c r="T3742" s="58"/>
      <c r="U3742" s="58"/>
      <c r="V3742" s="53">
        <f t="shared" si="1704"/>
        <v>0</v>
      </c>
      <c r="W3742" s="75"/>
      <c r="X3742" s="76"/>
    </row>
    <row r="3743" spans="1:24" s="77" customFormat="1" ht="31.5" x14ac:dyDescent="0.25">
      <c r="A3743" s="72" t="s">
        <v>302</v>
      </c>
      <c r="B3743" s="44" t="s">
        <v>335</v>
      </c>
      <c r="C3743" s="79" t="s">
        <v>227</v>
      </c>
      <c r="D3743" s="43" t="s">
        <v>228</v>
      </c>
      <c r="E3743" s="53"/>
      <c r="F3743" s="53">
        <f t="shared" si="1705"/>
        <v>0</v>
      </c>
      <c r="G3743" s="53"/>
      <c r="H3743" s="53"/>
      <c r="I3743" s="54"/>
      <c r="J3743" s="50"/>
      <c r="K3743" s="54"/>
      <c r="L3743" s="55"/>
      <c r="M3743" s="75"/>
      <c r="N3743" s="75"/>
      <c r="O3743" s="74"/>
      <c r="P3743" s="74"/>
      <c r="Q3743" s="57">
        <f t="shared" si="1702"/>
        <v>0</v>
      </c>
      <c r="R3743" s="74"/>
      <c r="S3743" s="53">
        <f t="shared" si="1703"/>
        <v>0</v>
      </c>
      <c r="T3743" s="58"/>
      <c r="U3743" s="58"/>
      <c r="V3743" s="53">
        <f t="shared" si="1704"/>
        <v>0</v>
      </c>
      <c r="W3743" s="75"/>
      <c r="X3743" s="76"/>
    </row>
    <row r="3744" spans="1:24" s="77" customFormat="1" ht="15.75" x14ac:dyDescent="0.25">
      <c r="A3744" s="72" t="s">
        <v>302</v>
      </c>
      <c r="B3744" s="44" t="s">
        <v>335</v>
      </c>
      <c r="C3744" s="79" t="s">
        <v>229</v>
      </c>
      <c r="D3744" s="43" t="s">
        <v>230</v>
      </c>
      <c r="E3744" s="53"/>
      <c r="F3744" s="53">
        <f t="shared" si="1705"/>
        <v>0</v>
      </c>
      <c r="G3744" s="53"/>
      <c r="H3744" s="53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1702"/>
        <v>0</v>
      </c>
      <c r="R3744" s="74"/>
      <c r="S3744" s="53">
        <f t="shared" si="1703"/>
        <v>0</v>
      </c>
      <c r="T3744" s="58"/>
      <c r="U3744" s="58"/>
      <c r="V3744" s="53">
        <f t="shared" si="1704"/>
        <v>0</v>
      </c>
      <c r="W3744" s="75"/>
      <c r="X3744" s="76"/>
    </row>
    <row r="3745" spans="1:24" s="77" customFormat="1" ht="15.75" x14ac:dyDescent="0.25">
      <c r="A3745" s="72" t="s">
        <v>302</v>
      </c>
      <c r="B3745" s="44" t="s">
        <v>335</v>
      </c>
      <c r="C3745" s="37" t="s">
        <v>377</v>
      </c>
      <c r="D3745" s="43" t="s">
        <v>359</v>
      </c>
      <c r="E3745" s="53"/>
      <c r="F3745" s="53">
        <f t="shared" si="1705"/>
        <v>0</v>
      </c>
      <c r="G3745" s="53"/>
      <c r="H3745" s="53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1702"/>
        <v>0</v>
      </c>
      <c r="R3745" s="74"/>
      <c r="S3745" s="53">
        <f t="shared" si="1703"/>
        <v>0</v>
      </c>
      <c r="T3745" s="58"/>
      <c r="U3745" s="58"/>
      <c r="V3745" s="53">
        <f t="shared" si="1704"/>
        <v>0</v>
      </c>
      <c r="W3745" s="75"/>
      <c r="X3745" s="76"/>
    </row>
    <row r="3746" spans="1:24" s="77" customFormat="1" ht="15.75" x14ac:dyDescent="0.25">
      <c r="A3746" s="72" t="s">
        <v>302</v>
      </c>
      <c r="B3746" s="44" t="s">
        <v>335</v>
      </c>
      <c r="C3746" s="79" t="s">
        <v>231</v>
      </c>
      <c r="D3746" s="43" t="s">
        <v>232</v>
      </c>
      <c r="E3746" s="53"/>
      <c r="F3746" s="53">
        <f t="shared" si="1705"/>
        <v>0</v>
      </c>
      <c r="G3746" s="53"/>
      <c r="H3746" s="53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1702"/>
        <v>0</v>
      </c>
      <c r="R3746" s="74"/>
      <c r="S3746" s="53">
        <f t="shared" si="1703"/>
        <v>0</v>
      </c>
      <c r="T3746" s="58"/>
      <c r="U3746" s="58"/>
      <c r="V3746" s="53">
        <f t="shared" si="1704"/>
        <v>0</v>
      </c>
      <c r="W3746" s="75"/>
      <c r="X3746" s="76"/>
    </row>
    <row r="3747" spans="1:24" s="77" customFormat="1" ht="15.75" x14ac:dyDescent="0.25">
      <c r="A3747" s="72" t="s">
        <v>302</v>
      </c>
      <c r="B3747" s="44" t="s">
        <v>335</v>
      </c>
      <c r="C3747" s="79" t="s">
        <v>233</v>
      </c>
      <c r="D3747" s="43" t="s">
        <v>234</v>
      </c>
      <c r="E3747" s="53"/>
      <c r="F3747" s="53">
        <f t="shared" si="1705"/>
        <v>0</v>
      </c>
      <c r="G3747" s="53"/>
      <c r="H3747" s="53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1702"/>
        <v>0</v>
      </c>
      <c r="R3747" s="74"/>
      <c r="S3747" s="53">
        <f t="shared" si="1703"/>
        <v>0</v>
      </c>
      <c r="T3747" s="58"/>
      <c r="U3747" s="58"/>
      <c r="V3747" s="53">
        <f t="shared" si="1704"/>
        <v>0</v>
      </c>
      <c r="W3747" s="75"/>
      <c r="X3747" s="76"/>
    </row>
    <row r="3748" spans="1:24" s="77" customFormat="1" ht="31.5" x14ac:dyDescent="0.25">
      <c r="A3748" s="72" t="s">
        <v>302</v>
      </c>
      <c r="B3748" s="44" t="s">
        <v>335</v>
      </c>
      <c r="C3748" s="79" t="s">
        <v>235</v>
      </c>
      <c r="D3748" s="43" t="s">
        <v>236</v>
      </c>
      <c r="E3748" s="53"/>
      <c r="F3748" s="53">
        <f t="shared" si="1705"/>
        <v>0</v>
      </c>
      <c r="G3748" s="53"/>
      <c r="H3748" s="53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1702"/>
        <v>0</v>
      </c>
      <c r="R3748" s="74"/>
      <c r="S3748" s="53">
        <f t="shared" si="1703"/>
        <v>0</v>
      </c>
      <c r="T3748" s="58"/>
      <c r="U3748" s="58"/>
      <c r="V3748" s="53">
        <f t="shared" si="1704"/>
        <v>0</v>
      </c>
      <c r="W3748" s="75"/>
      <c r="X3748" s="76"/>
    </row>
    <row r="3749" spans="1:24" s="77" customFormat="1" ht="31.5" x14ac:dyDescent="0.25">
      <c r="A3749" s="72" t="s">
        <v>302</v>
      </c>
      <c r="B3749" s="44" t="s">
        <v>335</v>
      </c>
      <c r="C3749" s="79" t="s">
        <v>237</v>
      </c>
      <c r="D3749" s="43" t="s">
        <v>238</v>
      </c>
      <c r="E3749" s="53"/>
      <c r="F3749" s="53">
        <f t="shared" si="1705"/>
        <v>0</v>
      </c>
      <c r="G3749" s="53"/>
      <c r="H3749" s="53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1702"/>
        <v>0</v>
      </c>
      <c r="R3749" s="74"/>
      <c r="S3749" s="53">
        <f t="shared" si="1703"/>
        <v>0</v>
      </c>
      <c r="T3749" s="58"/>
      <c r="U3749" s="58"/>
      <c r="V3749" s="53">
        <f t="shared" si="1704"/>
        <v>0</v>
      </c>
      <c r="W3749" s="75"/>
      <c r="X3749" s="76"/>
    </row>
    <row r="3750" spans="1:24" s="77" customFormat="1" ht="15.75" x14ac:dyDescent="0.25">
      <c r="A3750" s="72" t="s">
        <v>302</v>
      </c>
      <c r="B3750" s="44" t="s">
        <v>335</v>
      </c>
      <c r="C3750" s="79" t="s">
        <v>239</v>
      </c>
      <c r="D3750" s="43" t="s">
        <v>243</v>
      </c>
      <c r="E3750" s="53"/>
      <c r="F3750" s="53">
        <f t="shared" si="1705"/>
        <v>0</v>
      </c>
      <c r="G3750" s="53"/>
      <c r="H3750" s="53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1702"/>
        <v>0</v>
      </c>
      <c r="R3750" s="74"/>
      <c r="S3750" s="53">
        <f t="shared" si="1703"/>
        <v>0</v>
      </c>
      <c r="T3750" s="58"/>
      <c r="U3750" s="58"/>
      <c r="V3750" s="53">
        <f t="shared" si="1704"/>
        <v>0</v>
      </c>
      <c r="W3750" s="75"/>
      <c r="X3750" s="76"/>
    </row>
    <row r="3751" spans="1:24" s="77" customFormat="1" ht="15.75" x14ac:dyDescent="0.25">
      <c r="A3751" s="72" t="s">
        <v>302</v>
      </c>
      <c r="B3751" s="44" t="s">
        <v>335</v>
      </c>
      <c r="C3751" s="79" t="s">
        <v>240</v>
      </c>
      <c r="D3751" s="43" t="s">
        <v>244</v>
      </c>
      <c r="E3751" s="53"/>
      <c r="F3751" s="53">
        <f>E3751</f>
        <v>0</v>
      </c>
      <c r="G3751" s="53"/>
      <c r="H3751" s="53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1702"/>
        <v>0</v>
      </c>
      <c r="R3751" s="74"/>
      <c r="S3751" s="53">
        <f t="shared" si="1703"/>
        <v>0</v>
      </c>
      <c r="T3751" s="58"/>
      <c r="U3751" s="58"/>
      <c r="V3751" s="53">
        <f t="shared" si="1704"/>
        <v>0</v>
      </c>
      <c r="W3751" s="75"/>
      <c r="X3751" s="76"/>
    </row>
    <row r="3752" spans="1:24" s="77" customFormat="1" ht="15.75" x14ac:dyDescent="0.25">
      <c r="A3752" s="72" t="s">
        <v>302</v>
      </c>
      <c r="B3752" s="44" t="s">
        <v>335</v>
      </c>
      <c r="C3752" s="79" t="s">
        <v>241</v>
      </c>
      <c r="D3752" s="43" t="s">
        <v>242</v>
      </c>
      <c r="E3752" s="53"/>
      <c r="F3752" s="53">
        <f t="shared" si="1705"/>
        <v>0</v>
      </c>
      <c r="G3752" s="53"/>
      <c r="H3752" s="53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1702"/>
        <v>0</v>
      </c>
      <c r="R3752" s="74"/>
      <c r="S3752" s="53">
        <f t="shared" si="1703"/>
        <v>0</v>
      </c>
      <c r="T3752" s="58"/>
      <c r="U3752" s="58"/>
      <c r="V3752" s="53">
        <f t="shared" si="1704"/>
        <v>0</v>
      </c>
      <c r="W3752" s="75"/>
      <c r="X3752" s="76"/>
    </row>
    <row r="3753" spans="1:24" s="77" customFormat="1" ht="31.5" x14ac:dyDescent="0.25">
      <c r="A3753" s="72" t="s">
        <v>302</v>
      </c>
      <c r="B3753" s="44" t="s">
        <v>335</v>
      </c>
      <c r="C3753" s="79" t="s">
        <v>245</v>
      </c>
      <c r="D3753" s="43" t="s">
        <v>246</v>
      </c>
      <c r="E3753" s="53"/>
      <c r="F3753" s="53">
        <f t="shared" si="1705"/>
        <v>0</v>
      </c>
      <c r="G3753" s="53"/>
      <c r="H3753" s="53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1702"/>
        <v>0</v>
      </c>
      <c r="R3753" s="74"/>
      <c r="S3753" s="53">
        <f t="shared" si="1703"/>
        <v>0</v>
      </c>
      <c r="T3753" s="58"/>
      <c r="U3753" s="58"/>
      <c r="V3753" s="53">
        <f t="shared" si="1704"/>
        <v>0</v>
      </c>
      <c r="W3753" s="75"/>
      <c r="X3753" s="76"/>
    </row>
    <row r="3754" spans="1:24" s="77" customFormat="1" ht="15.75" x14ac:dyDescent="0.25">
      <c r="A3754" s="72" t="s">
        <v>302</v>
      </c>
      <c r="B3754" s="44" t="s">
        <v>335</v>
      </c>
      <c r="C3754" s="79" t="s">
        <v>247</v>
      </c>
      <c r="D3754" s="43" t="s">
        <v>248</v>
      </c>
      <c r="E3754" s="53"/>
      <c r="F3754" s="53">
        <f t="shared" si="1705"/>
        <v>0</v>
      </c>
      <c r="G3754" s="53"/>
      <c r="H3754" s="53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1702"/>
        <v>0</v>
      </c>
      <c r="R3754" s="74"/>
      <c r="S3754" s="53">
        <f t="shared" si="1703"/>
        <v>0</v>
      </c>
      <c r="T3754" s="58"/>
      <c r="U3754" s="58"/>
      <c r="V3754" s="53">
        <f t="shared" si="1704"/>
        <v>0</v>
      </c>
      <c r="W3754" s="75"/>
      <c r="X3754" s="76"/>
    </row>
    <row r="3755" spans="1:24" s="77" customFormat="1" ht="31.5" x14ac:dyDescent="0.25">
      <c r="A3755" s="72" t="s">
        <v>302</v>
      </c>
      <c r="B3755" s="44" t="s">
        <v>335</v>
      </c>
      <c r="C3755" s="79" t="s">
        <v>249</v>
      </c>
      <c r="D3755" s="43" t="s">
        <v>250</v>
      </c>
      <c r="E3755" s="53"/>
      <c r="F3755" s="53">
        <f t="shared" si="1705"/>
        <v>0</v>
      </c>
      <c r="G3755" s="53"/>
      <c r="H3755" s="53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1702"/>
        <v>0</v>
      </c>
      <c r="R3755" s="74"/>
      <c r="S3755" s="53">
        <f t="shared" si="1703"/>
        <v>0</v>
      </c>
      <c r="T3755" s="58"/>
      <c r="U3755" s="58"/>
      <c r="V3755" s="53">
        <f t="shared" si="1704"/>
        <v>0</v>
      </c>
      <c r="W3755" s="75"/>
      <c r="X3755" s="76"/>
    </row>
    <row r="3756" spans="1:24" s="77" customFormat="1" ht="15.75" x14ac:dyDescent="0.25">
      <c r="A3756" s="72" t="s">
        <v>302</v>
      </c>
      <c r="B3756" s="44" t="s">
        <v>335</v>
      </c>
      <c r="C3756" s="79" t="s">
        <v>251</v>
      </c>
      <c r="D3756" s="43" t="s">
        <v>260</v>
      </c>
      <c r="E3756" s="53"/>
      <c r="F3756" s="53">
        <f t="shared" si="1705"/>
        <v>0</v>
      </c>
      <c r="G3756" s="53"/>
      <c r="H3756" s="53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1702"/>
        <v>0</v>
      </c>
      <c r="R3756" s="74"/>
      <c r="S3756" s="53">
        <f t="shared" si="1703"/>
        <v>0</v>
      </c>
      <c r="T3756" s="58"/>
      <c r="U3756" s="58"/>
      <c r="V3756" s="53">
        <f t="shared" si="1704"/>
        <v>0</v>
      </c>
      <c r="W3756" s="75"/>
      <c r="X3756" s="76"/>
    </row>
    <row r="3757" spans="1:24" s="77" customFormat="1" ht="15.75" x14ac:dyDescent="0.25">
      <c r="A3757" s="72" t="s">
        <v>302</v>
      </c>
      <c r="B3757" s="44" t="s">
        <v>335</v>
      </c>
      <c r="C3757" s="79" t="s">
        <v>252</v>
      </c>
      <c r="D3757" s="43" t="s">
        <v>253</v>
      </c>
      <c r="E3757" s="53"/>
      <c r="F3757" s="53">
        <f t="shared" si="1705"/>
        <v>0</v>
      </c>
      <c r="G3757" s="53"/>
      <c r="H3757" s="53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1702"/>
        <v>0</v>
      </c>
      <c r="R3757" s="74"/>
      <c r="S3757" s="53">
        <f t="shared" si="1703"/>
        <v>0</v>
      </c>
      <c r="T3757" s="58"/>
      <c r="U3757" s="58"/>
      <c r="V3757" s="53">
        <f t="shared" si="1704"/>
        <v>0</v>
      </c>
      <c r="W3757" s="75"/>
      <c r="X3757" s="76"/>
    </row>
    <row r="3758" spans="1:24" s="77" customFormat="1" ht="15.75" x14ac:dyDescent="0.25">
      <c r="A3758" s="72" t="s">
        <v>302</v>
      </c>
      <c r="B3758" s="44" t="s">
        <v>335</v>
      </c>
      <c r="C3758" s="79" t="s">
        <v>254</v>
      </c>
      <c r="D3758" s="43" t="s">
        <v>255</v>
      </c>
      <c r="E3758" s="53"/>
      <c r="F3758" s="53">
        <f t="shared" si="1705"/>
        <v>0</v>
      </c>
      <c r="G3758" s="53"/>
      <c r="H3758" s="53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1702"/>
        <v>0</v>
      </c>
      <c r="R3758" s="74"/>
      <c r="S3758" s="53">
        <f t="shared" si="1703"/>
        <v>0</v>
      </c>
      <c r="T3758" s="58"/>
      <c r="U3758" s="58"/>
      <c r="V3758" s="53">
        <f t="shared" si="1704"/>
        <v>0</v>
      </c>
      <c r="W3758" s="75"/>
      <c r="X3758" s="76"/>
    </row>
    <row r="3759" spans="1:24" s="77" customFormat="1" ht="15.75" x14ac:dyDescent="0.25">
      <c r="A3759" s="72" t="s">
        <v>302</v>
      </c>
      <c r="B3759" s="44" t="s">
        <v>335</v>
      </c>
      <c r="C3759" s="79" t="s">
        <v>256</v>
      </c>
      <c r="D3759" s="43" t="s">
        <v>257</v>
      </c>
      <c r="E3759" s="53"/>
      <c r="F3759" s="53">
        <f t="shared" si="1705"/>
        <v>0</v>
      </c>
      <c r="G3759" s="53"/>
      <c r="H3759" s="53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1702"/>
        <v>0</v>
      </c>
      <c r="R3759" s="74"/>
      <c r="S3759" s="53">
        <f t="shared" si="1703"/>
        <v>0</v>
      </c>
      <c r="T3759" s="58"/>
      <c r="U3759" s="58"/>
      <c r="V3759" s="53">
        <f t="shared" si="1704"/>
        <v>0</v>
      </c>
      <c r="W3759" s="75"/>
      <c r="X3759" s="76"/>
    </row>
    <row r="3760" spans="1:24" s="77" customFormat="1" ht="31.5" x14ac:dyDescent="0.25">
      <c r="A3760" s="72" t="s">
        <v>302</v>
      </c>
      <c r="B3760" s="44" t="s">
        <v>335</v>
      </c>
      <c r="C3760" s="79" t="s">
        <v>258</v>
      </c>
      <c r="D3760" s="43" t="s">
        <v>259</v>
      </c>
      <c r="E3760" s="53"/>
      <c r="F3760" s="53">
        <f t="shared" si="1705"/>
        <v>0</v>
      </c>
      <c r="G3760" s="53"/>
      <c r="H3760" s="53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1702"/>
        <v>0</v>
      </c>
      <c r="R3760" s="74"/>
      <c r="S3760" s="53">
        <f t="shared" si="1703"/>
        <v>0</v>
      </c>
      <c r="T3760" s="58"/>
      <c r="U3760" s="58"/>
      <c r="V3760" s="53">
        <f t="shared" si="1704"/>
        <v>0</v>
      </c>
      <c r="W3760" s="75"/>
      <c r="X3760" s="76"/>
    </row>
    <row r="3761" spans="1:24" s="77" customFormat="1" ht="15.75" x14ac:dyDescent="0.25">
      <c r="A3761" s="72" t="s">
        <v>302</v>
      </c>
      <c r="B3761" s="44" t="s">
        <v>335</v>
      </c>
      <c r="C3761" s="79" t="s">
        <v>261</v>
      </c>
      <c r="D3761" s="43" t="s">
        <v>262</v>
      </c>
      <c r="E3761" s="53"/>
      <c r="F3761" s="53">
        <f t="shared" si="1705"/>
        <v>0</v>
      </c>
      <c r="G3761" s="53"/>
      <c r="H3761" s="53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1702"/>
        <v>0</v>
      </c>
      <c r="R3761" s="74"/>
      <c r="S3761" s="53">
        <f t="shared" si="1703"/>
        <v>0</v>
      </c>
      <c r="T3761" s="58"/>
      <c r="U3761" s="58"/>
      <c r="V3761" s="53">
        <f t="shared" si="1704"/>
        <v>0</v>
      </c>
      <c r="W3761" s="75"/>
      <c r="X3761" s="76"/>
    </row>
    <row r="3762" spans="1:24" s="77" customFormat="1" ht="47.25" x14ac:dyDescent="0.25">
      <c r="A3762" s="72" t="s">
        <v>302</v>
      </c>
      <c r="B3762" s="44" t="s">
        <v>335</v>
      </c>
      <c r="C3762" s="79" t="s">
        <v>263</v>
      </c>
      <c r="D3762" s="43" t="s">
        <v>264</v>
      </c>
      <c r="E3762" s="53"/>
      <c r="F3762" s="53">
        <f t="shared" si="1705"/>
        <v>0</v>
      </c>
      <c r="G3762" s="53"/>
      <c r="H3762" s="53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1702"/>
        <v>0</v>
      </c>
      <c r="R3762" s="74"/>
      <c r="S3762" s="53">
        <f t="shared" si="1703"/>
        <v>0</v>
      </c>
      <c r="T3762" s="58"/>
      <c r="U3762" s="58"/>
      <c r="V3762" s="53">
        <f t="shared" si="1704"/>
        <v>0</v>
      </c>
      <c r="W3762" s="75"/>
      <c r="X3762" s="76"/>
    </row>
    <row r="3763" spans="1:24" s="77" customFormat="1" ht="15.75" x14ac:dyDescent="0.25">
      <c r="A3763" s="72" t="s">
        <v>302</v>
      </c>
      <c r="B3763" s="44" t="s">
        <v>335</v>
      </c>
      <c r="C3763" s="79" t="s">
        <v>265</v>
      </c>
      <c r="D3763" s="43" t="s">
        <v>266</v>
      </c>
      <c r="E3763" s="53"/>
      <c r="F3763" s="53">
        <f t="shared" si="1705"/>
        <v>0</v>
      </c>
      <c r="G3763" s="53"/>
      <c r="H3763" s="53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1702"/>
        <v>0</v>
      </c>
      <c r="R3763" s="74"/>
      <c r="S3763" s="53">
        <f t="shared" si="1703"/>
        <v>0</v>
      </c>
      <c r="T3763" s="58"/>
      <c r="U3763" s="58"/>
      <c r="V3763" s="53">
        <f t="shared" si="1704"/>
        <v>0</v>
      </c>
      <c r="W3763" s="75"/>
      <c r="X3763" s="76"/>
    </row>
    <row r="3764" spans="1:24" s="77" customFormat="1" ht="31.5" x14ac:dyDescent="0.25">
      <c r="A3764" s="72" t="s">
        <v>302</v>
      </c>
      <c r="B3764" s="44" t="s">
        <v>335</v>
      </c>
      <c r="C3764" s="79" t="s">
        <v>267</v>
      </c>
      <c r="D3764" s="43" t="s">
        <v>268</v>
      </c>
      <c r="E3764" s="53"/>
      <c r="F3764" s="53">
        <f t="shared" si="1705"/>
        <v>0</v>
      </c>
      <c r="G3764" s="53"/>
      <c r="H3764" s="53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1702"/>
        <v>0</v>
      </c>
      <c r="R3764" s="74"/>
      <c r="S3764" s="53">
        <f t="shared" si="1703"/>
        <v>0</v>
      </c>
      <c r="T3764" s="58"/>
      <c r="U3764" s="58"/>
      <c r="V3764" s="53">
        <f t="shared" si="1704"/>
        <v>0</v>
      </c>
      <c r="W3764" s="75"/>
      <c r="X3764" s="76"/>
    </row>
    <row r="3765" spans="1:24" s="77" customFormat="1" ht="15.75" x14ac:dyDescent="0.25">
      <c r="A3765" s="72" t="s">
        <v>302</v>
      </c>
      <c r="B3765" s="44" t="s">
        <v>335</v>
      </c>
      <c r="C3765" s="79" t="s">
        <v>269</v>
      </c>
      <c r="D3765" s="43" t="s">
        <v>270</v>
      </c>
      <c r="E3765" s="53"/>
      <c r="F3765" s="53">
        <f t="shared" si="1705"/>
        <v>0</v>
      </c>
      <c r="G3765" s="53"/>
      <c r="H3765" s="53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1702"/>
        <v>0</v>
      </c>
      <c r="R3765" s="74"/>
      <c r="S3765" s="53">
        <f t="shared" si="1703"/>
        <v>0</v>
      </c>
      <c r="T3765" s="58"/>
      <c r="U3765" s="58"/>
      <c r="V3765" s="53">
        <f t="shared" si="1704"/>
        <v>0</v>
      </c>
      <c r="W3765" s="75"/>
      <c r="X3765" s="76"/>
    </row>
    <row r="3766" spans="1:24" s="77" customFormat="1" ht="31.5" x14ac:dyDescent="0.25">
      <c r="A3766" s="72" t="s">
        <v>302</v>
      </c>
      <c r="B3766" s="44" t="s">
        <v>335</v>
      </c>
      <c r="C3766" s="79" t="s">
        <v>271</v>
      </c>
      <c r="D3766" s="43" t="s">
        <v>272</v>
      </c>
      <c r="E3766" s="53"/>
      <c r="F3766" s="53">
        <f t="shared" si="1705"/>
        <v>0</v>
      </c>
      <c r="G3766" s="53"/>
      <c r="H3766" s="53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1702"/>
        <v>0</v>
      </c>
      <c r="R3766" s="74"/>
      <c r="S3766" s="53">
        <f t="shared" si="1703"/>
        <v>0</v>
      </c>
      <c r="T3766" s="58"/>
      <c r="U3766" s="58"/>
      <c r="V3766" s="53">
        <f t="shared" si="1704"/>
        <v>0</v>
      </c>
      <c r="W3766" s="75"/>
      <c r="X3766" s="76"/>
    </row>
    <row r="3767" spans="1:24" s="77" customFormat="1" ht="15.75" x14ac:dyDescent="0.25">
      <c r="A3767" s="72" t="s">
        <v>302</v>
      </c>
      <c r="B3767" s="44" t="s">
        <v>335</v>
      </c>
      <c r="C3767" s="79" t="s">
        <v>273</v>
      </c>
      <c r="D3767" s="43" t="s">
        <v>274</v>
      </c>
      <c r="E3767" s="53"/>
      <c r="F3767" s="53">
        <f t="shared" si="1705"/>
        <v>0</v>
      </c>
      <c r="G3767" s="53"/>
      <c r="H3767" s="53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1702"/>
        <v>0</v>
      </c>
      <c r="R3767" s="74"/>
      <c r="S3767" s="53">
        <f t="shared" si="1703"/>
        <v>0</v>
      </c>
      <c r="T3767" s="58"/>
      <c r="U3767" s="58"/>
      <c r="V3767" s="53">
        <f t="shared" si="1704"/>
        <v>0</v>
      </c>
      <c r="W3767" s="75"/>
      <c r="X3767" s="76"/>
    </row>
    <row r="3768" spans="1:24" s="77" customFormat="1" ht="31.5" x14ac:dyDescent="0.25">
      <c r="A3768" s="72" t="s">
        <v>302</v>
      </c>
      <c r="B3768" s="44" t="s">
        <v>335</v>
      </c>
      <c r="C3768" s="79" t="s">
        <v>275</v>
      </c>
      <c r="D3768" s="43" t="s">
        <v>276</v>
      </c>
      <c r="E3768" s="74"/>
      <c r="F3768" s="74"/>
      <c r="G3768" s="74"/>
      <c r="H3768" s="74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1702"/>
        <v>0</v>
      </c>
      <c r="R3768" s="74"/>
      <c r="S3768" s="53">
        <f t="shared" si="1703"/>
        <v>0</v>
      </c>
      <c r="T3768" s="58"/>
      <c r="U3768" s="58"/>
      <c r="V3768" s="53">
        <f t="shared" si="1704"/>
        <v>0</v>
      </c>
      <c r="W3768" s="75"/>
      <c r="X3768" s="76"/>
    </row>
    <row r="3769" spans="1:24" s="77" customFormat="1" ht="15.75" x14ac:dyDescent="0.25">
      <c r="A3769" s="72" t="s">
        <v>302</v>
      </c>
      <c r="B3769" s="44" t="s">
        <v>335</v>
      </c>
      <c r="C3769" s="37" t="s">
        <v>353</v>
      </c>
      <c r="D3769" s="43" t="s">
        <v>351</v>
      </c>
      <c r="E3769" s="53"/>
      <c r="F3769" s="53">
        <f t="shared" ref="F3769:F3772" si="1706">E3769/12*1</f>
        <v>0</v>
      </c>
      <c r="G3769" s="53"/>
      <c r="H3769" s="53"/>
      <c r="I3769" s="54"/>
      <c r="J3769" s="50"/>
      <c r="K3769" s="54"/>
      <c r="L3769" s="55"/>
      <c r="M3769" s="75"/>
      <c r="N3769" s="75"/>
      <c r="O3769" s="74"/>
      <c r="P3769" s="74"/>
      <c r="Q3769" s="57"/>
      <c r="R3769" s="74"/>
      <c r="S3769" s="53"/>
      <c r="T3769" s="58"/>
      <c r="U3769" s="58"/>
      <c r="V3769" s="53"/>
      <c r="W3769" s="75"/>
      <c r="X3769" s="76"/>
    </row>
    <row r="3770" spans="1:24" s="77" customFormat="1" ht="15.75" x14ac:dyDescent="0.25">
      <c r="A3770" s="72" t="s">
        <v>302</v>
      </c>
      <c r="B3770" s="44" t="s">
        <v>335</v>
      </c>
      <c r="C3770" s="37" t="s">
        <v>354</v>
      </c>
      <c r="D3770" s="38" t="s">
        <v>355</v>
      </c>
      <c r="E3770" s="53"/>
      <c r="F3770" s="99">
        <f t="shared" si="1706"/>
        <v>0</v>
      </c>
      <c r="G3770" s="74"/>
      <c r="H3770" s="74"/>
      <c r="I3770" s="54"/>
      <c r="J3770" s="50"/>
      <c r="K3770" s="54"/>
      <c r="L3770" s="55"/>
      <c r="M3770" s="75"/>
      <c r="N3770" s="75"/>
      <c r="O3770" s="74"/>
      <c r="P3770" s="74"/>
      <c r="Q3770" s="57">
        <f>O3770-P3770</f>
        <v>0</v>
      </c>
      <c r="R3770" s="74"/>
      <c r="S3770" s="53">
        <f>ROUND(R3770/12*3,0)</f>
        <v>0</v>
      </c>
      <c r="T3770" s="58"/>
      <c r="U3770" s="58"/>
      <c r="V3770" s="53">
        <f>T3770-U3770</f>
        <v>0</v>
      </c>
      <c r="W3770" s="75"/>
      <c r="X3770" s="76"/>
    </row>
    <row r="3771" spans="1:24" s="77" customFormat="1" ht="15.75" x14ac:dyDescent="0.25">
      <c r="A3771" s="72" t="s">
        <v>302</v>
      </c>
      <c r="B3771" s="44" t="s">
        <v>335</v>
      </c>
      <c r="C3771" s="37" t="s">
        <v>360</v>
      </c>
      <c r="D3771" s="43" t="s">
        <v>319</v>
      </c>
      <c r="E3771" s="53"/>
      <c r="F3771" s="99">
        <f t="shared" si="1706"/>
        <v>0</v>
      </c>
      <c r="G3771" s="74"/>
      <c r="H3771" s="74"/>
      <c r="I3771" s="54"/>
      <c r="J3771" s="50"/>
      <c r="K3771" s="54"/>
      <c r="L3771" s="55"/>
      <c r="M3771" s="75"/>
      <c r="N3771" s="75"/>
      <c r="O3771" s="74"/>
      <c r="P3771" s="74"/>
      <c r="Q3771" s="57"/>
      <c r="R3771" s="74"/>
      <c r="S3771" s="53"/>
      <c r="T3771" s="58"/>
      <c r="U3771" s="58"/>
      <c r="V3771" s="53"/>
      <c r="W3771" s="75"/>
      <c r="X3771" s="76"/>
    </row>
    <row r="3772" spans="1:24" s="77" customFormat="1" ht="15.75" x14ac:dyDescent="0.25">
      <c r="A3772" s="72" t="s">
        <v>302</v>
      </c>
      <c r="B3772" s="44" t="s">
        <v>335</v>
      </c>
      <c r="C3772" s="37" t="s">
        <v>380</v>
      </c>
      <c r="D3772" s="39" t="s">
        <v>361</v>
      </c>
      <c r="E3772" s="53"/>
      <c r="F3772" s="99">
        <f t="shared" si="1706"/>
        <v>0</v>
      </c>
      <c r="G3772" s="74"/>
      <c r="H3772" s="74"/>
      <c r="I3772" s="54"/>
      <c r="J3772" s="50"/>
      <c r="K3772" s="54"/>
      <c r="L3772" s="55"/>
      <c r="M3772" s="75"/>
      <c r="N3772" s="75"/>
      <c r="O3772" s="74"/>
      <c r="P3772" s="74"/>
      <c r="Q3772" s="57"/>
      <c r="R3772" s="74"/>
      <c r="S3772" s="53"/>
      <c r="T3772" s="58"/>
      <c r="U3772" s="58"/>
      <c r="V3772" s="53"/>
      <c r="W3772" s="75"/>
      <c r="X3772" s="76"/>
    </row>
    <row r="3773" spans="1:24" s="77" customFormat="1" ht="15.75" x14ac:dyDescent="0.25">
      <c r="A3773" s="72" t="s">
        <v>302</v>
      </c>
      <c r="B3773" s="44" t="s">
        <v>335</v>
      </c>
      <c r="C3773" s="37" t="s">
        <v>373</v>
      </c>
      <c r="D3773" s="117" t="s">
        <v>376</v>
      </c>
      <c r="E3773" s="53">
        <v>2014</v>
      </c>
      <c r="F3773" s="53">
        <f t="shared" ref="F3773:F3774" si="1707">ROUND(E3773/12*2,0)</f>
        <v>336</v>
      </c>
      <c r="G3773" s="53">
        <v>0</v>
      </c>
      <c r="H3773" s="53">
        <v>0</v>
      </c>
      <c r="I3773" s="119"/>
      <c r="J3773" s="55"/>
      <c r="K3773" s="54">
        <f t="shared" ref="K3773:K3774" si="1708">G3773-F3773</f>
        <v>-336</v>
      </c>
      <c r="L3773" s="55">
        <f t="shared" ref="L3773:L3774" si="1709">ROUND(K3773*100/-F3773,2)</f>
        <v>100</v>
      </c>
      <c r="M3773" s="75"/>
      <c r="N3773" s="75"/>
      <c r="O3773" s="74"/>
      <c r="P3773" s="74"/>
      <c r="Q3773" s="57"/>
      <c r="R3773" s="74"/>
      <c r="S3773" s="53"/>
      <c r="T3773" s="58"/>
      <c r="U3773" s="58"/>
      <c r="V3773" s="53"/>
      <c r="W3773" s="75"/>
      <c r="X3773" s="76"/>
    </row>
    <row r="3774" spans="1:24" s="77" customFormat="1" ht="31.5" x14ac:dyDescent="0.25">
      <c r="A3774" s="72" t="s">
        <v>302</v>
      </c>
      <c r="B3774" s="44" t="s">
        <v>335</v>
      </c>
      <c r="C3774" s="37" t="s">
        <v>374</v>
      </c>
      <c r="D3774" s="117" t="s">
        <v>375</v>
      </c>
      <c r="E3774" s="53">
        <v>200</v>
      </c>
      <c r="F3774" s="53">
        <f t="shared" si="1707"/>
        <v>33</v>
      </c>
      <c r="G3774" s="53">
        <v>0</v>
      </c>
      <c r="H3774" s="53">
        <v>0</v>
      </c>
      <c r="I3774" s="119"/>
      <c r="J3774" s="55"/>
      <c r="K3774" s="54">
        <f t="shared" si="1708"/>
        <v>-33</v>
      </c>
      <c r="L3774" s="55">
        <f t="shared" si="1709"/>
        <v>100</v>
      </c>
      <c r="M3774" s="75"/>
      <c r="N3774" s="75"/>
      <c r="O3774" s="74"/>
      <c r="P3774" s="74"/>
      <c r="Q3774" s="57"/>
      <c r="R3774" s="74"/>
      <c r="S3774" s="53"/>
      <c r="T3774" s="53"/>
      <c r="U3774" s="53"/>
      <c r="V3774" s="53"/>
      <c r="W3774" s="75"/>
      <c r="X3774" s="76"/>
    </row>
    <row r="3775" spans="1:24" s="77" customFormat="1" ht="15.75" x14ac:dyDescent="0.25">
      <c r="A3775" s="72" t="s">
        <v>302</v>
      </c>
      <c r="B3775" s="44" t="s">
        <v>335</v>
      </c>
      <c r="C3775" s="98" t="s">
        <v>387</v>
      </c>
      <c r="D3775" s="117" t="s">
        <v>388</v>
      </c>
      <c r="E3775" s="53">
        <v>13058</v>
      </c>
      <c r="F3775" s="53">
        <f>E3775</f>
        <v>13058</v>
      </c>
      <c r="G3775" s="53">
        <f t="shared" ref="G3775:H3775" si="1710">F3775</f>
        <v>13058</v>
      </c>
      <c r="H3775" s="53">
        <f t="shared" si="1710"/>
        <v>13058</v>
      </c>
      <c r="I3775" s="119"/>
      <c r="J3775" s="55"/>
      <c r="K3775" s="54"/>
      <c r="L3775" s="55"/>
      <c r="M3775" s="75"/>
      <c r="N3775" s="75"/>
      <c r="O3775" s="74"/>
      <c r="P3775" s="74"/>
      <c r="Q3775" s="57"/>
      <c r="R3775" s="74"/>
      <c r="S3775" s="53"/>
      <c r="T3775" s="58"/>
      <c r="U3775" s="58"/>
      <c r="V3775" s="53"/>
      <c r="W3775" s="75"/>
      <c r="X3775" s="76"/>
    </row>
    <row r="3776" spans="1:24" s="77" customFormat="1" ht="15.75" x14ac:dyDescent="0.25">
      <c r="A3776" s="100" t="s">
        <v>303</v>
      </c>
      <c r="B3776" s="100" t="s">
        <v>336</v>
      </c>
      <c r="C3776" s="108" t="s">
        <v>102</v>
      </c>
      <c r="D3776" s="102" t="s">
        <v>21</v>
      </c>
      <c r="E3776" s="109">
        <f>E3777+E3816</f>
        <v>9811553</v>
      </c>
      <c r="F3776" s="109">
        <f>F3777+F3816</f>
        <v>1660216</v>
      </c>
      <c r="G3776" s="109">
        <f>G3777+G3816</f>
        <v>1539245.61</v>
      </c>
      <c r="H3776" s="109">
        <f>H3777+H3816</f>
        <v>1615795</v>
      </c>
      <c r="I3776" s="127">
        <f>I3777+I3816</f>
        <v>14232.61</v>
      </c>
      <c r="J3776" s="104">
        <f>ROUND(I3776/F3776*100,2)</f>
        <v>0.86</v>
      </c>
      <c r="K3776" s="127">
        <f>K3777+K3816</f>
        <v>-146839</v>
      </c>
      <c r="L3776" s="106">
        <f>ROUND(K3776*100/-F3776,2)</f>
        <v>8.84</v>
      </c>
      <c r="M3776" s="109">
        <f t="shared" ref="M3776:V3776" si="1711">M3777+M3816</f>
        <v>220161</v>
      </c>
      <c r="N3776" s="109">
        <f t="shared" si="1711"/>
        <v>36693.5</v>
      </c>
      <c r="O3776" s="109">
        <f t="shared" si="1711"/>
        <v>30860</v>
      </c>
      <c r="P3776" s="109">
        <f t="shared" si="1711"/>
        <v>30840</v>
      </c>
      <c r="Q3776" s="127">
        <f t="shared" si="1711"/>
        <v>20</v>
      </c>
      <c r="R3776" s="109">
        <f t="shared" si="1711"/>
        <v>5088</v>
      </c>
      <c r="S3776" s="103">
        <f t="shared" si="1711"/>
        <v>848</v>
      </c>
      <c r="T3776" s="138">
        <f t="shared" si="1711"/>
        <v>731</v>
      </c>
      <c r="U3776" s="138">
        <f t="shared" si="1711"/>
        <v>730</v>
      </c>
      <c r="V3776" s="103">
        <f t="shared" si="1711"/>
        <v>1</v>
      </c>
      <c r="W3776" s="107"/>
      <c r="X3776" s="80"/>
    </row>
    <row r="3777" spans="1:24" s="77" customFormat="1" ht="15.75" x14ac:dyDescent="0.25">
      <c r="A3777" s="72" t="s">
        <v>303</v>
      </c>
      <c r="B3777" s="21">
        <v>1</v>
      </c>
      <c r="C3777" s="73" t="s">
        <v>102</v>
      </c>
      <c r="D3777" s="27" t="s">
        <v>22</v>
      </c>
      <c r="E3777" s="52">
        <f t="shared" ref="E3777:L3777" si="1712">E3778+E3784+E3798</f>
        <v>9781606</v>
      </c>
      <c r="F3777" s="52">
        <f t="shared" si="1712"/>
        <v>1630269</v>
      </c>
      <c r="G3777" s="52">
        <f t="shared" si="1712"/>
        <v>1499705.02</v>
      </c>
      <c r="H3777" s="52">
        <f t="shared" si="1712"/>
        <v>1585758</v>
      </c>
      <c r="I3777" s="124">
        <f t="shared" si="1712"/>
        <v>4639.0200000000004</v>
      </c>
      <c r="J3777" s="50">
        <f>ROUND(I3777/F3777*100,2)</f>
        <v>0.28000000000000003</v>
      </c>
      <c r="K3777" s="124">
        <f t="shared" si="1712"/>
        <v>-146839</v>
      </c>
      <c r="L3777" s="52">
        <f t="shared" si="1712"/>
        <v>32.18</v>
      </c>
      <c r="M3777" s="49">
        <v>219901</v>
      </c>
      <c r="N3777" s="49">
        <f>ROUND(M3777/12*2,2)</f>
        <v>36650.17</v>
      </c>
      <c r="O3777" s="52">
        <f t="shared" ref="O3777:V3777" si="1713">O3778+O3784+O3798</f>
        <v>30860</v>
      </c>
      <c r="P3777" s="52">
        <f t="shared" si="1713"/>
        <v>30840</v>
      </c>
      <c r="Q3777" s="124">
        <f t="shared" si="1713"/>
        <v>20</v>
      </c>
      <c r="R3777" s="52">
        <f t="shared" si="1713"/>
        <v>5088</v>
      </c>
      <c r="S3777" s="52">
        <f t="shared" si="1713"/>
        <v>848</v>
      </c>
      <c r="T3777" s="134">
        <f t="shared" si="1713"/>
        <v>731</v>
      </c>
      <c r="U3777" s="134">
        <f t="shared" si="1713"/>
        <v>730</v>
      </c>
      <c r="V3777" s="59">
        <f t="shared" si="1713"/>
        <v>1</v>
      </c>
      <c r="W3777" s="75"/>
      <c r="X3777" s="82"/>
    </row>
    <row r="3778" spans="1:24" s="77" customFormat="1" ht="15.75" x14ac:dyDescent="0.25">
      <c r="A3778" s="72" t="s">
        <v>303</v>
      </c>
      <c r="B3778" s="33" t="s">
        <v>330</v>
      </c>
      <c r="C3778" s="73" t="s">
        <v>102</v>
      </c>
      <c r="D3778" s="32" t="s">
        <v>23</v>
      </c>
      <c r="E3778" s="83">
        <f t="shared" ref="E3778:L3778" si="1714">SUM(E3779:E3783)</f>
        <v>9210331</v>
      </c>
      <c r="F3778" s="83">
        <f t="shared" si="1714"/>
        <v>1535056</v>
      </c>
      <c r="G3778" s="83">
        <f t="shared" si="1714"/>
        <v>1404033</v>
      </c>
      <c r="H3778" s="83">
        <f t="shared" si="1714"/>
        <v>1535056</v>
      </c>
      <c r="I3778" s="128">
        <f t="shared" si="1714"/>
        <v>0</v>
      </c>
      <c r="J3778" s="128">
        <f t="shared" si="1714"/>
        <v>0</v>
      </c>
      <c r="K3778" s="128">
        <f t="shared" si="1714"/>
        <v>-131023</v>
      </c>
      <c r="L3778" s="49">
        <f t="shared" si="1714"/>
        <v>15.33</v>
      </c>
      <c r="M3778" s="83"/>
      <c r="N3778" s="83"/>
      <c r="O3778" s="52">
        <f t="shared" ref="O3778:V3778" si="1715">SUM(O3779:O3783)</f>
        <v>30450</v>
      </c>
      <c r="P3778" s="52">
        <f t="shared" si="1715"/>
        <v>30430</v>
      </c>
      <c r="Q3778" s="124">
        <f t="shared" si="1715"/>
        <v>20</v>
      </c>
      <c r="R3778" s="52">
        <f t="shared" si="1715"/>
        <v>5088</v>
      </c>
      <c r="S3778" s="52">
        <f t="shared" si="1715"/>
        <v>848</v>
      </c>
      <c r="T3778" s="139">
        <f t="shared" si="1715"/>
        <v>718</v>
      </c>
      <c r="U3778" s="141">
        <f t="shared" si="1715"/>
        <v>717</v>
      </c>
      <c r="V3778" s="49">
        <f t="shared" si="1715"/>
        <v>1</v>
      </c>
      <c r="W3778" s="83"/>
      <c r="X3778" s="82"/>
    </row>
    <row r="3779" spans="1:24" s="77" customFormat="1" ht="15.75" x14ac:dyDescent="0.25">
      <c r="A3779" s="72" t="s">
        <v>303</v>
      </c>
      <c r="B3779" s="33" t="s">
        <v>330</v>
      </c>
      <c r="C3779" s="73" t="s">
        <v>73</v>
      </c>
      <c r="D3779" s="34" t="s">
        <v>106</v>
      </c>
      <c r="E3779" s="53">
        <v>5128042</v>
      </c>
      <c r="F3779" s="99">
        <f>427337*2</f>
        <v>854674</v>
      </c>
      <c r="G3779" s="99">
        <v>723651</v>
      </c>
      <c r="H3779" s="99">
        <f>427337*2</f>
        <v>854674</v>
      </c>
      <c r="I3779" s="54"/>
      <c r="J3779" s="50"/>
      <c r="K3779" s="54">
        <f>G3779-F3779</f>
        <v>-131023</v>
      </c>
      <c r="L3779" s="55">
        <f>ROUND(K3779*100/-F3779,2)</f>
        <v>15.33</v>
      </c>
      <c r="M3779" s="74"/>
      <c r="N3779" s="74"/>
      <c r="O3779" s="74">
        <v>30450</v>
      </c>
      <c r="P3779" s="74">
        <v>30430</v>
      </c>
      <c r="Q3779" s="57">
        <f>O3779-P3779</f>
        <v>20</v>
      </c>
      <c r="R3779" s="74">
        <v>5088</v>
      </c>
      <c r="S3779" s="53">
        <f>ROUND(R3779/12*2,0)</f>
        <v>848</v>
      </c>
      <c r="T3779" s="58">
        <v>718</v>
      </c>
      <c r="U3779" s="58">
        <v>717</v>
      </c>
      <c r="V3779" s="53">
        <f>T3779-U3779</f>
        <v>1</v>
      </c>
      <c r="W3779" s="74"/>
      <c r="X3779" s="76"/>
    </row>
    <row r="3780" spans="1:24" s="77" customFormat="1" ht="15.75" x14ac:dyDescent="0.25">
      <c r="A3780" s="72" t="s">
        <v>303</v>
      </c>
      <c r="B3780" s="33" t="s">
        <v>330</v>
      </c>
      <c r="C3780" s="73" t="s">
        <v>74</v>
      </c>
      <c r="D3780" s="116" t="s">
        <v>104</v>
      </c>
      <c r="E3780" s="53">
        <v>3996277</v>
      </c>
      <c r="F3780" s="53">
        <f>333023*2</f>
        <v>666046</v>
      </c>
      <c r="G3780" s="53">
        <f>333023*2</f>
        <v>666046</v>
      </c>
      <c r="H3780" s="53">
        <f>333023*2</f>
        <v>666046</v>
      </c>
      <c r="I3780" s="54"/>
      <c r="J3780" s="50"/>
      <c r="K3780" s="54"/>
      <c r="L3780" s="55"/>
      <c r="M3780" s="75"/>
      <c r="N3780" s="75"/>
      <c r="O3780" s="74"/>
      <c r="P3780" s="74"/>
      <c r="Q3780" s="57">
        <f>O3780-P3780</f>
        <v>0</v>
      </c>
      <c r="R3780" s="74"/>
      <c r="S3780" s="53">
        <f>ROUND(R3780/12*3,0)</f>
        <v>0</v>
      </c>
      <c r="T3780" s="53"/>
      <c r="U3780" s="53"/>
      <c r="V3780" s="53">
        <f>T3780-U3780</f>
        <v>0</v>
      </c>
      <c r="W3780" s="75"/>
      <c r="X3780" s="76"/>
    </row>
    <row r="3781" spans="1:24" s="77" customFormat="1" ht="15.75" x14ac:dyDescent="0.25">
      <c r="A3781" s="72" t="s">
        <v>303</v>
      </c>
      <c r="B3781" s="33" t="s">
        <v>330</v>
      </c>
      <c r="C3781" s="73" t="s">
        <v>74</v>
      </c>
      <c r="D3781" s="116" t="s">
        <v>105</v>
      </c>
      <c r="E3781" s="53">
        <v>86012</v>
      </c>
      <c r="F3781" s="53">
        <f>7168*2</f>
        <v>14336</v>
      </c>
      <c r="G3781" s="53">
        <f>7168*2</f>
        <v>14336</v>
      </c>
      <c r="H3781" s="53">
        <f>7168*2</f>
        <v>14336</v>
      </c>
      <c r="I3781" s="54"/>
      <c r="J3781" s="50"/>
      <c r="K3781" s="54"/>
      <c r="L3781" s="55"/>
      <c r="M3781" s="75"/>
      <c r="N3781" s="75"/>
      <c r="O3781" s="74"/>
      <c r="P3781" s="74"/>
      <c r="Q3781" s="57">
        <f>O3781-P3781</f>
        <v>0</v>
      </c>
      <c r="R3781" s="74"/>
      <c r="S3781" s="53">
        <f>ROUND(R3781/12*3,0)</f>
        <v>0</v>
      </c>
      <c r="T3781" s="53"/>
      <c r="U3781" s="53"/>
      <c r="V3781" s="53">
        <f>T3781-U3781</f>
        <v>0</v>
      </c>
      <c r="W3781" s="75"/>
      <c r="X3781" s="76"/>
    </row>
    <row r="3782" spans="1:24" s="77" customFormat="1" ht="15.75" x14ac:dyDescent="0.25">
      <c r="A3782" s="72" t="s">
        <v>303</v>
      </c>
      <c r="B3782" s="33" t="s">
        <v>330</v>
      </c>
      <c r="C3782" s="73" t="s">
        <v>75</v>
      </c>
      <c r="D3782" s="34" t="s">
        <v>107</v>
      </c>
      <c r="E3782" s="74"/>
      <c r="F3782" s="53"/>
      <c r="G3782" s="74"/>
      <c r="H3782" s="74"/>
      <c r="I3782" s="54"/>
      <c r="J3782" s="50"/>
      <c r="K3782" s="54"/>
      <c r="L3782" s="55"/>
      <c r="M3782" s="75"/>
      <c r="N3782" s="75"/>
      <c r="O3782" s="74"/>
      <c r="P3782" s="74"/>
      <c r="Q3782" s="57">
        <f>O3782-P3782</f>
        <v>0</v>
      </c>
      <c r="R3782" s="74"/>
      <c r="S3782" s="53">
        <f>ROUND(R3782/12*3,0)</f>
        <v>0</v>
      </c>
      <c r="T3782" s="53"/>
      <c r="U3782" s="53"/>
      <c r="V3782" s="53">
        <f>T3782-U3782</f>
        <v>0</v>
      </c>
      <c r="W3782" s="75"/>
      <c r="X3782" s="76"/>
    </row>
    <row r="3783" spans="1:24" s="81" customFormat="1" ht="29.25" customHeight="1" x14ac:dyDescent="0.25">
      <c r="A3783" s="72" t="s">
        <v>303</v>
      </c>
      <c r="B3783" s="33" t="s">
        <v>330</v>
      </c>
      <c r="C3783" s="73" t="s">
        <v>76</v>
      </c>
      <c r="D3783" s="34" t="s">
        <v>108</v>
      </c>
      <c r="E3783" s="74"/>
      <c r="F3783" s="53"/>
      <c r="G3783" s="74"/>
      <c r="H3783" s="74"/>
      <c r="I3783" s="119"/>
      <c r="J3783" s="50"/>
      <c r="K3783" s="119"/>
      <c r="L3783" s="55"/>
      <c r="M3783" s="75"/>
      <c r="N3783" s="75"/>
      <c r="O3783" s="74"/>
      <c r="P3783" s="74"/>
      <c r="Q3783" s="59">
        <f>O3783-P3783</f>
        <v>0</v>
      </c>
      <c r="R3783" s="74"/>
      <c r="S3783" s="53">
        <f>ROUND(R3783/12*3,0)</f>
        <v>0</v>
      </c>
      <c r="T3783" s="53"/>
      <c r="U3783" s="53"/>
      <c r="V3783" s="53">
        <f>T3783-U3783</f>
        <v>0</v>
      </c>
      <c r="W3783" s="75"/>
      <c r="X3783" s="76"/>
    </row>
    <row r="3784" spans="1:24" s="81" customFormat="1" ht="26.25" customHeight="1" x14ac:dyDescent="0.25">
      <c r="A3784" s="72" t="s">
        <v>303</v>
      </c>
      <c r="B3784" s="22" t="s">
        <v>331</v>
      </c>
      <c r="C3784" s="36"/>
      <c r="D3784" s="32" t="s">
        <v>24</v>
      </c>
      <c r="E3784" s="61">
        <f t="shared" ref="E3784:L3784" si="1716">SUM(E3785:E3797)</f>
        <v>0</v>
      </c>
      <c r="F3784" s="61">
        <f t="shared" si="1716"/>
        <v>0</v>
      </c>
      <c r="G3784" s="61">
        <f t="shared" si="1716"/>
        <v>0</v>
      </c>
      <c r="H3784" s="61">
        <f t="shared" si="1716"/>
        <v>0</v>
      </c>
      <c r="I3784" s="61">
        <f t="shared" si="1716"/>
        <v>0</v>
      </c>
      <c r="J3784" s="61">
        <f t="shared" si="1716"/>
        <v>0</v>
      </c>
      <c r="K3784" s="61">
        <f t="shared" si="1716"/>
        <v>0</v>
      </c>
      <c r="L3784" s="61">
        <f t="shared" si="1716"/>
        <v>0</v>
      </c>
      <c r="M3784" s="61"/>
      <c r="N3784" s="61"/>
      <c r="O3784" s="61">
        <f t="shared" ref="O3784:V3784" si="1717">SUM(O3785:O3797)</f>
        <v>0</v>
      </c>
      <c r="P3784" s="61">
        <f t="shared" si="1717"/>
        <v>0</v>
      </c>
      <c r="Q3784" s="61">
        <f t="shared" si="1717"/>
        <v>0</v>
      </c>
      <c r="R3784" s="61">
        <f t="shared" si="1717"/>
        <v>0</v>
      </c>
      <c r="S3784" s="61">
        <f t="shared" si="1717"/>
        <v>0</v>
      </c>
      <c r="T3784" s="61">
        <f t="shared" si="1717"/>
        <v>0</v>
      </c>
      <c r="U3784" s="61">
        <f t="shared" si="1717"/>
        <v>0</v>
      </c>
      <c r="V3784" s="61">
        <f t="shared" si="1717"/>
        <v>0</v>
      </c>
      <c r="W3784" s="68"/>
      <c r="X3784" s="76"/>
    </row>
    <row r="3785" spans="1:24" s="81" customFormat="1" ht="22.5" customHeight="1" x14ac:dyDescent="0.25">
      <c r="A3785" s="72" t="s">
        <v>303</v>
      </c>
      <c r="B3785" s="33" t="s">
        <v>331</v>
      </c>
      <c r="C3785" s="79" t="s">
        <v>25</v>
      </c>
      <c r="D3785" s="34" t="s">
        <v>54</v>
      </c>
      <c r="E3785" s="74"/>
      <c r="F3785" s="74"/>
      <c r="G3785" s="74"/>
      <c r="H3785" s="74"/>
      <c r="I3785" s="119"/>
      <c r="J3785" s="55"/>
      <c r="K3785" s="119"/>
      <c r="L3785" s="55"/>
      <c r="M3785" s="75"/>
      <c r="N3785" s="75"/>
      <c r="O3785" s="74"/>
      <c r="P3785" s="74"/>
      <c r="Q3785" s="59">
        <f t="shared" ref="Q3785:Q3797" si="1718">O3785-P3785</f>
        <v>0</v>
      </c>
      <c r="R3785" s="74"/>
      <c r="S3785" s="53">
        <f t="shared" ref="S3785:S3797" si="1719">ROUND(R3785/12*3,0)</f>
        <v>0</v>
      </c>
      <c r="T3785" s="53"/>
      <c r="U3785" s="53"/>
      <c r="V3785" s="53">
        <f t="shared" ref="V3785:V3797" si="1720">T3785-U3785</f>
        <v>0</v>
      </c>
      <c r="W3785" s="75"/>
      <c r="X3785" s="76"/>
    </row>
    <row r="3786" spans="1:24" s="77" customFormat="1" ht="15.75" x14ac:dyDescent="0.25">
      <c r="A3786" s="72" t="s">
        <v>303</v>
      </c>
      <c r="B3786" s="33" t="s">
        <v>331</v>
      </c>
      <c r="C3786" s="79" t="s">
        <v>26</v>
      </c>
      <c r="D3786" s="34" t="s">
        <v>27</v>
      </c>
      <c r="E3786" s="74"/>
      <c r="F3786" s="74"/>
      <c r="G3786" s="74"/>
      <c r="H3786" s="74"/>
      <c r="I3786" s="54"/>
      <c r="J3786" s="50"/>
      <c r="K3786" s="54"/>
      <c r="L3786" s="55"/>
      <c r="M3786" s="75"/>
      <c r="N3786" s="75"/>
      <c r="O3786" s="74"/>
      <c r="P3786" s="74"/>
      <c r="Q3786" s="57">
        <f t="shared" si="1718"/>
        <v>0</v>
      </c>
      <c r="R3786" s="74"/>
      <c r="S3786" s="53">
        <f t="shared" si="1719"/>
        <v>0</v>
      </c>
      <c r="T3786" s="58"/>
      <c r="U3786" s="58"/>
      <c r="V3786" s="53">
        <f t="shared" si="1720"/>
        <v>0</v>
      </c>
      <c r="W3786" s="75"/>
      <c r="X3786" s="76"/>
    </row>
    <row r="3787" spans="1:24" s="77" customFormat="1" ht="31.5" x14ac:dyDescent="0.25">
      <c r="A3787" s="72" t="s">
        <v>303</v>
      </c>
      <c r="B3787" s="33" t="s">
        <v>331</v>
      </c>
      <c r="C3787" s="79" t="s">
        <v>28</v>
      </c>
      <c r="D3787" s="34" t="s">
        <v>29</v>
      </c>
      <c r="E3787" s="74"/>
      <c r="F3787" s="74"/>
      <c r="G3787" s="74"/>
      <c r="H3787" s="74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1718"/>
        <v>0</v>
      </c>
      <c r="R3787" s="74"/>
      <c r="S3787" s="53">
        <f t="shared" si="1719"/>
        <v>0</v>
      </c>
      <c r="T3787" s="58"/>
      <c r="U3787" s="58"/>
      <c r="V3787" s="53">
        <f t="shared" si="1720"/>
        <v>0</v>
      </c>
      <c r="W3787" s="75"/>
      <c r="X3787" s="76"/>
    </row>
    <row r="3788" spans="1:24" s="77" customFormat="1" ht="15.75" x14ac:dyDescent="0.25">
      <c r="A3788" s="72" t="s">
        <v>303</v>
      </c>
      <c r="B3788" s="33" t="s">
        <v>331</v>
      </c>
      <c r="C3788" s="79" t="s">
        <v>56</v>
      </c>
      <c r="D3788" s="34" t="s">
        <v>53</v>
      </c>
      <c r="E3788" s="74"/>
      <c r="F3788" s="74"/>
      <c r="G3788" s="74"/>
      <c r="H3788" s="74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1718"/>
        <v>0</v>
      </c>
      <c r="R3788" s="74"/>
      <c r="S3788" s="53">
        <f t="shared" si="1719"/>
        <v>0</v>
      </c>
      <c r="T3788" s="58"/>
      <c r="U3788" s="58"/>
      <c r="V3788" s="53">
        <f t="shared" si="1720"/>
        <v>0</v>
      </c>
      <c r="W3788" s="75"/>
      <c r="X3788" s="76"/>
    </row>
    <row r="3789" spans="1:24" s="77" customFormat="1" ht="15.75" x14ac:dyDescent="0.25">
      <c r="A3789" s="72" t="s">
        <v>303</v>
      </c>
      <c r="B3789" s="33" t="s">
        <v>331</v>
      </c>
      <c r="C3789" s="79" t="s">
        <v>57</v>
      </c>
      <c r="D3789" s="34" t="s">
        <v>68</v>
      </c>
      <c r="E3789" s="74"/>
      <c r="F3789" s="74"/>
      <c r="G3789" s="74"/>
      <c r="H3789" s="74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1718"/>
        <v>0</v>
      </c>
      <c r="R3789" s="74"/>
      <c r="S3789" s="53">
        <f t="shared" si="1719"/>
        <v>0</v>
      </c>
      <c r="T3789" s="58"/>
      <c r="U3789" s="58"/>
      <c r="V3789" s="53">
        <f t="shared" si="1720"/>
        <v>0</v>
      </c>
      <c r="W3789" s="75"/>
      <c r="X3789" s="76"/>
    </row>
    <row r="3790" spans="1:24" s="77" customFormat="1" ht="15.75" x14ac:dyDescent="0.25">
      <c r="A3790" s="72" t="s">
        <v>303</v>
      </c>
      <c r="B3790" s="33" t="s">
        <v>331</v>
      </c>
      <c r="C3790" s="79" t="s">
        <v>58</v>
      </c>
      <c r="D3790" s="34" t="s">
        <v>70</v>
      </c>
      <c r="E3790" s="74"/>
      <c r="F3790" s="74"/>
      <c r="G3790" s="74"/>
      <c r="H3790" s="74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1718"/>
        <v>0</v>
      </c>
      <c r="R3790" s="74"/>
      <c r="S3790" s="53">
        <f t="shared" si="1719"/>
        <v>0</v>
      </c>
      <c r="T3790" s="58"/>
      <c r="U3790" s="58"/>
      <c r="V3790" s="53">
        <f t="shared" si="1720"/>
        <v>0</v>
      </c>
      <c r="W3790" s="75"/>
      <c r="X3790" s="76"/>
    </row>
    <row r="3791" spans="1:24" s="77" customFormat="1" ht="31.5" x14ac:dyDescent="0.25">
      <c r="A3791" s="72" t="s">
        <v>303</v>
      </c>
      <c r="B3791" s="33" t="s">
        <v>331</v>
      </c>
      <c r="C3791" s="79" t="s">
        <v>59</v>
      </c>
      <c r="D3791" s="34" t="s">
        <v>69</v>
      </c>
      <c r="E3791" s="74"/>
      <c r="F3791" s="74"/>
      <c r="G3791" s="74"/>
      <c r="H3791" s="74"/>
      <c r="I3791" s="119"/>
      <c r="J3791" s="55"/>
      <c r="K3791" s="119"/>
      <c r="L3791" s="55"/>
      <c r="M3791" s="75"/>
      <c r="N3791" s="75"/>
      <c r="O3791" s="74"/>
      <c r="P3791" s="74"/>
      <c r="Q3791" s="59">
        <f t="shared" si="1718"/>
        <v>0</v>
      </c>
      <c r="R3791" s="74"/>
      <c r="S3791" s="53">
        <f t="shared" si="1719"/>
        <v>0</v>
      </c>
      <c r="T3791" s="53"/>
      <c r="U3791" s="53"/>
      <c r="V3791" s="53">
        <f t="shared" si="1720"/>
        <v>0</v>
      </c>
      <c r="W3791" s="75"/>
      <c r="X3791" s="76"/>
    </row>
    <row r="3792" spans="1:24" s="77" customFormat="1" ht="15.75" x14ac:dyDescent="0.25">
      <c r="A3792" s="72" t="s">
        <v>303</v>
      </c>
      <c r="B3792" s="33" t="s">
        <v>331</v>
      </c>
      <c r="C3792" s="79" t="s">
        <v>60</v>
      </c>
      <c r="D3792" s="34" t="s">
        <v>72</v>
      </c>
      <c r="E3792" s="74"/>
      <c r="F3792" s="74"/>
      <c r="G3792" s="74"/>
      <c r="H3792" s="74"/>
      <c r="I3792" s="54"/>
      <c r="J3792" s="50"/>
      <c r="K3792" s="54"/>
      <c r="L3792" s="55"/>
      <c r="M3792" s="75"/>
      <c r="N3792" s="75"/>
      <c r="O3792" s="74"/>
      <c r="P3792" s="74"/>
      <c r="Q3792" s="57">
        <f t="shared" si="1718"/>
        <v>0</v>
      </c>
      <c r="R3792" s="74"/>
      <c r="S3792" s="53">
        <f t="shared" si="1719"/>
        <v>0</v>
      </c>
      <c r="T3792" s="58"/>
      <c r="U3792" s="58"/>
      <c r="V3792" s="53">
        <f t="shared" si="1720"/>
        <v>0</v>
      </c>
      <c r="W3792" s="75"/>
      <c r="X3792" s="76"/>
    </row>
    <row r="3793" spans="1:24" s="77" customFormat="1" ht="15.75" x14ac:dyDescent="0.25">
      <c r="A3793" s="72" t="s">
        <v>303</v>
      </c>
      <c r="B3793" s="33" t="s">
        <v>331</v>
      </c>
      <c r="C3793" s="79" t="s">
        <v>61</v>
      </c>
      <c r="D3793" s="34" t="s">
        <v>67</v>
      </c>
      <c r="E3793" s="74"/>
      <c r="F3793" s="74"/>
      <c r="G3793" s="74"/>
      <c r="H3793" s="74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1718"/>
        <v>0</v>
      </c>
      <c r="R3793" s="74"/>
      <c r="S3793" s="53">
        <f t="shared" si="1719"/>
        <v>0</v>
      </c>
      <c r="T3793" s="58"/>
      <c r="U3793" s="58"/>
      <c r="V3793" s="53">
        <f t="shared" si="1720"/>
        <v>0</v>
      </c>
      <c r="W3793" s="75"/>
      <c r="X3793" s="76"/>
    </row>
    <row r="3794" spans="1:24" s="77" customFormat="1" ht="15.75" x14ac:dyDescent="0.25">
      <c r="A3794" s="72" t="s">
        <v>303</v>
      </c>
      <c r="B3794" s="33" t="s">
        <v>331</v>
      </c>
      <c r="C3794" s="79" t="s">
        <v>62</v>
      </c>
      <c r="D3794" s="34" t="s">
        <v>66</v>
      </c>
      <c r="E3794" s="74"/>
      <c r="F3794" s="74"/>
      <c r="G3794" s="74"/>
      <c r="H3794" s="74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1718"/>
        <v>0</v>
      </c>
      <c r="R3794" s="74"/>
      <c r="S3794" s="53">
        <f t="shared" si="1719"/>
        <v>0</v>
      </c>
      <c r="T3794" s="58"/>
      <c r="U3794" s="58"/>
      <c r="V3794" s="53">
        <f t="shared" si="1720"/>
        <v>0</v>
      </c>
      <c r="W3794" s="75"/>
      <c r="X3794" s="76"/>
    </row>
    <row r="3795" spans="1:24" s="77" customFormat="1" ht="15.75" x14ac:dyDescent="0.25">
      <c r="A3795" s="72" t="s">
        <v>303</v>
      </c>
      <c r="B3795" s="33" t="s">
        <v>331</v>
      </c>
      <c r="C3795" s="79" t="s">
        <v>63</v>
      </c>
      <c r="D3795" s="34" t="s">
        <v>52</v>
      </c>
      <c r="E3795" s="74"/>
      <c r="F3795" s="74"/>
      <c r="G3795" s="74"/>
      <c r="H3795" s="74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1718"/>
        <v>0</v>
      </c>
      <c r="R3795" s="74"/>
      <c r="S3795" s="53">
        <f t="shared" si="1719"/>
        <v>0</v>
      </c>
      <c r="T3795" s="58"/>
      <c r="U3795" s="58"/>
      <c r="V3795" s="53">
        <f t="shared" si="1720"/>
        <v>0</v>
      </c>
      <c r="W3795" s="75"/>
      <c r="X3795" s="76"/>
    </row>
    <row r="3796" spans="1:24" s="77" customFormat="1" ht="15.75" x14ac:dyDescent="0.25">
      <c r="A3796" s="72" t="s">
        <v>303</v>
      </c>
      <c r="B3796" s="33" t="s">
        <v>331</v>
      </c>
      <c r="C3796" s="79" t="s">
        <v>64</v>
      </c>
      <c r="D3796" s="34" t="s">
        <v>55</v>
      </c>
      <c r="E3796" s="74"/>
      <c r="F3796" s="74"/>
      <c r="G3796" s="74"/>
      <c r="H3796" s="74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1718"/>
        <v>0</v>
      </c>
      <c r="R3796" s="74"/>
      <c r="S3796" s="53">
        <f t="shared" si="1719"/>
        <v>0</v>
      </c>
      <c r="T3796" s="58"/>
      <c r="U3796" s="58"/>
      <c r="V3796" s="53">
        <f t="shared" si="1720"/>
        <v>0</v>
      </c>
      <c r="W3796" s="75"/>
      <c r="X3796" s="76"/>
    </row>
    <row r="3797" spans="1:24" s="77" customFormat="1" ht="15.75" x14ac:dyDescent="0.25">
      <c r="A3797" s="72" t="s">
        <v>303</v>
      </c>
      <c r="B3797" s="33" t="s">
        <v>331</v>
      </c>
      <c r="C3797" s="79" t="s">
        <v>65</v>
      </c>
      <c r="D3797" s="34" t="s">
        <v>71</v>
      </c>
      <c r="E3797" s="74"/>
      <c r="F3797" s="74"/>
      <c r="G3797" s="74"/>
      <c r="H3797" s="74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1718"/>
        <v>0</v>
      </c>
      <c r="R3797" s="74"/>
      <c r="S3797" s="53">
        <f t="shared" si="1719"/>
        <v>0</v>
      </c>
      <c r="T3797" s="58"/>
      <c r="U3797" s="58"/>
      <c r="V3797" s="53">
        <f t="shared" si="1720"/>
        <v>0</v>
      </c>
      <c r="W3797" s="75"/>
      <c r="X3797" s="76"/>
    </row>
    <row r="3798" spans="1:24" s="77" customFormat="1" ht="31.5" x14ac:dyDescent="0.25">
      <c r="A3798" s="72" t="s">
        <v>303</v>
      </c>
      <c r="B3798" s="22" t="s">
        <v>332</v>
      </c>
      <c r="C3798" s="73" t="s">
        <v>102</v>
      </c>
      <c r="D3798" s="32" t="s">
        <v>30</v>
      </c>
      <c r="E3798" s="61">
        <f t="shared" ref="E3798:L3798" si="1721">SUM(E3799:E3815)</f>
        <v>571275</v>
      </c>
      <c r="F3798" s="61">
        <f t="shared" si="1721"/>
        <v>95213</v>
      </c>
      <c r="G3798" s="61">
        <f t="shared" si="1721"/>
        <v>95672.02</v>
      </c>
      <c r="H3798" s="61">
        <f t="shared" si="1721"/>
        <v>50702</v>
      </c>
      <c r="I3798" s="120">
        <f t="shared" si="1721"/>
        <v>4639.0200000000004</v>
      </c>
      <c r="J3798" s="50">
        <f>ROUND(I3798/F3798*100,2)</f>
        <v>4.87</v>
      </c>
      <c r="K3798" s="120">
        <f t="shared" si="1721"/>
        <v>-15816</v>
      </c>
      <c r="L3798" s="61">
        <f t="shared" si="1721"/>
        <v>16.850000000000001</v>
      </c>
      <c r="M3798" s="61"/>
      <c r="N3798" s="61"/>
      <c r="O3798" s="61">
        <f t="shared" ref="O3798:V3798" si="1722">SUM(O3799:O3813)</f>
        <v>410</v>
      </c>
      <c r="P3798" s="61">
        <f t="shared" si="1722"/>
        <v>410</v>
      </c>
      <c r="Q3798" s="120">
        <f t="shared" si="1722"/>
        <v>0</v>
      </c>
      <c r="R3798" s="61">
        <f t="shared" si="1722"/>
        <v>0</v>
      </c>
      <c r="S3798" s="61">
        <f t="shared" si="1722"/>
        <v>0</v>
      </c>
      <c r="T3798" s="137">
        <f t="shared" si="1722"/>
        <v>13</v>
      </c>
      <c r="U3798" s="137">
        <f t="shared" si="1722"/>
        <v>13</v>
      </c>
      <c r="V3798" s="61">
        <f t="shared" si="1722"/>
        <v>0</v>
      </c>
      <c r="W3798" s="61"/>
      <c r="X3798" s="76"/>
    </row>
    <row r="3799" spans="1:24" s="77" customFormat="1" ht="15.75" x14ac:dyDescent="0.25">
      <c r="A3799" s="72" t="s">
        <v>303</v>
      </c>
      <c r="B3799" s="33" t="s">
        <v>332</v>
      </c>
      <c r="C3799" s="73" t="s">
        <v>79</v>
      </c>
      <c r="D3799" s="43" t="s">
        <v>77</v>
      </c>
      <c r="E3799" s="74"/>
      <c r="F3799" s="74"/>
      <c r="G3799" s="74"/>
      <c r="H3799" s="74"/>
      <c r="I3799" s="54"/>
      <c r="J3799" s="50"/>
      <c r="K3799" s="54"/>
      <c r="L3799" s="55"/>
      <c r="M3799" s="75"/>
      <c r="N3799" s="75"/>
      <c r="O3799" s="74"/>
      <c r="P3799" s="74"/>
      <c r="Q3799" s="57">
        <f t="shared" ref="Q3799:Q3813" si="1723">O3799-P3799</f>
        <v>0</v>
      </c>
      <c r="R3799" s="74"/>
      <c r="S3799" s="53">
        <f>ROUND(R3799/12*3,0)</f>
        <v>0</v>
      </c>
      <c r="T3799" s="58"/>
      <c r="U3799" s="58"/>
      <c r="V3799" s="53">
        <f t="shared" ref="V3799:V3813" si="1724">T3799-U3799</f>
        <v>0</v>
      </c>
      <c r="W3799" s="75"/>
      <c r="X3799" s="76"/>
    </row>
    <row r="3800" spans="1:24" s="77" customFormat="1" ht="15.75" x14ac:dyDescent="0.25">
      <c r="A3800" s="72" t="s">
        <v>303</v>
      </c>
      <c r="B3800" s="33" t="s">
        <v>332</v>
      </c>
      <c r="C3800" s="73" t="s">
        <v>80</v>
      </c>
      <c r="D3800" s="43" t="s">
        <v>78</v>
      </c>
      <c r="E3800" s="74"/>
      <c r="F3800" s="74"/>
      <c r="G3800" s="74"/>
      <c r="H3800" s="74"/>
      <c r="I3800" s="54"/>
      <c r="J3800" s="50"/>
      <c r="K3800" s="54"/>
      <c r="L3800" s="55"/>
      <c r="M3800" s="75"/>
      <c r="N3800" s="75"/>
      <c r="O3800" s="74"/>
      <c r="P3800" s="74"/>
      <c r="Q3800" s="57">
        <f t="shared" si="1723"/>
        <v>0</v>
      </c>
      <c r="R3800" s="74"/>
      <c r="S3800" s="53">
        <f>ROUND(R3800/12*3,0)</f>
        <v>0</v>
      </c>
      <c r="T3800" s="58"/>
      <c r="U3800" s="58"/>
      <c r="V3800" s="53">
        <f t="shared" si="1724"/>
        <v>0</v>
      </c>
      <c r="W3800" s="75"/>
      <c r="X3800" s="76"/>
    </row>
    <row r="3801" spans="1:24" s="77" customFormat="1" ht="15.75" x14ac:dyDescent="0.25">
      <c r="A3801" s="72" t="s">
        <v>303</v>
      </c>
      <c r="B3801" s="33" t="s">
        <v>332</v>
      </c>
      <c r="C3801" s="73" t="s">
        <v>82</v>
      </c>
      <c r="D3801" s="34" t="s">
        <v>81</v>
      </c>
      <c r="E3801" s="74"/>
      <c r="F3801" s="74"/>
      <c r="G3801" s="74"/>
      <c r="H3801" s="74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1723"/>
        <v>0</v>
      </c>
      <c r="R3801" s="74"/>
      <c r="S3801" s="53">
        <f>ROUND(R3801/12*4,0)</f>
        <v>0</v>
      </c>
      <c r="T3801" s="58"/>
      <c r="U3801" s="58"/>
      <c r="V3801" s="53">
        <f t="shared" si="1724"/>
        <v>0</v>
      </c>
      <c r="W3801" s="75"/>
      <c r="X3801" s="76"/>
    </row>
    <row r="3802" spans="1:24" s="77" customFormat="1" ht="31.5" x14ac:dyDescent="0.25">
      <c r="A3802" s="72" t="s">
        <v>303</v>
      </c>
      <c r="B3802" s="33" t="s">
        <v>332</v>
      </c>
      <c r="C3802" s="73" t="s">
        <v>84</v>
      </c>
      <c r="D3802" s="43" t="s">
        <v>83</v>
      </c>
      <c r="E3802" s="74"/>
      <c r="F3802" s="74"/>
      <c r="G3802" s="74"/>
      <c r="H3802" s="74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1723"/>
        <v>0</v>
      </c>
      <c r="R3802" s="74"/>
      <c r="S3802" s="53">
        <f>ROUND(R3802/12*3,0)</f>
        <v>0</v>
      </c>
      <c r="T3802" s="58"/>
      <c r="U3802" s="58"/>
      <c r="V3802" s="53">
        <f t="shared" si="1724"/>
        <v>0</v>
      </c>
      <c r="W3802" s="75"/>
      <c r="X3802" s="76"/>
    </row>
    <row r="3803" spans="1:24" s="77" customFormat="1" ht="15.75" x14ac:dyDescent="0.25">
      <c r="A3803" s="72" t="s">
        <v>303</v>
      </c>
      <c r="B3803" s="33" t="s">
        <v>332</v>
      </c>
      <c r="C3803" s="73" t="s">
        <v>95</v>
      </c>
      <c r="D3803" s="43" t="s">
        <v>96</v>
      </c>
      <c r="E3803" s="74"/>
      <c r="F3803" s="74"/>
      <c r="G3803" s="74"/>
      <c r="H3803" s="74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1723"/>
        <v>0</v>
      </c>
      <c r="R3803" s="74"/>
      <c r="S3803" s="53">
        <f>ROUND(R3803/12*3,0)</f>
        <v>0</v>
      </c>
      <c r="T3803" s="58"/>
      <c r="U3803" s="58"/>
      <c r="V3803" s="53">
        <f t="shared" si="1724"/>
        <v>0</v>
      </c>
      <c r="W3803" s="75"/>
      <c r="X3803" s="76"/>
    </row>
    <row r="3804" spans="1:24" s="77" customFormat="1" ht="31.5" x14ac:dyDescent="0.25">
      <c r="A3804" s="72" t="s">
        <v>303</v>
      </c>
      <c r="B3804" s="33" t="s">
        <v>332</v>
      </c>
      <c r="C3804" s="73" t="s">
        <v>86</v>
      </c>
      <c r="D3804" s="43" t="s">
        <v>85</v>
      </c>
      <c r="E3804" s="53"/>
      <c r="F3804" s="53"/>
      <c r="G3804" s="95">
        <v>11032</v>
      </c>
      <c r="H3804" s="95">
        <v>11032</v>
      </c>
      <c r="I3804" s="119"/>
      <c r="J3804" s="55"/>
      <c r="K3804" s="119"/>
      <c r="L3804" s="55"/>
      <c r="M3804" s="75"/>
      <c r="N3804" s="75"/>
      <c r="O3804" s="74">
        <v>390</v>
      </c>
      <c r="P3804" s="74">
        <v>390</v>
      </c>
      <c r="Q3804" s="59">
        <f t="shared" ref="Q3804" si="1725">O3804-P3804</f>
        <v>0</v>
      </c>
      <c r="R3804" s="74"/>
      <c r="S3804" s="53">
        <f t="shared" ref="S3804" si="1726">R3804</f>
        <v>0</v>
      </c>
      <c r="T3804" s="58">
        <v>12</v>
      </c>
      <c r="U3804" s="58">
        <v>12</v>
      </c>
      <c r="V3804" s="53">
        <f t="shared" si="1724"/>
        <v>0</v>
      </c>
      <c r="W3804" s="75"/>
      <c r="X3804" s="76"/>
    </row>
    <row r="3805" spans="1:24" s="77" customFormat="1" ht="31.5" x14ac:dyDescent="0.25">
      <c r="A3805" s="72" t="s">
        <v>303</v>
      </c>
      <c r="B3805" s="33" t="s">
        <v>332</v>
      </c>
      <c r="C3805" s="73" t="s">
        <v>102</v>
      </c>
      <c r="D3805" s="39" t="s">
        <v>352</v>
      </c>
      <c r="E3805" s="74"/>
      <c r="F3805" s="74"/>
      <c r="G3805" s="95">
        <v>604</v>
      </c>
      <c r="H3805" s="95">
        <v>604</v>
      </c>
      <c r="I3805" s="119"/>
      <c r="J3805" s="55"/>
      <c r="K3805" s="119"/>
      <c r="L3805" s="55"/>
      <c r="M3805" s="75"/>
      <c r="N3805" s="75"/>
      <c r="O3805" s="74">
        <v>20</v>
      </c>
      <c r="P3805" s="74">
        <v>20</v>
      </c>
      <c r="Q3805" s="59">
        <f t="shared" si="1723"/>
        <v>0</v>
      </c>
      <c r="R3805" s="74"/>
      <c r="S3805" s="53">
        <f t="shared" ref="S3805" si="1727">R3805</f>
        <v>0</v>
      </c>
      <c r="T3805" s="58">
        <v>1</v>
      </c>
      <c r="U3805" s="58">
        <v>1</v>
      </c>
      <c r="V3805" s="53">
        <f t="shared" si="1724"/>
        <v>0</v>
      </c>
      <c r="W3805" s="75"/>
      <c r="X3805" s="76"/>
    </row>
    <row r="3806" spans="1:24" s="77" customFormat="1" ht="15.75" x14ac:dyDescent="0.25">
      <c r="A3806" s="72" t="s">
        <v>303</v>
      </c>
      <c r="B3806" s="33" t="s">
        <v>332</v>
      </c>
      <c r="C3806" s="73" t="s">
        <v>89</v>
      </c>
      <c r="D3806" s="43" t="s">
        <v>88</v>
      </c>
      <c r="E3806" s="74"/>
      <c r="F3806" s="74"/>
      <c r="G3806" s="74"/>
      <c r="H3806" s="74"/>
      <c r="I3806" s="54"/>
      <c r="J3806" s="50"/>
      <c r="K3806" s="54"/>
      <c r="L3806" s="55"/>
      <c r="M3806" s="75"/>
      <c r="N3806" s="75"/>
      <c r="O3806" s="74"/>
      <c r="P3806" s="74"/>
      <c r="Q3806" s="57">
        <f t="shared" si="1723"/>
        <v>0</v>
      </c>
      <c r="R3806" s="74"/>
      <c r="S3806" s="53">
        <f t="shared" ref="S3806:S3813" si="1728">ROUND(R3806/12*3,0)</f>
        <v>0</v>
      </c>
      <c r="T3806" s="58"/>
      <c r="U3806" s="58"/>
      <c r="V3806" s="53">
        <f t="shared" si="1724"/>
        <v>0</v>
      </c>
      <c r="W3806" s="75"/>
      <c r="X3806" s="76"/>
    </row>
    <row r="3807" spans="1:24" s="77" customFormat="1" ht="15.75" x14ac:dyDescent="0.25">
      <c r="A3807" s="72" t="s">
        <v>303</v>
      </c>
      <c r="B3807" s="33" t="s">
        <v>332</v>
      </c>
      <c r="C3807" s="73" t="s">
        <v>91</v>
      </c>
      <c r="D3807" s="43" t="s">
        <v>90</v>
      </c>
      <c r="E3807" s="53">
        <v>563080</v>
      </c>
      <c r="F3807" s="53">
        <f>ROUND(E3807/12*2,0)</f>
        <v>93847</v>
      </c>
      <c r="G3807" s="99">
        <v>78031</v>
      </c>
      <c r="H3807" s="53">
        <v>36187</v>
      </c>
      <c r="I3807" s="119"/>
      <c r="J3807" s="119"/>
      <c r="K3807" s="54">
        <f>G3807-F3807</f>
        <v>-15816</v>
      </c>
      <c r="L3807" s="55">
        <f>ROUND(K3807*100/-F3807,2)</f>
        <v>16.850000000000001</v>
      </c>
      <c r="M3807" s="75"/>
      <c r="N3807" s="75"/>
      <c r="O3807" s="74"/>
      <c r="P3807" s="74"/>
      <c r="Q3807" s="57">
        <f t="shared" si="1723"/>
        <v>0</v>
      </c>
      <c r="R3807" s="74"/>
      <c r="S3807" s="53">
        <f t="shared" si="1728"/>
        <v>0</v>
      </c>
      <c r="T3807" s="58"/>
      <c r="U3807" s="58"/>
      <c r="V3807" s="53">
        <f t="shared" si="1724"/>
        <v>0</v>
      </c>
      <c r="W3807" s="75"/>
      <c r="X3807" s="76"/>
    </row>
    <row r="3808" spans="1:24" s="77" customFormat="1" ht="15.75" x14ac:dyDescent="0.25">
      <c r="A3808" s="72" t="s">
        <v>303</v>
      </c>
      <c r="B3808" s="33" t="s">
        <v>332</v>
      </c>
      <c r="C3808" s="73" t="s">
        <v>94</v>
      </c>
      <c r="D3808" s="43" t="s">
        <v>97</v>
      </c>
      <c r="E3808" s="53"/>
      <c r="F3808" s="53"/>
      <c r="G3808" s="53"/>
      <c r="H3808" s="53"/>
      <c r="I3808" s="55"/>
      <c r="J3808" s="55"/>
      <c r="K3808" s="54"/>
      <c r="L3808" s="55"/>
      <c r="M3808" s="75"/>
      <c r="N3808" s="75"/>
      <c r="O3808" s="74"/>
      <c r="P3808" s="74"/>
      <c r="Q3808" s="57">
        <f t="shared" si="1723"/>
        <v>0</v>
      </c>
      <c r="R3808" s="74"/>
      <c r="S3808" s="53">
        <f t="shared" si="1728"/>
        <v>0</v>
      </c>
      <c r="T3808" s="58"/>
      <c r="U3808" s="58"/>
      <c r="V3808" s="53">
        <f t="shared" si="1724"/>
        <v>0</v>
      </c>
      <c r="W3808" s="75"/>
      <c r="X3808" s="76"/>
    </row>
    <row r="3809" spans="1:24" s="77" customFormat="1" ht="15.75" x14ac:dyDescent="0.25">
      <c r="A3809" s="72" t="s">
        <v>303</v>
      </c>
      <c r="B3809" s="33" t="s">
        <v>332</v>
      </c>
      <c r="C3809" s="73" t="s">
        <v>93</v>
      </c>
      <c r="D3809" s="43" t="s">
        <v>92</v>
      </c>
      <c r="E3809" s="74"/>
      <c r="F3809" s="74"/>
      <c r="G3809" s="74"/>
      <c r="H3809" s="74"/>
      <c r="I3809" s="54"/>
      <c r="J3809" s="50"/>
      <c r="K3809" s="54"/>
      <c r="L3809" s="55"/>
      <c r="M3809" s="75"/>
      <c r="N3809" s="75"/>
      <c r="O3809" s="74"/>
      <c r="P3809" s="74"/>
      <c r="Q3809" s="57">
        <f t="shared" si="1723"/>
        <v>0</v>
      </c>
      <c r="R3809" s="74"/>
      <c r="S3809" s="53">
        <f t="shared" si="1728"/>
        <v>0</v>
      </c>
      <c r="T3809" s="58"/>
      <c r="U3809" s="58"/>
      <c r="V3809" s="53">
        <f t="shared" si="1724"/>
        <v>0</v>
      </c>
      <c r="W3809" s="75"/>
      <c r="X3809" s="76"/>
    </row>
    <row r="3810" spans="1:24" s="77" customFormat="1" ht="31.5" x14ac:dyDescent="0.25">
      <c r="A3810" s="72" t="s">
        <v>303</v>
      </c>
      <c r="B3810" s="33" t="s">
        <v>332</v>
      </c>
      <c r="C3810" s="73" t="s">
        <v>98</v>
      </c>
      <c r="D3810" s="34" t="s">
        <v>99</v>
      </c>
      <c r="E3810" s="74"/>
      <c r="F3810" s="74"/>
      <c r="G3810" s="74"/>
      <c r="H3810" s="74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1723"/>
        <v>0</v>
      </c>
      <c r="R3810" s="74"/>
      <c r="S3810" s="53">
        <f t="shared" si="1728"/>
        <v>0</v>
      </c>
      <c r="T3810" s="58"/>
      <c r="U3810" s="58"/>
      <c r="V3810" s="53">
        <f t="shared" si="1724"/>
        <v>0</v>
      </c>
      <c r="W3810" s="75"/>
      <c r="X3810" s="76"/>
    </row>
    <row r="3811" spans="1:24" s="77" customFormat="1" ht="15.75" x14ac:dyDescent="0.25">
      <c r="A3811" s="72" t="s">
        <v>303</v>
      </c>
      <c r="B3811" s="33" t="s">
        <v>332</v>
      </c>
      <c r="C3811" s="73" t="s">
        <v>100</v>
      </c>
      <c r="D3811" s="34" t="s">
        <v>101</v>
      </c>
      <c r="E3811" s="74"/>
      <c r="F3811" s="74"/>
      <c r="G3811" s="74"/>
      <c r="H3811" s="74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1723"/>
        <v>0</v>
      </c>
      <c r="R3811" s="74"/>
      <c r="S3811" s="53">
        <f t="shared" si="1728"/>
        <v>0</v>
      </c>
      <c r="T3811" s="58"/>
      <c r="U3811" s="58"/>
      <c r="V3811" s="53">
        <f t="shared" si="1724"/>
        <v>0</v>
      </c>
      <c r="W3811" s="75"/>
      <c r="X3811" s="76"/>
    </row>
    <row r="3812" spans="1:24" s="77" customFormat="1" ht="47.25" x14ac:dyDescent="0.25">
      <c r="A3812" s="72" t="s">
        <v>303</v>
      </c>
      <c r="B3812" s="33" t="s">
        <v>332</v>
      </c>
      <c r="C3812" s="73" t="s">
        <v>102</v>
      </c>
      <c r="D3812" s="39" t="s">
        <v>87</v>
      </c>
      <c r="E3812" s="74"/>
      <c r="F3812" s="74"/>
      <c r="G3812" s="74"/>
      <c r="H3812" s="74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1723"/>
        <v>0</v>
      </c>
      <c r="R3812" s="74"/>
      <c r="S3812" s="53">
        <f t="shared" si="1728"/>
        <v>0</v>
      </c>
      <c r="T3812" s="58"/>
      <c r="U3812" s="58"/>
      <c r="V3812" s="53">
        <f t="shared" si="1724"/>
        <v>0</v>
      </c>
      <c r="W3812" s="75"/>
      <c r="X3812" s="76"/>
    </row>
    <row r="3813" spans="1:24" s="77" customFormat="1" ht="63" x14ac:dyDescent="0.25">
      <c r="A3813" s="72" t="s">
        <v>303</v>
      </c>
      <c r="B3813" s="33" t="s">
        <v>332</v>
      </c>
      <c r="C3813" s="73" t="s">
        <v>102</v>
      </c>
      <c r="D3813" s="39" t="s">
        <v>103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1723"/>
        <v>0</v>
      </c>
      <c r="R3813" s="74"/>
      <c r="S3813" s="53">
        <f t="shared" si="1728"/>
        <v>0</v>
      </c>
      <c r="T3813" s="58"/>
      <c r="U3813" s="58"/>
      <c r="V3813" s="53">
        <f t="shared" si="1724"/>
        <v>0</v>
      </c>
      <c r="W3813" s="75"/>
      <c r="X3813" s="76"/>
    </row>
    <row r="3814" spans="1:24" s="77" customFormat="1" ht="31.5" x14ac:dyDescent="0.25">
      <c r="A3814" s="72" t="s">
        <v>303</v>
      </c>
      <c r="B3814" s="33" t="s">
        <v>332</v>
      </c>
      <c r="C3814" s="23" t="s">
        <v>362</v>
      </c>
      <c r="D3814" s="39" t="s">
        <v>363</v>
      </c>
      <c r="E3814" s="53">
        <v>8195</v>
      </c>
      <c r="F3814" s="53">
        <f>ROUND(E3814/12*2,0)</f>
        <v>1366</v>
      </c>
      <c r="G3814" s="53">
        <v>6005.02</v>
      </c>
      <c r="H3814" s="53">
        <v>2879</v>
      </c>
      <c r="I3814" s="55">
        <f>G3814-F3814</f>
        <v>4639.0200000000004</v>
      </c>
      <c r="J3814" s="55">
        <f>ROUND(I3814/F3814*100,2)</f>
        <v>339.61</v>
      </c>
      <c r="K3814" s="54"/>
      <c r="L3814" s="55"/>
      <c r="M3814" s="75"/>
      <c r="N3814" s="75"/>
      <c r="O3814" s="74"/>
      <c r="P3814" s="74"/>
      <c r="Q3814" s="57"/>
      <c r="R3814" s="74"/>
      <c r="S3814" s="53"/>
      <c r="T3814" s="58"/>
      <c r="U3814" s="58"/>
      <c r="V3814" s="53"/>
      <c r="W3814" s="75"/>
      <c r="X3814" s="76"/>
    </row>
    <row r="3815" spans="1:24" s="77" customFormat="1" ht="37.5" customHeight="1" x14ac:dyDescent="0.25">
      <c r="A3815" s="72" t="s">
        <v>303</v>
      </c>
      <c r="B3815" s="33" t="s">
        <v>332</v>
      </c>
      <c r="C3815" s="23" t="s">
        <v>365</v>
      </c>
      <c r="D3815" s="39" t="s">
        <v>364</v>
      </c>
      <c r="E3815" s="74"/>
      <c r="F3815" s="74"/>
      <c r="G3815" s="74"/>
      <c r="H3815" s="74"/>
      <c r="I3815" s="54"/>
      <c r="J3815" s="50"/>
      <c r="K3815" s="54"/>
      <c r="L3815" s="55"/>
      <c r="M3815" s="75"/>
      <c r="N3815" s="75"/>
      <c r="O3815" s="74"/>
      <c r="P3815" s="74"/>
      <c r="Q3815" s="57"/>
      <c r="R3815" s="74"/>
      <c r="S3815" s="53"/>
      <c r="T3815" s="58"/>
      <c r="U3815" s="58"/>
      <c r="V3815" s="53"/>
      <c r="W3815" s="75"/>
      <c r="X3815" s="76"/>
    </row>
    <row r="3816" spans="1:24" s="77" customFormat="1" ht="15.75" x14ac:dyDescent="0.25">
      <c r="A3816" s="72" t="s">
        <v>303</v>
      </c>
      <c r="B3816" s="21">
        <v>2</v>
      </c>
      <c r="C3816" s="73" t="s">
        <v>102</v>
      </c>
      <c r="D3816" s="40" t="s">
        <v>31</v>
      </c>
      <c r="E3816" s="68">
        <f t="shared" ref="E3816:L3816" si="1729">E3817+E3823+E3877</f>
        <v>29947</v>
      </c>
      <c r="F3816" s="68">
        <f t="shared" si="1729"/>
        <v>29947</v>
      </c>
      <c r="G3816" s="68">
        <f t="shared" si="1729"/>
        <v>39540.589999999997</v>
      </c>
      <c r="H3816" s="68">
        <f t="shared" si="1729"/>
        <v>30037</v>
      </c>
      <c r="I3816" s="126">
        <f t="shared" si="1729"/>
        <v>9593.59</v>
      </c>
      <c r="J3816" s="126">
        <f t="shared" si="1729"/>
        <v>0</v>
      </c>
      <c r="K3816" s="126">
        <f t="shared" si="1729"/>
        <v>0</v>
      </c>
      <c r="L3816" s="64">
        <f t="shared" si="1729"/>
        <v>0</v>
      </c>
      <c r="M3816" s="64">
        <v>260</v>
      </c>
      <c r="N3816" s="49">
        <f>ROUND(M3816/12*2,2)</f>
        <v>43.33</v>
      </c>
      <c r="O3816" s="68">
        <f t="shared" ref="O3816:V3816" si="1730">O3817+O3823+O3877</f>
        <v>0</v>
      </c>
      <c r="P3816" s="68">
        <f t="shared" si="1730"/>
        <v>0</v>
      </c>
      <c r="Q3816" s="126">
        <f t="shared" si="1730"/>
        <v>0</v>
      </c>
      <c r="R3816" s="68">
        <f t="shared" si="1730"/>
        <v>0</v>
      </c>
      <c r="S3816" s="64">
        <f t="shared" si="1730"/>
        <v>0</v>
      </c>
      <c r="T3816" s="136">
        <f t="shared" si="1730"/>
        <v>0</v>
      </c>
      <c r="U3816" s="136">
        <f t="shared" si="1730"/>
        <v>0</v>
      </c>
      <c r="V3816" s="64">
        <f t="shared" si="1730"/>
        <v>0</v>
      </c>
      <c r="W3816" s="68"/>
      <c r="X3816" s="76"/>
    </row>
    <row r="3817" spans="1:24" s="77" customFormat="1" ht="15.75" x14ac:dyDescent="0.25">
      <c r="A3817" s="72" t="s">
        <v>303</v>
      </c>
      <c r="B3817" s="22" t="s">
        <v>333</v>
      </c>
      <c r="C3817" s="73" t="s">
        <v>102</v>
      </c>
      <c r="D3817" s="32" t="s">
        <v>32</v>
      </c>
      <c r="E3817" s="64">
        <f t="shared" ref="E3817:L3817" si="1731">SUM(E3818:E3822)</f>
        <v>0</v>
      </c>
      <c r="F3817" s="64">
        <f t="shared" si="1731"/>
        <v>0</v>
      </c>
      <c r="G3817" s="64">
        <f t="shared" si="1731"/>
        <v>0</v>
      </c>
      <c r="H3817" s="64">
        <f t="shared" si="1731"/>
        <v>0</v>
      </c>
      <c r="I3817" s="126">
        <f t="shared" si="1731"/>
        <v>0</v>
      </c>
      <c r="J3817" s="126">
        <f t="shared" si="1731"/>
        <v>0</v>
      </c>
      <c r="K3817" s="126">
        <f t="shared" si="1731"/>
        <v>0</v>
      </c>
      <c r="L3817" s="64">
        <f t="shared" si="1731"/>
        <v>0</v>
      </c>
      <c r="M3817" s="64"/>
      <c r="N3817" s="64"/>
      <c r="O3817" s="64">
        <f t="shared" ref="O3817:V3817" si="1732">SUM(O3818:O3822)</f>
        <v>0</v>
      </c>
      <c r="P3817" s="64">
        <f t="shared" si="1732"/>
        <v>0</v>
      </c>
      <c r="Q3817" s="126">
        <f t="shared" si="1732"/>
        <v>0</v>
      </c>
      <c r="R3817" s="64">
        <f t="shared" si="1732"/>
        <v>0</v>
      </c>
      <c r="S3817" s="64">
        <f t="shared" si="1732"/>
        <v>0</v>
      </c>
      <c r="T3817" s="136">
        <f t="shared" si="1732"/>
        <v>0</v>
      </c>
      <c r="U3817" s="136">
        <f t="shared" si="1732"/>
        <v>0</v>
      </c>
      <c r="V3817" s="64">
        <f t="shared" si="1732"/>
        <v>0</v>
      </c>
      <c r="W3817" s="64"/>
      <c r="X3817" s="76"/>
    </row>
    <row r="3818" spans="1:24" s="77" customFormat="1" ht="15.75" x14ac:dyDescent="0.25">
      <c r="A3818" s="72" t="s">
        <v>303</v>
      </c>
      <c r="B3818" s="33" t="s">
        <v>333</v>
      </c>
      <c r="C3818" s="73" t="s">
        <v>109</v>
      </c>
      <c r="D3818" s="34" t="s">
        <v>106</v>
      </c>
      <c r="E3818" s="74"/>
      <c r="F3818" s="74"/>
      <c r="G3818" s="74"/>
      <c r="H3818" s="158"/>
      <c r="I3818" s="54"/>
      <c r="J3818" s="50"/>
      <c r="K3818" s="54"/>
      <c r="L3818" s="55"/>
      <c r="M3818" s="75"/>
      <c r="N3818" s="75"/>
      <c r="O3818" s="74"/>
      <c r="P3818" s="74"/>
      <c r="Q3818" s="57">
        <f>O3818-P3818</f>
        <v>0</v>
      </c>
      <c r="R3818" s="74"/>
      <c r="S3818" s="53">
        <f>ROUND(R3818/12*3,0)</f>
        <v>0</v>
      </c>
      <c r="T3818" s="58"/>
      <c r="U3818" s="58"/>
      <c r="V3818" s="53">
        <f>T3818-U3818</f>
        <v>0</v>
      </c>
      <c r="W3818" s="75"/>
      <c r="X3818" s="76"/>
    </row>
    <row r="3819" spans="1:24" s="77" customFormat="1" ht="31.5" x14ac:dyDescent="0.25">
      <c r="A3819" s="72" t="s">
        <v>303</v>
      </c>
      <c r="B3819" s="33" t="s">
        <v>333</v>
      </c>
      <c r="C3819" s="73" t="s">
        <v>110</v>
      </c>
      <c r="D3819" s="34" t="s">
        <v>114</v>
      </c>
      <c r="E3819" s="74"/>
      <c r="F3819" s="74"/>
      <c r="G3819" s="74"/>
      <c r="H3819" s="74"/>
      <c r="I3819" s="54"/>
      <c r="J3819" s="50"/>
      <c r="K3819" s="54"/>
      <c r="L3819" s="55"/>
      <c r="M3819" s="75"/>
      <c r="N3819" s="75"/>
      <c r="O3819" s="74"/>
      <c r="P3819" s="74"/>
      <c r="Q3819" s="57">
        <f>O3819-P3819</f>
        <v>0</v>
      </c>
      <c r="R3819" s="74"/>
      <c r="S3819" s="53">
        <f>ROUND(R3819/12*3,0)</f>
        <v>0</v>
      </c>
      <c r="T3819" s="58"/>
      <c r="U3819" s="58"/>
      <c r="V3819" s="53">
        <f>T3819-U3819</f>
        <v>0</v>
      </c>
      <c r="W3819" s="75"/>
      <c r="X3819" s="76"/>
    </row>
    <row r="3820" spans="1:24" s="77" customFormat="1" ht="15.75" x14ac:dyDescent="0.25">
      <c r="A3820" s="72" t="s">
        <v>303</v>
      </c>
      <c r="B3820" s="33" t="s">
        <v>333</v>
      </c>
      <c r="C3820" s="73" t="s">
        <v>111</v>
      </c>
      <c r="D3820" s="34" t="s">
        <v>115</v>
      </c>
      <c r="E3820" s="74"/>
      <c r="F3820" s="74"/>
      <c r="G3820" s="74"/>
      <c r="H3820" s="74"/>
      <c r="I3820" s="54"/>
      <c r="J3820" s="50"/>
      <c r="K3820" s="54"/>
      <c r="L3820" s="55"/>
      <c r="M3820" s="75"/>
      <c r="N3820" s="75"/>
      <c r="O3820" s="74"/>
      <c r="P3820" s="74"/>
      <c r="Q3820" s="57">
        <f>O3820-P3820</f>
        <v>0</v>
      </c>
      <c r="R3820" s="74"/>
      <c r="S3820" s="53">
        <f>ROUND(R3820/12*3,0)</f>
        <v>0</v>
      </c>
      <c r="T3820" s="58"/>
      <c r="U3820" s="58"/>
      <c r="V3820" s="53">
        <f>T3820-U3820</f>
        <v>0</v>
      </c>
      <c r="W3820" s="75"/>
      <c r="X3820" s="76"/>
    </row>
    <row r="3821" spans="1:24" s="77" customFormat="1" ht="31.5" x14ac:dyDescent="0.25">
      <c r="A3821" s="72" t="s">
        <v>303</v>
      </c>
      <c r="B3821" s="33" t="s">
        <v>333</v>
      </c>
      <c r="C3821" s="73" t="s">
        <v>113</v>
      </c>
      <c r="D3821" s="34" t="s">
        <v>116</v>
      </c>
      <c r="E3821" s="74"/>
      <c r="F3821" s="74"/>
      <c r="G3821" s="74"/>
      <c r="H3821" s="74"/>
      <c r="I3821" s="54"/>
      <c r="J3821" s="50"/>
      <c r="K3821" s="54"/>
      <c r="L3821" s="55"/>
      <c r="M3821" s="75"/>
      <c r="N3821" s="75"/>
      <c r="O3821" s="74"/>
      <c r="P3821" s="74"/>
      <c r="Q3821" s="57">
        <f>O3821-P3821</f>
        <v>0</v>
      </c>
      <c r="R3821" s="74"/>
      <c r="S3821" s="53">
        <f>ROUND(R3821/12*3,0)</f>
        <v>0</v>
      </c>
      <c r="T3821" s="58"/>
      <c r="U3821" s="58"/>
      <c r="V3821" s="53">
        <f>T3821-U3821</f>
        <v>0</v>
      </c>
      <c r="W3821" s="75"/>
      <c r="X3821" s="76"/>
    </row>
    <row r="3822" spans="1:24" s="77" customFormat="1" ht="15.75" x14ac:dyDescent="0.25">
      <c r="A3822" s="72" t="s">
        <v>303</v>
      </c>
      <c r="B3822" s="33" t="s">
        <v>333</v>
      </c>
      <c r="C3822" s="73" t="s">
        <v>112</v>
      </c>
      <c r="D3822" s="34" t="s">
        <v>117</v>
      </c>
      <c r="E3822" s="74"/>
      <c r="F3822" s="74"/>
      <c r="G3822" s="74"/>
      <c r="H3822" s="74"/>
      <c r="I3822" s="54"/>
      <c r="J3822" s="50"/>
      <c r="K3822" s="54"/>
      <c r="L3822" s="55"/>
      <c r="M3822" s="75"/>
      <c r="N3822" s="75"/>
      <c r="O3822" s="74"/>
      <c r="P3822" s="74"/>
      <c r="Q3822" s="57">
        <f>O3822-P3822</f>
        <v>0</v>
      </c>
      <c r="R3822" s="74"/>
      <c r="S3822" s="53">
        <f>ROUND(R3822/12*3,0)</f>
        <v>0</v>
      </c>
      <c r="T3822" s="58"/>
      <c r="U3822" s="58"/>
      <c r="V3822" s="53">
        <f>T3822-U3822</f>
        <v>0</v>
      </c>
      <c r="W3822" s="75"/>
      <c r="X3822" s="76"/>
    </row>
    <row r="3823" spans="1:24" s="77" customFormat="1" ht="23.25" customHeight="1" x14ac:dyDescent="0.25">
      <c r="A3823" s="72" t="s">
        <v>303</v>
      </c>
      <c r="B3823" s="22" t="s">
        <v>334</v>
      </c>
      <c r="C3823" s="73" t="s">
        <v>102</v>
      </c>
      <c r="D3823" s="41" t="s">
        <v>33</v>
      </c>
      <c r="E3823" s="64">
        <f t="shared" ref="E3823:L3823" si="1733">SUM(E3824:E3876)</f>
        <v>0</v>
      </c>
      <c r="F3823" s="64">
        <f t="shared" si="1733"/>
        <v>0</v>
      </c>
      <c r="G3823" s="64">
        <f t="shared" si="1733"/>
        <v>0</v>
      </c>
      <c r="H3823" s="64">
        <f t="shared" si="1733"/>
        <v>0</v>
      </c>
      <c r="I3823" s="64">
        <f t="shared" si="1733"/>
        <v>0</v>
      </c>
      <c r="J3823" s="126">
        <f t="shared" si="1733"/>
        <v>0</v>
      </c>
      <c r="K3823" s="64">
        <f t="shared" si="1733"/>
        <v>0</v>
      </c>
      <c r="L3823" s="64">
        <f t="shared" si="1733"/>
        <v>0</v>
      </c>
      <c r="M3823" s="64"/>
      <c r="N3823" s="64"/>
      <c r="O3823" s="64">
        <f t="shared" ref="O3823:V3823" si="1734">SUM(O3824:O3876)</f>
        <v>0</v>
      </c>
      <c r="P3823" s="64">
        <f t="shared" si="1734"/>
        <v>0</v>
      </c>
      <c r="Q3823" s="64">
        <f t="shared" si="1734"/>
        <v>0</v>
      </c>
      <c r="R3823" s="64">
        <f t="shared" si="1734"/>
        <v>0</v>
      </c>
      <c r="S3823" s="64">
        <f t="shared" si="1734"/>
        <v>0</v>
      </c>
      <c r="T3823" s="64">
        <f t="shared" si="1734"/>
        <v>0</v>
      </c>
      <c r="U3823" s="64">
        <f t="shared" si="1734"/>
        <v>0</v>
      </c>
      <c r="V3823" s="64">
        <f t="shared" si="1734"/>
        <v>0</v>
      </c>
      <c r="W3823" s="64"/>
      <c r="X3823" s="76"/>
    </row>
    <row r="3824" spans="1:24" s="77" customFormat="1" ht="31.5" x14ac:dyDescent="0.25">
      <c r="A3824" s="72" t="s">
        <v>303</v>
      </c>
      <c r="B3824" s="33" t="s">
        <v>334</v>
      </c>
      <c r="C3824" s="78" t="s">
        <v>139</v>
      </c>
      <c r="D3824" s="43" t="s">
        <v>119</v>
      </c>
      <c r="E3824" s="74"/>
      <c r="F3824" s="74"/>
      <c r="G3824" s="74"/>
      <c r="H3824" s="74"/>
      <c r="I3824" s="119"/>
      <c r="J3824" s="55"/>
      <c r="K3824" s="119"/>
      <c r="L3824" s="55"/>
      <c r="M3824" s="75"/>
      <c r="N3824" s="75"/>
      <c r="O3824" s="74"/>
      <c r="P3824" s="74"/>
      <c r="Q3824" s="59">
        <f t="shared" ref="Q3824:Q3876" si="1735">O3824-P3824</f>
        <v>0</v>
      </c>
      <c r="R3824" s="74"/>
      <c r="S3824" s="53">
        <f t="shared" ref="S3824:S3876" si="1736">ROUND(R3824/12*3,0)</f>
        <v>0</v>
      </c>
      <c r="T3824" s="53"/>
      <c r="U3824" s="53"/>
      <c r="V3824" s="53">
        <f t="shared" ref="V3824:V3876" si="1737">T3824-U3824</f>
        <v>0</v>
      </c>
      <c r="W3824" s="75"/>
      <c r="X3824" s="76"/>
    </row>
    <row r="3825" spans="1:24" s="77" customFormat="1" ht="47.25" x14ac:dyDescent="0.25">
      <c r="A3825" s="72" t="s">
        <v>303</v>
      </c>
      <c r="B3825" s="33" t="s">
        <v>334</v>
      </c>
      <c r="C3825" s="78" t="s">
        <v>140</v>
      </c>
      <c r="D3825" s="43" t="s">
        <v>120</v>
      </c>
      <c r="E3825" s="74"/>
      <c r="F3825" s="74"/>
      <c r="G3825" s="74"/>
      <c r="H3825" s="74"/>
      <c r="I3825" s="54"/>
      <c r="J3825" s="50"/>
      <c r="K3825" s="54"/>
      <c r="L3825" s="55"/>
      <c r="M3825" s="75"/>
      <c r="N3825" s="75"/>
      <c r="O3825" s="74"/>
      <c r="P3825" s="74"/>
      <c r="Q3825" s="57">
        <f t="shared" si="1735"/>
        <v>0</v>
      </c>
      <c r="R3825" s="74"/>
      <c r="S3825" s="53">
        <f t="shared" si="1736"/>
        <v>0</v>
      </c>
      <c r="T3825" s="58"/>
      <c r="U3825" s="58"/>
      <c r="V3825" s="53">
        <f t="shared" si="1737"/>
        <v>0</v>
      </c>
      <c r="W3825" s="75"/>
      <c r="X3825" s="76"/>
    </row>
    <row r="3826" spans="1:24" s="77" customFormat="1" ht="31.5" x14ac:dyDescent="0.25">
      <c r="A3826" s="72" t="s">
        <v>303</v>
      </c>
      <c r="B3826" s="33" t="s">
        <v>334</v>
      </c>
      <c r="C3826" s="78" t="s">
        <v>141</v>
      </c>
      <c r="D3826" s="43" t="s">
        <v>142</v>
      </c>
      <c r="E3826" s="74"/>
      <c r="F3826" s="74"/>
      <c r="G3826" s="74"/>
      <c r="H3826" s="74"/>
      <c r="I3826" s="54"/>
      <c r="J3826" s="50"/>
      <c r="K3826" s="54"/>
      <c r="L3826" s="55"/>
      <c r="M3826" s="75"/>
      <c r="N3826" s="75"/>
      <c r="O3826" s="74"/>
      <c r="P3826" s="74"/>
      <c r="Q3826" s="57">
        <f t="shared" si="1735"/>
        <v>0</v>
      </c>
      <c r="R3826" s="74"/>
      <c r="S3826" s="53">
        <f t="shared" si="1736"/>
        <v>0</v>
      </c>
      <c r="T3826" s="58"/>
      <c r="U3826" s="58"/>
      <c r="V3826" s="53">
        <f t="shared" si="1737"/>
        <v>0</v>
      </c>
      <c r="W3826" s="75"/>
      <c r="X3826" s="76"/>
    </row>
    <row r="3827" spans="1:24" s="77" customFormat="1" ht="31.5" x14ac:dyDescent="0.25">
      <c r="A3827" s="72" t="s">
        <v>303</v>
      </c>
      <c r="B3827" s="33" t="s">
        <v>334</v>
      </c>
      <c r="C3827" s="78" t="s">
        <v>143</v>
      </c>
      <c r="D3827" s="43" t="s">
        <v>144</v>
      </c>
      <c r="E3827" s="74"/>
      <c r="F3827" s="74"/>
      <c r="G3827" s="74"/>
      <c r="H3827" s="74"/>
      <c r="I3827" s="54"/>
      <c r="J3827" s="50"/>
      <c r="K3827" s="54"/>
      <c r="L3827" s="55"/>
      <c r="M3827" s="75"/>
      <c r="N3827" s="75"/>
      <c r="O3827" s="74"/>
      <c r="P3827" s="74"/>
      <c r="Q3827" s="57">
        <f t="shared" si="1735"/>
        <v>0</v>
      </c>
      <c r="R3827" s="74"/>
      <c r="S3827" s="53">
        <f t="shared" si="1736"/>
        <v>0</v>
      </c>
      <c r="T3827" s="58"/>
      <c r="U3827" s="58"/>
      <c r="V3827" s="53">
        <f t="shared" si="1737"/>
        <v>0</v>
      </c>
      <c r="W3827" s="75"/>
      <c r="X3827" s="76"/>
    </row>
    <row r="3828" spans="1:24" s="77" customFormat="1" ht="15.75" x14ac:dyDescent="0.25">
      <c r="A3828" s="72" t="s">
        <v>303</v>
      </c>
      <c r="B3828" s="33" t="s">
        <v>334</v>
      </c>
      <c r="C3828" s="78" t="s">
        <v>145</v>
      </c>
      <c r="D3828" s="43" t="s">
        <v>146</v>
      </c>
      <c r="E3828" s="74"/>
      <c r="F3828" s="74"/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 t="shared" si="1735"/>
        <v>0</v>
      </c>
      <c r="R3828" s="74"/>
      <c r="S3828" s="53">
        <f t="shared" si="1736"/>
        <v>0</v>
      </c>
      <c r="T3828" s="58"/>
      <c r="U3828" s="58"/>
      <c r="V3828" s="53">
        <f t="shared" si="1737"/>
        <v>0</v>
      </c>
      <c r="W3828" s="75"/>
      <c r="X3828" s="76"/>
    </row>
    <row r="3829" spans="1:24" s="77" customFormat="1" ht="15.75" x14ac:dyDescent="0.25">
      <c r="A3829" s="72" t="s">
        <v>303</v>
      </c>
      <c r="B3829" s="33" t="s">
        <v>334</v>
      </c>
      <c r="C3829" s="78" t="s">
        <v>147</v>
      </c>
      <c r="D3829" s="43" t="s">
        <v>148</v>
      </c>
      <c r="E3829" s="74"/>
      <c r="F3829" s="74"/>
      <c r="G3829" s="74"/>
      <c r="H3829" s="74"/>
      <c r="I3829" s="54"/>
      <c r="J3829" s="50"/>
      <c r="K3829" s="54"/>
      <c r="L3829" s="55"/>
      <c r="M3829" s="75"/>
      <c r="N3829" s="75"/>
      <c r="O3829" s="74"/>
      <c r="P3829" s="74"/>
      <c r="Q3829" s="57">
        <f t="shared" si="1735"/>
        <v>0</v>
      </c>
      <c r="R3829" s="74"/>
      <c r="S3829" s="53">
        <f t="shared" si="1736"/>
        <v>0</v>
      </c>
      <c r="T3829" s="58"/>
      <c r="U3829" s="58"/>
      <c r="V3829" s="53">
        <f t="shared" si="1737"/>
        <v>0</v>
      </c>
      <c r="W3829" s="75"/>
      <c r="X3829" s="76"/>
    </row>
    <row r="3830" spans="1:24" s="77" customFormat="1" ht="78.75" x14ac:dyDescent="0.25">
      <c r="A3830" s="72" t="s">
        <v>303</v>
      </c>
      <c r="B3830" s="33" t="s">
        <v>334</v>
      </c>
      <c r="C3830" s="78" t="s">
        <v>149</v>
      </c>
      <c r="D3830" s="43" t="s">
        <v>150</v>
      </c>
      <c r="E3830" s="74"/>
      <c r="F3830" s="74"/>
      <c r="G3830" s="74"/>
      <c r="H3830" s="74"/>
      <c r="I3830" s="119"/>
      <c r="J3830" s="50"/>
      <c r="K3830" s="119"/>
      <c r="L3830" s="55"/>
      <c r="M3830" s="75"/>
      <c r="N3830" s="75"/>
      <c r="O3830" s="74"/>
      <c r="P3830" s="74"/>
      <c r="Q3830" s="59">
        <f t="shared" si="1735"/>
        <v>0</v>
      </c>
      <c r="R3830" s="74"/>
      <c r="S3830" s="53">
        <f t="shared" si="1736"/>
        <v>0</v>
      </c>
      <c r="T3830" s="53"/>
      <c r="U3830" s="53"/>
      <c r="V3830" s="53">
        <f t="shared" si="1737"/>
        <v>0</v>
      </c>
      <c r="W3830" s="75"/>
      <c r="X3830" s="76"/>
    </row>
    <row r="3831" spans="1:24" s="77" customFormat="1" ht="31.5" x14ac:dyDescent="0.25">
      <c r="A3831" s="72" t="s">
        <v>303</v>
      </c>
      <c r="B3831" s="33" t="s">
        <v>334</v>
      </c>
      <c r="C3831" s="78" t="s">
        <v>130</v>
      </c>
      <c r="D3831" s="43" t="s">
        <v>151</v>
      </c>
      <c r="E3831" s="74"/>
      <c r="F3831" s="74"/>
      <c r="G3831" s="74"/>
      <c r="H3831" s="74"/>
      <c r="I3831" s="54"/>
      <c r="J3831" s="50"/>
      <c r="K3831" s="54"/>
      <c r="L3831" s="55"/>
      <c r="M3831" s="75"/>
      <c r="N3831" s="75"/>
      <c r="O3831" s="74"/>
      <c r="P3831" s="74"/>
      <c r="Q3831" s="57">
        <f t="shared" si="1735"/>
        <v>0</v>
      </c>
      <c r="R3831" s="74"/>
      <c r="S3831" s="53">
        <f t="shared" si="1736"/>
        <v>0</v>
      </c>
      <c r="T3831" s="58"/>
      <c r="U3831" s="58"/>
      <c r="V3831" s="53">
        <f t="shared" si="1737"/>
        <v>0</v>
      </c>
      <c r="W3831" s="75"/>
      <c r="X3831" s="76"/>
    </row>
    <row r="3832" spans="1:24" s="77" customFormat="1" ht="47.25" x14ac:dyDescent="0.25">
      <c r="A3832" s="72" t="s">
        <v>303</v>
      </c>
      <c r="B3832" s="33" t="s">
        <v>334</v>
      </c>
      <c r="C3832" s="78" t="s">
        <v>174</v>
      </c>
      <c r="D3832" s="43" t="s">
        <v>175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 t="shared" si="1735"/>
        <v>0</v>
      </c>
      <c r="R3832" s="74"/>
      <c r="S3832" s="53">
        <f t="shared" si="1736"/>
        <v>0</v>
      </c>
      <c r="T3832" s="58"/>
      <c r="U3832" s="58"/>
      <c r="V3832" s="53">
        <f t="shared" si="1737"/>
        <v>0</v>
      </c>
      <c r="W3832" s="75"/>
      <c r="X3832" s="76"/>
    </row>
    <row r="3833" spans="1:24" s="77" customFormat="1" ht="31.5" x14ac:dyDescent="0.25">
      <c r="A3833" s="72" t="s">
        <v>303</v>
      </c>
      <c r="B3833" s="33" t="s">
        <v>334</v>
      </c>
      <c r="C3833" s="78" t="s">
        <v>129</v>
      </c>
      <c r="D3833" s="43" t="s">
        <v>152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si="1735"/>
        <v>0</v>
      </c>
      <c r="R3833" s="74"/>
      <c r="S3833" s="53">
        <f t="shared" si="1736"/>
        <v>0</v>
      </c>
      <c r="T3833" s="58"/>
      <c r="U3833" s="58"/>
      <c r="V3833" s="53">
        <f t="shared" si="1737"/>
        <v>0</v>
      </c>
      <c r="W3833" s="75"/>
      <c r="X3833" s="76"/>
    </row>
    <row r="3834" spans="1:24" s="77" customFormat="1" ht="31.5" x14ac:dyDescent="0.25">
      <c r="A3834" s="72" t="s">
        <v>303</v>
      </c>
      <c r="B3834" s="33" t="s">
        <v>334</v>
      </c>
      <c r="C3834" s="78" t="s">
        <v>176</v>
      </c>
      <c r="D3834" s="43" t="s">
        <v>177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1735"/>
        <v>0</v>
      </c>
      <c r="R3834" s="74"/>
      <c r="S3834" s="53">
        <f t="shared" si="1736"/>
        <v>0</v>
      </c>
      <c r="T3834" s="58"/>
      <c r="U3834" s="58"/>
      <c r="V3834" s="53">
        <f t="shared" si="1737"/>
        <v>0</v>
      </c>
      <c r="W3834" s="75"/>
      <c r="X3834" s="76"/>
    </row>
    <row r="3835" spans="1:24" s="77" customFormat="1" ht="15.75" x14ac:dyDescent="0.25">
      <c r="A3835" s="72" t="s">
        <v>303</v>
      </c>
      <c r="B3835" s="33" t="s">
        <v>334</v>
      </c>
      <c r="C3835" s="78" t="s">
        <v>131</v>
      </c>
      <c r="D3835" s="43" t="s">
        <v>153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1735"/>
        <v>0</v>
      </c>
      <c r="R3835" s="74"/>
      <c r="S3835" s="53">
        <f t="shared" si="1736"/>
        <v>0</v>
      </c>
      <c r="T3835" s="58"/>
      <c r="U3835" s="58"/>
      <c r="V3835" s="53">
        <f t="shared" si="1737"/>
        <v>0</v>
      </c>
      <c r="W3835" s="75"/>
      <c r="X3835" s="76"/>
    </row>
    <row r="3836" spans="1:24" s="77" customFormat="1" ht="31.5" x14ac:dyDescent="0.25">
      <c r="A3836" s="72" t="s">
        <v>303</v>
      </c>
      <c r="B3836" s="33" t="s">
        <v>334</v>
      </c>
      <c r="C3836" s="78" t="s">
        <v>178</v>
      </c>
      <c r="D3836" s="43" t="s">
        <v>179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1735"/>
        <v>0</v>
      </c>
      <c r="R3836" s="74"/>
      <c r="S3836" s="53">
        <f t="shared" si="1736"/>
        <v>0</v>
      </c>
      <c r="T3836" s="58"/>
      <c r="U3836" s="58"/>
      <c r="V3836" s="53">
        <f t="shared" si="1737"/>
        <v>0</v>
      </c>
      <c r="W3836" s="75"/>
      <c r="X3836" s="76"/>
    </row>
    <row r="3837" spans="1:24" s="77" customFormat="1" ht="31.5" x14ac:dyDescent="0.25">
      <c r="A3837" s="72" t="s">
        <v>303</v>
      </c>
      <c r="B3837" s="33" t="s">
        <v>334</v>
      </c>
      <c r="C3837" s="78" t="s">
        <v>132</v>
      </c>
      <c r="D3837" s="43" t="s">
        <v>154</v>
      </c>
      <c r="E3837" s="74"/>
      <c r="F3837" s="74"/>
      <c r="G3837" s="74"/>
      <c r="H3837" s="74"/>
      <c r="I3837" s="54"/>
      <c r="J3837" s="50"/>
      <c r="K3837" s="54"/>
      <c r="L3837" s="55"/>
      <c r="M3837" s="75"/>
      <c r="N3837" s="75"/>
      <c r="O3837" s="74"/>
      <c r="P3837" s="74"/>
      <c r="Q3837" s="57">
        <f t="shared" si="1735"/>
        <v>0</v>
      </c>
      <c r="R3837" s="74"/>
      <c r="S3837" s="53">
        <f t="shared" si="1736"/>
        <v>0</v>
      </c>
      <c r="T3837" s="58"/>
      <c r="U3837" s="58"/>
      <c r="V3837" s="53">
        <f t="shared" si="1737"/>
        <v>0</v>
      </c>
      <c r="W3837" s="75"/>
      <c r="X3837" s="76"/>
    </row>
    <row r="3838" spans="1:24" s="77" customFormat="1" ht="15.75" x14ac:dyDescent="0.25">
      <c r="A3838" s="72" t="s">
        <v>303</v>
      </c>
      <c r="B3838" s="33" t="s">
        <v>334</v>
      </c>
      <c r="C3838" s="78" t="s">
        <v>133</v>
      </c>
      <c r="D3838" s="43" t="s">
        <v>155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1735"/>
        <v>0</v>
      </c>
      <c r="R3838" s="74"/>
      <c r="S3838" s="53">
        <f t="shared" si="1736"/>
        <v>0</v>
      </c>
      <c r="T3838" s="58"/>
      <c r="U3838" s="58"/>
      <c r="V3838" s="53">
        <f t="shared" si="1737"/>
        <v>0</v>
      </c>
      <c r="W3838" s="75"/>
      <c r="X3838" s="76"/>
    </row>
    <row r="3839" spans="1:24" s="77" customFormat="1" ht="15.75" x14ac:dyDescent="0.25">
      <c r="A3839" s="72" t="s">
        <v>303</v>
      </c>
      <c r="B3839" s="33" t="s">
        <v>334</v>
      </c>
      <c r="C3839" s="78" t="s">
        <v>135</v>
      </c>
      <c r="D3839" s="43" t="s">
        <v>156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1735"/>
        <v>0</v>
      </c>
      <c r="R3839" s="74"/>
      <c r="S3839" s="53">
        <f t="shared" si="1736"/>
        <v>0</v>
      </c>
      <c r="T3839" s="58"/>
      <c r="U3839" s="58"/>
      <c r="V3839" s="53">
        <f t="shared" si="1737"/>
        <v>0</v>
      </c>
      <c r="W3839" s="75"/>
      <c r="X3839" s="76"/>
    </row>
    <row r="3840" spans="1:24" s="77" customFormat="1" ht="31.5" x14ac:dyDescent="0.25">
      <c r="A3840" s="72" t="s">
        <v>303</v>
      </c>
      <c r="B3840" s="33" t="s">
        <v>334</v>
      </c>
      <c r="C3840" s="78" t="s">
        <v>136</v>
      </c>
      <c r="D3840" s="43" t="s">
        <v>157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1735"/>
        <v>0</v>
      </c>
      <c r="R3840" s="74"/>
      <c r="S3840" s="53">
        <f t="shared" si="1736"/>
        <v>0</v>
      </c>
      <c r="T3840" s="58"/>
      <c r="U3840" s="58"/>
      <c r="V3840" s="53">
        <f t="shared" si="1737"/>
        <v>0</v>
      </c>
      <c r="W3840" s="75"/>
      <c r="X3840" s="76"/>
    </row>
    <row r="3841" spans="1:24" s="77" customFormat="1" ht="47.25" x14ac:dyDescent="0.25">
      <c r="A3841" s="72" t="s">
        <v>303</v>
      </c>
      <c r="B3841" s="33" t="s">
        <v>334</v>
      </c>
      <c r="C3841" s="78" t="s">
        <v>134</v>
      </c>
      <c r="D3841" s="43" t="s">
        <v>158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1735"/>
        <v>0</v>
      </c>
      <c r="R3841" s="74"/>
      <c r="S3841" s="53">
        <f t="shared" si="1736"/>
        <v>0</v>
      </c>
      <c r="T3841" s="58"/>
      <c r="U3841" s="58"/>
      <c r="V3841" s="53">
        <f t="shared" si="1737"/>
        <v>0</v>
      </c>
      <c r="W3841" s="75"/>
      <c r="X3841" s="76"/>
    </row>
    <row r="3842" spans="1:24" s="77" customFormat="1" ht="15.75" x14ac:dyDescent="0.25">
      <c r="A3842" s="72" t="s">
        <v>303</v>
      </c>
      <c r="B3842" s="33" t="s">
        <v>334</v>
      </c>
      <c r="C3842" s="78" t="s">
        <v>138</v>
      </c>
      <c r="D3842" s="43" t="s">
        <v>159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1735"/>
        <v>0</v>
      </c>
      <c r="R3842" s="74"/>
      <c r="S3842" s="53">
        <f t="shared" si="1736"/>
        <v>0</v>
      </c>
      <c r="T3842" s="58"/>
      <c r="U3842" s="58"/>
      <c r="V3842" s="53">
        <f t="shared" si="1737"/>
        <v>0</v>
      </c>
      <c r="W3842" s="75"/>
      <c r="X3842" s="76"/>
    </row>
    <row r="3843" spans="1:24" s="77" customFormat="1" ht="15.75" x14ac:dyDescent="0.25">
      <c r="A3843" s="72" t="s">
        <v>303</v>
      </c>
      <c r="B3843" s="33" t="s">
        <v>334</v>
      </c>
      <c r="C3843" s="78" t="s">
        <v>180</v>
      </c>
      <c r="D3843" s="43" t="s">
        <v>181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1735"/>
        <v>0</v>
      </c>
      <c r="R3843" s="74"/>
      <c r="S3843" s="53">
        <f t="shared" si="1736"/>
        <v>0</v>
      </c>
      <c r="T3843" s="58"/>
      <c r="U3843" s="58"/>
      <c r="V3843" s="53">
        <f t="shared" si="1737"/>
        <v>0</v>
      </c>
      <c r="W3843" s="75"/>
      <c r="X3843" s="76"/>
    </row>
    <row r="3844" spans="1:24" s="77" customFormat="1" ht="31.5" x14ac:dyDescent="0.25">
      <c r="A3844" s="72" t="s">
        <v>303</v>
      </c>
      <c r="B3844" s="33" t="s">
        <v>334</v>
      </c>
      <c r="C3844" s="78" t="s">
        <v>137</v>
      </c>
      <c r="D3844" s="43" t="s">
        <v>160</v>
      </c>
      <c r="E3844" s="74"/>
      <c r="F3844" s="74"/>
      <c r="G3844" s="74"/>
      <c r="H3844" s="74"/>
      <c r="I3844" s="54"/>
      <c r="J3844" s="50"/>
      <c r="K3844" s="54"/>
      <c r="L3844" s="55"/>
      <c r="M3844" s="75"/>
      <c r="N3844" s="75"/>
      <c r="O3844" s="74"/>
      <c r="P3844" s="74"/>
      <c r="Q3844" s="57">
        <f t="shared" si="1735"/>
        <v>0</v>
      </c>
      <c r="R3844" s="74"/>
      <c r="S3844" s="53">
        <f t="shared" si="1736"/>
        <v>0</v>
      </c>
      <c r="T3844" s="58"/>
      <c r="U3844" s="58"/>
      <c r="V3844" s="53">
        <f t="shared" si="1737"/>
        <v>0</v>
      </c>
      <c r="W3844" s="75"/>
      <c r="X3844" s="76"/>
    </row>
    <row r="3845" spans="1:24" s="77" customFormat="1" ht="15.75" x14ac:dyDescent="0.25">
      <c r="A3845" s="72" t="s">
        <v>303</v>
      </c>
      <c r="B3845" s="33" t="s">
        <v>334</v>
      </c>
      <c r="C3845" s="78" t="s">
        <v>127</v>
      </c>
      <c r="D3845" s="43" t="s">
        <v>161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si="1735"/>
        <v>0</v>
      </c>
      <c r="R3845" s="74"/>
      <c r="S3845" s="53">
        <f t="shared" si="1736"/>
        <v>0</v>
      </c>
      <c r="T3845" s="58"/>
      <c r="U3845" s="58"/>
      <c r="V3845" s="53">
        <f t="shared" si="1737"/>
        <v>0</v>
      </c>
      <c r="W3845" s="75"/>
      <c r="X3845" s="76"/>
    </row>
    <row r="3846" spans="1:24" s="77" customFormat="1" ht="31.5" x14ac:dyDescent="0.25">
      <c r="A3846" s="72" t="s">
        <v>303</v>
      </c>
      <c r="B3846" s="33" t="s">
        <v>334</v>
      </c>
      <c r="C3846" s="78" t="s">
        <v>126</v>
      </c>
      <c r="D3846" s="43" t="s">
        <v>162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1735"/>
        <v>0</v>
      </c>
      <c r="R3846" s="74"/>
      <c r="S3846" s="53">
        <f t="shared" si="1736"/>
        <v>0</v>
      </c>
      <c r="T3846" s="58"/>
      <c r="U3846" s="58"/>
      <c r="V3846" s="53">
        <f t="shared" si="1737"/>
        <v>0</v>
      </c>
      <c r="W3846" s="75"/>
      <c r="X3846" s="76"/>
    </row>
    <row r="3847" spans="1:24" s="77" customFormat="1" ht="15.75" x14ac:dyDescent="0.25">
      <c r="A3847" s="72" t="s">
        <v>303</v>
      </c>
      <c r="B3847" s="33" t="s">
        <v>334</v>
      </c>
      <c r="C3847" s="78" t="s">
        <v>122</v>
      </c>
      <c r="D3847" s="43" t="s">
        <v>163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1735"/>
        <v>0</v>
      </c>
      <c r="R3847" s="74"/>
      <c r="S3847" s="53">
        <f t="shared" si="1736"/>
        <v>0</v>
      </c>
      <c r="T3847" s="58"/>
      <c r="U3847" s="58"/>
      <c r="V3847" s="53">
        <f t="shared" si="1737"/>
        <v>0</v>
      </c>
      <c r="W3847" s="75"/>
      <c r="X3847" s="76"/>
    </row>
    <row r="3848" spans="1:24" s="77" customFormat="1" ht="15.75" x14ac:dyDescent="0.25">
      <c r="A3848" s="72" t="s">
        <v>303</v>
      </c>
      <c r="B3848" s="33" t="s">
        <v>334</v>
      </c>
      <c r="C3848" s="78" t="s">
        <v>123</v>
      </c>
      <c r="D3848" s="43" t="s">
        <v>164</v>
      </c>
      <c r="E3848" s="74"/>
      <c r="F3848" s="74"/>
      <c r="G3848" s="74"/>
      <c r="H3848" s="74"/>
      <c r="I3848" s="54"/>
      <c r="J3848" s="50"/>
      <c r="K3848" s="54"/>
      <c r="L3848" s="55"/>
      <c r="M3848" s="75"/>
      <c r="N3848" s="75"/>
      <c r="O3848" s="74"/>
      <c r="P3848" s="74"/>
      <c r="Q3848" s="57">
        <f t="shared" si="1735"/>
        <v>0</v>
      </c>
      <c r="R3848" s="74"/>
      <c r="S3848" s="53">
        <f t="shared" si="1736"/>
        <v>0</v>
      </c>
      <c r="T3848" s="58"/>
      <c r="U3848" s="58"/>
      <c r="V3848" s="53">
        <f t="shared" si="1737"/>
        <v>0</v>
      </c>
      <c r="W3848" s="75"/>
      <c r="X3848" s="76"/>
    </row>
    <row r="3849" spans="1:24" s="77" customFormat="1" ht="15.75" x14ac:dyDescent="0.25">
      <c r="A3849" s="72" t="s">
        <v>303</v>
      </c>
      <c r="B3849" s="33" t="s">
        <v>334</v>
      </c>
      <c r="C3849" s="78" t="s">
        <v>182</v>
      </c>
      <c r="D3849" s="43" t="s">
        <v>183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1735"/>
        <v>0</v>
      </c>
      <c r="R3849" s="74"/>
      <c r="S3849" s="53">
        <f t="shared" si="1736"/>
        <v>0</v>
      </c>
      <c r="T3849" s="58"/>
      <c r="U3849" s="58"/>
      <c r="V3849" s="53">
        <f t="shared" si="1737"/>
        <v>0</v>
      </c>
      <c r="W3849" s="75"/>
      <c r="X3849" s="76"/>
    </row>
    <row r="3850" spans="1:24" s="77" customFormat="1" ht="15.75" x14ac:dyDescent="0.25">
      <c r="A3850" s="72" t="s">
        <v>303</v>
      </c>
      <c r="B3850" s="33" t="s">
        <v>334</v>
      </c>
      <c r="C3850" s="78" t="s">
        <v>184</v>
      </c>
      <c r="D3850" s="43" t="s">
        <v>185</v>
      </c>
      <c r="E3850" s="74"/>
      <c r="F3850" s="74"/>
      <c r="G3850" s="74"/>
      <c r="H3850" s="74"/>
      <c r="I3850" s="54"/>
      <c r="J3850" s="50"/>
      <c r="K3850" s="54"/>
      <c r="L3850" s="55"/>
      <c r="M3850" s="75"/>
      <c r="N3850" s="75"/>
      <c r="O3850" s="74"/>
      <c r="P3850" s="74"/>
      <c r="Q3850" s="57">
        <f t="shared" si="1735"/>
        <v>0</v>
      </c>
      <c r="R3850" s="74"/>
      <c r="S3850" s="53">
        <f t="shared" si="1736"/>
        <v>0</v>
      </c>
      <c r="T3850" s="58"/>
      <c r="U3850" s="58"/>
      <c r="V3850" s="53">
        <f t="shared" si="1737"/>
        <v>0</v>
      </c>
      <c r="W3850" s="75"/>
      <c r="X3850" s="76"/>
    </row>
    <row r="3851" spans="1:24" s="77" customFormat="1" ht="15.75" x14ac:dyDescent="0.25">
      <c r="A3851" s="72" t="s">
        <v>303</v>
      </c>
      <c r="B3851" s="33" t="s">
        <v>334</v>
      </c>
      <c r="C3851" s="78" t="s">
        <v>186</v>
      </c>
      <c r="D3851" s="43" t="s">
        <v>187</v>
      </c>
      <c r="E3851" s="74"/>
      <c r="F3851" s="74"/>
      <c r="G3851" s="74"/>
      <c r="H3851" s="74"/>
      <c r="I3851" s="54"/>
      <c r="J3851" s="50"/>
      <c r="K3851" s="54"/>
      <c r="L3851" s="55"/>
      <c r="M3851" s="75"/>
      <c r="N3851" s="75"/>
      <c r="O3851" s="74"/>
      <c r="P3851" s="74"/>
      <c r="Q3851" s="57">
        <f t="shared" si="1735"/>
        <v>0</v>
      </c>
      <c r="R3851" s="74"/>
      <c r="S3851" s="53">
        <f t="shared" si="1736"/>
        <v>0</v>
      </c>
      <c r="T3851" s="58"/>
      <c r="U3851" s="58"/>
      <c r="V3851" s="53">
        <f t="shared" si="1737"/>
        <v>0</v>
      </c>
      <c r="W3851" s="75"/>
      <c r="X3851" s="76"/>
    </row>
    <row r="3852" spans="1:24" s="77" customFormat="1" ht="31.5" x14ac:dyDescent="0.25">
      <c r="A3852" s="72" t="s">
        <v>303</v>
      </c>
      <c r="B3852" s="33" t="s">
        <v>334</v>
      </c>
      <c r="C3852" s="78" t="s">
        <v>188</v>
      </c>
      <c r="D3852" s="43" t="s">
        <v>189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1735"/>
        <v>0</v>
      </c>
      <c r="R3852" s="74"/>
      <c r="S3852" s="53">
        <f t="shared" si="1736"/>
        <v>0</v>
      </c>
      <c r="T3852" s="58"/>
      <c r="U3852" s="58"/>
      <c r="V3852" s="53">
        <f t="shared" si="1737"/>
        <v>0</v>
      </c>
      <c r="W3852" s="75"/>
      <c r="X3852" s="76"/>
    </row>
    <row r="3853" spans="1:24" s="77" customFormat="1" ht="15.75" x14ac:dyDescent="0.25">
      <c r="A3853" s="72" t="s">
        <v>303</v>
      </c>
      <c r="B3853" s="33" t="s">
        <v>334</v>
      </c>
      <c r="C3853" s="78" t="s">
        <v>124</v>
      </c>
      <c r="D3853" s="43" t="s">
        <v>165</v>
      </c>
      <c r="E3853" s="74"/>
      <c r="F3853" s="74"/>
      <c r="G3853" s="74"/>
      <c r="H3853" s="74"/>
      <c r="I3853" s="54"/>
      <c r="J3853" s="50"/>
      <c r="K3853" s="54"/>
      <c r="L3853" s="55"/>
      <c r="M3853" s="75"/>
      <c r="N3853" s="75"/>
      <c r="O3853" s="74"/>
      <c r="P3853" s="74"/>
      <c r="Q3853" s="57">
        <f t="shared" si="1735"/>
        <v>0</v>
      </c>
      <c r="R3853" s="74"/>
      <c r="S3853" s="53">
        <f t="shared" si="1736"/>
        <v>0</v>
      </c>
      <c r="T3853" s="58"/>
      <c r="U3853" s="58"/>
      <c r="V3853" s="53">
        <f t="shared" si="1737"/>
        <v>0</v>
      </c>
      <c r="W3853" s="75"/>
      <c r="X3853" s="76"/>
    </row>
    <row r="3854" spans="1:24" s="77" customFormat="1" ht="15.75" x14ac:dyDescent="0.25">
      <c r="A3854" s="72" t="s">
        <v>303</v>
      </c>
      <c r="B3854" s="33" t="s">
        <v>334</v>
      </c>
      <c r="C3854" s="78" t="s">
        <v>125</v>
      </c>
      <c r="D3854" s="43" t="s">
        <v>166</v>
      </c>
      <c r="E3854" s="74"/>
      <c r="F3854" s="74"/>
      <c r="G3854" s="74"/>
      <c r="H3854" s="74"/>
      <c r="I3854" s="54"/>
      <c r="J3854" s="50"/>
      <c r="K3854" s="54"/>
      <c r="L3854" s="55"/>
      <c r="M3854" s="75"/>
      <c r="N3854" s="75"/>
      <c r="O3854" s="74"/>
      <c r="P3854" s="74"/>
      <c r="Q3854" s="57">
        <f t="shared" si="1735"/>
        <v>0</v>
      </c>
      <c r="R3854" s="74"/>
      <c r="S3854" s="53">
        <f t="shared" si="1736"/>
        <v>0</v>
      </c>
      <c r="T3854" s="58"/>
      <c r="U3854" s="58"/>
      <c r="V3854" s="53">
        <f t="shared" si="1737"/>
        <v>0</v>
      </c>
      <c r="W3854" s="75"/>
      <c r="X3854" s="76"/>
    </row>
    <row r="3855" spans="1:24" s="77" customFormat="1" ht="47.25" x14ac:dyDescent="0.25">
      <c r="A3855" s="72" t="s">
        <v>303</v>
      </c>
      <c r="B3855" s="33" t="s">
        <v>334</v>
      </c>
      <c r="C3855" s="78" t="s">
        <v>34</v>
      </c>
      <c r="D3855" s="43" t="s">
        <v>167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1735"/>
        <v>0</v>
      </c>
      <c r="R3855" s="74"/>
      <c r="S3855" s="53">
        <f t="shared" si="1736"/>
        <v>0</v>
      </c>
      <c r="T3855" s="58"/>
      <c r="U3855" s="58"/>
      <c r="V3855" s="53">
        <f t="shared" si="1737"/>
        <v>0</v>
      </c>
      <c r="W3855" s="75"/>
      <c r="X3855" s="76"/>
    </row>
    <row r="3856" spans="1:24" s="77" customFormat="1" ht="15.75" x14ac:dyDescent="0.25">
      <c r="A3856" s="72" t="s">
        <v>303</v>
      </c>
      <c r="B3856" s="33" t="s">
        <v>334</v>
      </c>
      <c r="C3856" s="78" t="s">
        <v>35</v>
      </c>
      <c r="D3856" s="43" t="s">
        <v>168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1735"/>
        <v>0</v>
      </c>
      <c r="R3856" s="74"/>
      <c r="S3856" s="53">
        <f t="shared" si="1736"/>
        <v>0</v>
      </c>
      <c r="T3856" s="58"/>
      <c r="U3856" s="58"/>
      <c r="V3856" s="53">
        <f t="shared" si="1737"/>
        <v>0</v>
      </c>
      <c r="W3856" s="75"/>
      <c r="X3856" s="76"/>
    </row>
    <row r="3857" spans="1:24" s="77" customFormat="1" ht="31.5" x14ac:dyDescent="0.25">
      <c r="A3857" s="72" t="s">
        <v>303</v>
      </c>
      <c r="B3857" s="33" t="s">
        <v>334</v>
      </c>
      <c r="C3857" s="78" t="s">
        <v>36</v>
      </c>
      <c r="D3857" s="43" t="s">
        <v>190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1735"/>
        <v>0</v>
      </c>
      <c r="R3857" s="74"/>
      <c r="S3857" s="53">
        <f t="shared" si="1736"/>
        <v>0</v>
      </c>
      <c r="T3857" s="58"/>
      <c r="U3857" s="58"/>
      <c r="V3857" s="53">
        <f t="shared" si="1737"/>
        <v>0</v>
      </c>
      <c r="W3857" s="75"/>
      <c r="X3857" s="76"/>
    </row>
    <row r="3858" spans="1:24" s="77" customFormat="1" ht="31.5" x14ac:dyDescent="0.25">
      <c r="A3858" s="72" t="s">
        <v>303</v>
      </c>
      <c r="B3858" s="33" t="s">
        <v>334</v>
      </c>
      <c r="C3858" s="78" t="s">
        <v>37</v>
      </c>
      <c r="D3858" s="43" t="s">
        <v>191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1735"/>
        <v>0</v>
      </c>
      <c r="R3858" s="74"/>
      <c r="S3858" s="53">
        <f t="shared" si="1736"/>
        <v>0</v>
      </c>
      <c r="T3858" s="58"/>
      <c r="U3858" s="58"/>
      <c r="V3858" s="53">
        <f t="shared" si="1737"/>
        <v>0</v>
      </c>
      <c r="W3858" s="75"/>
      <c r="X3858" s="76"/>
    </row>
    <row r="3859" spans="1:24" s="77" customFormat="1" ht="31.5" x14ac:dyDescent="0.25">
      <c r="A3859" s="72" t="s">
        <v>303</v>
      </c>
      <c r="B3859" s="33" t="s">
        <v>334</v>
      </c>
      <c r="C3859" s="78" t="s">
        <v>38</v>
      </c>
      <c r="D3859" s="43" t="s">
        <v>169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1735"/>
        <v>0</v>
      </c>
      <c r="R3859" s="74"/>
      <c r="S3859" s="53">
        <f t="shared" si="1736"/>
        <v>0</v>
      </c>
      <c r="T3859" s="58"/>
      <c r="U3859" s="58"/>
      <c r="V3859" s="53">
        <f t="shared" si="1737"/>
        <v>0</v>
      </c>
      <c r="W3859" s="75"/>
      <c r="X3859" s="76"/>
    </row>
    <row r="3860" spans="1:24" s="77" customFormat="1" ht="15.75" x14ac:dyDescent="0.25">
      <c r="A3860" s="72" t="s">
        <v>303</v>
      </c>
      <c r="B3860" s="33" t="s">
        <v>334</v>
      </c>
      <c r="C3860" s="78" t="s">
        <v>39</v>
      </c>
      <c r="D3860" s="43" t="s">
        <v>170</v>
      </c>
      <c r="E3860" s="74"/>
      <c r="F3860" s="74"/>
      <c r="G3860" s="74"/>
      <c r="H3860" s="74"/>
      <c r="I3860" s="54"/>
      <c r="J3860" s="50"/>
      <c r="K3860" s="54"/>
      <c r="L3860" s="55"/>
      <c r="M3860" s="75"/>
      <c r="N3860" s="75"/>
      <c r="O3860" s="74"/>
      <c r="P3860" s="74"/>
      <c r="Q3860" s="57">
        <f t="shared" si="1735"/>
        <v>0</v>
      </c>
      <c r="R3860" s="74"/>
      <c r="S3860" s="53">
        <f t="shared" si="1736"/>
        <v>0</v>
      </c>
      <c r="T3860" s="58"/>
      <c r="U3860" s="58"/>
      <c r="V3860" s="53">
        <f t="shared" si="1737"/>
        <v>0</v>
      </c>
      <c r="W3860" s="75"/>
      <c r="X3860" s="76"/>
    </row>
    <row r="3861" spans="1:24" s="77" customFormat="1" ht="47.25" x14ac:dyDescent="0.25">
      <c r="A3861" s="72" t="s">
        <v>303</v>
      </c>
      <c r="B3861" s="33" t="s">
        <v>334</v>
      </c>
      <c r="C3861" s="78" t="s">
        <v>40</v>
      </c>
      <c r="D3861" s="43" t="s">
        <v>172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>
        <f t="shared" si="1735"/>
        <v>0</v>
      </c>
      <c r="R3861" s="74"/>
      <c r="S3861" s="53">
        <f t="shared" si="1736"/>
        <v>0</v>
      </c>
      <c r="T3861" s="58"/>
      <c r="U3861" s="58"/>
      <c r="V3861" s="53">
        <f t="shared" si="1737"/>
        <v>0</v>
      </c>
      <c r="W3861" s="75"/>
      <c r="X3861" s="76"/>
    </row>
    <row r="3862" spans="1:24" s="77" customFormat="1" ht="15.75" x14ac:dyDescent="0.25">
      <c r="A3862" s="72" t="s">
        <v>303</v>
      </c>
      <c r="B3862" s="33" t="s">
        <v>334</v>
      </c>
      <c r="C3862" s="78" t="s">
        <v>41</v>
      </c>
      <c r="D3862" s="43" t="s">
        <v>171</v>
      </c>
      <c r="E3862" s="74"/>
      <c r="F3862" s="74"/>
      <c r="G3862" s="74"/>
      <c r="H3862" s="74"/>
      <c r="I3862" s="54"/>
      <c r="J3862" s="50"/>
      <c r="K3862" s="54"/>
      <c r="L3862" s="55"/>
      <c r="M3862" s="75"/>
      <c r="N3862" s="75"/>
      <c r="O3862" s="74"/>
      <c r="P3862" s="74"/>
      <c r="Q3862" s="57">
        <f t="shared" si="1735"/>
        <v>0</v>
      </c>
      <c r="R3862" s="74"/>
      <c r="S3862" s="53">
        <f t="shared" si="1736"/>
        <v>0</v>
      </c>
      <c r="T3862" s="58"/>
      <c r="U3862" s="58"/>
      <c r="V3862" s="53">
        <f t="shared" si="1737"/>
        <v>0</v>
      </c>
      <c r="W3862" s="75"/>
      <c r="X3862" s="76"/>
    </row>
    <row r="3863" spans="1:24" s="77" customFormat="1" ht="15.75" x14ac:dyDescent="0.25">
      <c r="A3863" s="72" t="s">
        <v>303</v>
      </c>
      <c r="B3863" s="33" t="s">
        <v>334</v>
      </c>
      <c r="C3863" s="78" t="s">
        <v>42</v>
      </c>
      <c r="D3863" s="43" t="s">
        <v>192</v>
      </c>
      <c r="E3863" s="74"/>
      <c r="F3863" s="74"/>
      <c r="G3863" s="74"/>
      <c r="H3863" s="74"/>
      <c r="I3863" s="54"/>
      <c r="J3863" s="50"/>
      <c r="K3863" s="54"/>
      <c r="L3863" s="55"/>
      <c r="M3863" s="75"/>
      <c r="N3863" s="75"/>
      <c r="O3863" s="74"/>
      <c r="P3863" s="74"/>
      <c r="Q3863" s="57">
        <f t="shared" si="1735"/>
        <v>0</v>
      </c>
      <c r="R3863" s="74"/>
      <c r="S3863" s="53">
        <f t="shared" si="1736"/>
        <v>0</v>
      </c>
      <c r="T3863" s="58"/>
      <c r="U3863" s="58"/>
      <c r="V3863" s="53">
        <f t="shared" si="1737"/>
        <v>0</v>
      </c>
      <c r="W3863" s="75"/>
      <c r="X3863" s="76"/>
    </row>
    <row r="3864" spans="1:24" s="77" customFormat="1" ht="15.75" x14ac:dyDescent="0.25">
      <c r="A3864" s="72" t="s">
        <v>303</v>
      </c>
      <c r="B3864" s="33" t="s">
        <v>334</v>
      </c>
      <c r="C3864" s="78" t="s">
        <v>43</v>
      </c>
      <c r="D3864" s="43" t="s">
        <v>193</v>
      </c>
      <c r="E3864" s="74"/>
      <c r="F3864" s="74"/>
      <c r="G3864" s="74"/>
      <c r="H3864" s="74"/>
      <c r="I3864" s="54"/>
      <c r="J3864" s="50"/>
      <c r="K3864" s="54"/>
      <c r="L3864" s="55"/>
      <c r="M3864" s="75"/>
      <c r="N3864" s="75"/>
      <c r="O3864" s="74"/>
      <c r="P3864" s="74"/>
      <c r="Q3864" s="57">
        <f t="shared" si="1735"/>
        <v>0</v>
      </c>
      <c r="R3864" s="74"/>
      <c r="S3864" s="53">
        <f t="shared" si="1736"/>
        <v>0</v>
      </c>
      <c r="T3864" s="58"/>
      <c r="U3864" s="58"/>
      <c r="V3864" s="53">
        <f t="shared" si="1737"/>
        <v>0</v>
      </c>
      <c r="W3864" s="75"/>
      <c r="X3864" s="76"/>
    </row>
    <row r="3865" spans="1:24" s="77" customFormat="1" ht="15.75" x14ac:dyDescent="0.25">
      <c r="A3865" s="72" t="s">
        <v>303</v>
      </c>
      <c r="B3865" s="33" t="s">
        <v>334</v>
      </c>
      <c r="C3865" s="78" t="s">
        <v>44</v>
      </c>
      <c r="D3865" s="43" t="s">
        <v>173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 t="shared" si="1735"/>
        <v>0</v>
      </c>
      <c r="R3865" s="74"/>
      <c r="S3865" s="53">
        <f t="shared" si="1736"/>
        <v>0</v>
      </c>
      <c r="T3865" s="58"/>
      <c r="U3865" s="58"/>
      <c r="V3865" s="53">
        <f t="shared" si="1737"/>
        <v>0</v>
      </c>
      <c r="W3865" s="75"/>
      <c r="X3865" s="76"/>
    </row>
    <row r="3866" spans="1:24" s="77" customFormat="1" ht="15.75" x14ac:dyDescent="0.25">
      <c r="A3866" s="72" t="s">
        <v>303</v>
      </c>
      <c r="B3866" s="33" t="s">
        <v>334</v>
      </c>
      <c r="C3866" s="78" t="s">
        <v>45</v>
      </c>
      <c r="D3866" s="43" t="s">
        <v>187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 t="shared" si="1735"/>
        <v>0</v>
      </c>
      <c r="R3866" s="74"/>
      <c r="S3866" s="53">
        <f t="shared" si="1736"/>
        <v>0</v>
      </c>
      <c r="T3866" s="58"/>
      <c r="U3866" s="58"/>
      <c r="V3866" s="53">
        <f t="shared" si="1737"/>
        <v>0</v>
      </c>
      <c r="W3866" s="75"/>
      <c r="X3866" s="76"/>
    </row>
    <row r="3867" spans="1:24" s="77" customFormat="1" ht="15.75" x14ac:dyDescent="0.25">
      <c r="A3867" s="72" t="s">
        <v>303</v>
      </c>
      <c r="B3867" s="33" t="s">
        <v>334</v>
      </c>
      <c r="C3867" s="78" t="s">
        <v>46</v>
      </c>
      <c r="D3867" s="43" t="s">
        <v>194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 t="shared" si="1735"/>
        <v>0</v>
      </c>
      <c r="R3867" s="74"/>
      <c r="S3867" s="53">
        <f t="shared" si="1736"/>
        <v>0</v>
      </c>
      <c r="T3867" s="58"/>
      <c r="U3867" s="58"/>
      <c r="V3867" s="53">
        <f t="shared" si="1737"/>
        <v>0</v>
      </c>
      <c r="W3867" s="75"/>
      <c r="X3867" s="76"/>
    </row>
    <row r="3868" spans="1:24" s="77" customFormat="1" ht="15.75" x14ac:dyDescent="0.25">
      <c r="A3868" s="72" t="s">
        <v>303</v>
      </c>
      <c r="B3868" s="33" t="s">
        <v>334</v>
      </c>
      <c r="C3868" s="78" t="s">
        <v>47</v>
      </c>
      <c r="D3868" s="43" t="s">
        <v>121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 t="shared" si="1735"/>
        <v>0</v>
      </c>
      <c r="R3868" s="74"/>
      <c r="S3868" s="53">
        <f t="shared" si="1736"/>
        <v>0</v>
      </c>
      <c r="T3868" s="58"/>
      <c r="U3868" s="58"/>
      <c r="V3868" s="53">
        <f t="shared" si="1737"/>
        <v>0</v>
      </c>
      <c r="W3868" s="75"/>
      <c r="X3868" s="76"/>
    </row>
    <row r="3869" spans="1:24" s="77" customFormat="1" ht="15.75" x14ac:dyDescent="0.25">
      <c r="A3869" s="72" t="s">
        <v>303</v>
      </c>
      <c r="B3869" s="33" t="s">
        <v>334</v>
      </c>
      <c r="C3869" s="78" t="s">
        <v>48</v>
      </c>
      <c r="D3869" s="43" t="s">
        <v>195</v>
      </c>
      <c r="E3869" s="74"/>
      <c r="F3869" s="74"/>
      <c r="G3869" s="74"/>
      <c r="H3869" s="74"/>
      <c r="I3869" s="54"/>
      <c r="J3869" s="50"/>
      <c r="K3869" s="54"/>
      <c r="L3869" s="55"/>
      <c r="M3869" s="75"/>
      <c r="N3869" s="75"/>
      <c r="O3869" s="74"/>
      <c r="P3869" s="74"/>
      <c r="Q3869" s="57">
        <f t="shared" si="1735"/>
        <v>0</v>
      </c>
      <c r="R3869" s="74"/>
      <c r="S3869" s="53">
        <f t="shared" si="1736"/>
        <v>0</v>
      </c>
      <c r="T3869" s="58"/>
      <c r="U3869" s="58"/>
      <c r="V3869" s="53">
        <f t="shared" si="1737"/>
        <v>0</v>
      </c>
      <c r="W3869" s="75"/>
      <c r="X3869" s="76"/>
    </row>
    <row r="3870" spans="1:24" s="77" customFormat="1" ht="31.5" x14ac:dyDescent="0.25">
      <c r="A3870" s="72" t="s">
        <v>303</v>
      </c>
      <c r="B3870" s="33" t="s">
        <v>334</v>
      </c>
      <c r="C3870" s="78" t="s">
        <v>128</v>
      </c>
      <c r="D3870" s="43" t="s">
        <v>118</v>
      </c>
      <c r="E3870" s="74"/>
      <c r="F3870" s="74"/>
      <c r="G3870" s="74"/>
      <c r="H3870" s="74"/>
      <c r="I3870" s="54"/>
      <c r="J3870" s="50"/>
      <c r="K3870" s="54"/>
      <c r="L3870" s="55"/>
      <c r="M3870" s="75"/>
      <c r="N3870" s="75"/>
      <c r="O3870" s="74"/>
      <c r="P3870" s="74"/>
      <c r="Q3870" s="57">
        <f t="shared" si="1735"/>
        <v>0</v>
      </c>
      <c r="R3870" s="74"/>
      <c r="S3870" s="53">
        <f t="shared" si="1736"/>
        <v>0</v>
      </c>
      <c r="T3870" s="58"/>
      <c r="U3870" s="58"/>
      <c r="V3870" s="53">
        <f t="shared" si="1737"/>
        <v>0</v>
      </c>
      <c r="W3870" s="75"/>
      <c r="X3870" s="76"/>
    </row>
    <row r="3871" spans="1:24" s="77" customFormat="1" ht="15.75" x14ac:dyDescent="0.25">
      <c r="A3871" s="72" t="s">
        <v>303</v>
      </c>
      <c r="B3871" s="33" t="s">
        <v>334</v>
      </c>
      <c r="C3871" s="78" t="s">
        <v>47</v>
      </c>
      <c r="D3871" s="43" t="s">
        <v>121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1735"/>
        <v>0</v>
      </c>
      <c r="R3871" s="74"/>
      <c r="S3871" s="53">
        <f t="shared" si="1736"/>
        <v>0</v>
      </c>
      <c r="T3871" s="58"/>
      <c r="U3871" s="58"/>
      <c r="V3871" s="53">
        <f t="shared" si="1737"/>
        <v>0</v>
      </c>
      <c r="W3871" s="75"/>
      <c r="X3871" s="76"/>
    </row>
    <row r="3872" spans="1:24" s="77" customFormat="1" ht="31.5" x14ac:dyDescent="0.25">
      <c r="A3872" s="72" t="s">
        <v>303</v>
      </c>
      <c r="B3872" s="33" t="s">
        <v>334</v>
      </c>
      <c r="C3872" s="78" t="s">
        <v>49</v>
      </c>
      <c r="D3872" s="43" t="s">
        <v>196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1735"/>
        <v>0</v>
      </c>
      <c r="R3872" s="74"/>
      <c r="S3872" s="53">
        <f t="shared" si="1736"/>
        <v>0</v>
      </c>
      <c r="T3872" s="58"/>
      <c r="U3872" s="58"/>
      <c r="V3872" s="53">
        <f t="shared" si="1737"/>
        <v>0</v>
      </c>
      <c r="W3872" s="75"/>
      <c r="X3872" s="76"/>
    </row>
    <row r="3873" spans="1:24" s="77" customFormat="1" ht="31.5" x14ac:dyDescent="0.25">
      <c r="A3873" s="72" t="s">
        <v>303</v>
      </c>
      <c r="B3873" s="33" t="s">
        <v>334</v>
      </c>
      <c r="C3873" s="78" t="s">
        <v>197</v>
      </c>
      <c r="D3873" s="43" t="s">
        <v>198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1735"/>
        <v>0</v>
      </c>
      <c r="R3873" s="74"/>
      <c r="S3873" s="53">
        <f t="shared" si="1736"/>
        <v>0</v>
      </c>
      <c r="T3873" s="58"/>
      <c r="U3873" s="58"/>
      <c r="V3873" s="53">
        <f t="shared" si="1737"/>
        <v>0</v>
      </c>
      <c r="W3873" s="75"/>
      <c r="X3873" s="76"/>
    </row>
    <row r="3874" spans="1:24" s="77" customFormat="1" ht="47.25" x14ac:dyDescent="0.25">
      <c r="A3874" s="72" t="s">
        <v>303</v>
      </c>
      <c r="B3874" s="33" t="s">
        <v>334</v>
      </c>
      <c r="C3874" s="78" t="s">
        <v>199</v>
      </c>
      <c r="D3874" s="43" t="s">
        <v>200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1735"/>
        <v>0</v>
      </c>
      <c r="R3874" s="74"/>
      <c r="S3874" s="53">
        <f t="shared" si="1736"/>
        <v>0</v>
      </c>
      <c r="T3874" s="58"/>
      <c r="U3874" s="58"/>
      <c r="V3874" s="53">
        <f t="shared" si="1737"/>
        <v>0</v>
      </c>
      <c r="W3874" s="75"/>
      <c r="X3874" s="76"/>
    </row>
    <row r="3875" spans="1:24" s="77" customFormat="1" ht="31.5" x14ac:dyDescent="0.25">
      <c r="A3875" s="72" t="s">
        <v>303</v>
      </c>
      <c r="B3875" s="33" t="s">
        <v>334</v>
      </c>
      <c r="C3875" s="78" t="s">
        <v>201</v>
      </c>
      <c r="D3875" s="43" t="s">
        <v>202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1735"/>
        <v>0</v>
      </c>
      <c r="R3875" s="74"/>
      <c r="S3875" s="53">
        <f t="shared" si="1736"/>
        <v>0</v>
      </c>
      <c r="T3875" s="58"/>
      <c r="U3875" s="58"/>
      <c r="V3875" s="53">
        <f t="shared" si="1737"/>
        <v>0</v>
      </c>
      <c r="W3875" s="75"/>
      <c r="X3875" s="76"/>
    </row>
    <row r="3876" spans="1:24" s="77" customFormat="1" ht="47.25" x14ac:dyDescent="0.25">
      <c r="A3876" s="72" t="s">
        <v>303</v>
      </c>
      <c r="B3876" s="33" t="s">
        <v>334</v>
      </c>
      <c r="C3876" s="78" t="s">
        <v>203</v>
      </c>
      <c r="D3876" s="43" t="s">
        <v>204</v>
      </c>
      <c r="E3876" s="74"/>
      <c r="F3876" s="74"/>
      <c r="G3876" s="74"/>
      <c r="H3876" s="74"/>
      <c r="I3876" s="54"/>
      <c r="J3876" s="50"/>
      <c r="K3876" s="54"/>
      <c r="L3876" s="55"/>
      <c r="M3876" s="75"/>
      <c r="N3876" s="75"/>
      <c r="O3876" s="74"/>
      <c r="P3876" s="74"/>
      <c r="Q3876" s="57">
        <f t="shared" si="1735"/>
        <v>0</v>
      </c>
      <c r="R3876" s="74"/>
      <c r="S3876" s="53">
        <f t="shared" si="1736"/>
        <v>0</v>
      </c>
      <c r="T3876" s="58"/>
      <c r="U3876" s="58"/>
      <c r="V3876" s="53">
        <f t="shared" si="1737"/>
        <v>0</v>
      </c>
      <c r="W3876" s="75"/>
      <c r="X3876" s="76"/>
    </row>
    <row r="3877" spans="1:24" s="77" customFormat="1" ht="31.5" x14ac:dyDescent="0.25">
      <c r="A3877" s="72" t="s">
        <v>303</v>
      </c>
      <c r="B3877" s="22" t="s">
        <v>335</v>
      </c>
      <c r="C3877" s="73" t="s">
        <v>102</v>
      </c>
      <c r="D3877" s="32" t="s">
        <v>50</v>
      </c>
      <c r="E3877" s="64">
        <f>SUM(E3878:E3924)</f>
        <v>29947</v>
      </c>
      <c r="F3877" s="64">
        <f>SUM(F3878:F3924)</f>
        <v>29947</v>
      </c>
      <c r="G3877" s="64">
        <f>SUM(G3878:G3924)</f>
        <v>39540.589999999997</v>
      </c>
      <c r="H3877" s="64">
        <f>SUM(H3878:H3924)</f>
        <v>30037</v>
      </c>
      <c r="I3877" s="64">
        <f>SUM(I3878:I3924)</f>
        <v>9593.59</v>
      </c>
      <c r="J3877" s="126">
        <f>SUM(J3878:J3923)</f>
        <v>0</v>
      </c>
      <c r="K3877" s="64">
        <f>SUM(K3878:K3924)</f>
        <v>0</v>
      </c>
      <c r="L3877" s="55">
        <f>ROUND(K3877*100/-F3877,2)</f>
        <v>0</v>
      </c>
      <c r="M3877" s="64"/>
      <c r="N3877" s="64"/>
      <c r="O3877" s="64">
        <f t="shared" ref="O3877:V3877" si="1738">SUM(O3878:O3921)</f>
        <v>0</v>
      </c>
      <c r="P3877" s="64">
        <f t="shared" si="1738"/>
        <v>0</v>
      </c>
      <c r="Q3877" s="126">
        <f t="shared" si="1738"/>
        <v>0</v>
      </c>
      <c r="R3877" s="64">
        <f t="shared" si="1738"/>
        <v>0</v>
      </c>
      <c r="S3877" s="64">
        <f t="shared" si="1738"/>
        <v>0</v>
      </c>
      <c r="T3877" s="136">
        <f t="shared" si="1738"/>
        <v>0</v>
      </c>
      <c r="U3877" s="136">
        <f t="shared" si="1738"/>
        <v>0</v>
      </c>
      <c r="V3877" s="64">
        <f t="shared" si="1738"/>
        <v>0</v>
      </c>
      <c r="W3877" s="64"/>
      <c r="X3877" s="76"/>
    </row>
    <row r="3878" spans="1:24" s="77" customFormat="1" ht="63" x14ac:dyDescent="0.25">
      <c r="A3878" s="72" t="s">
        <v>303</v>
      </c>
      <c r="B3878" s="44" t="s">
        <v>335</v>
      </c>
      <c r="C3878" s="73" t="s">
        <v>102</v>
      </c>
      <c r="D3878" s="43" t="s">
        <v>205</v>
      </c>
      <c r="E3878" s="74"/>
      <c r="F3878" s="74"/>
      <c r="G3878" s="74"/>
      <c r="H3878" s="74"/>
      <c r="I3878" s="54"/>
      <c r="J3878" s="50"/>
      <c r="K3878" s="54"/>
      <c r="L3878" s="55"/>
      <c r="M3878" s="75"/>
      <c r="N3878" s="75"/>
      <c r="O3878" s="74"/>
      <c r="P3878" s="74"/>
      <c r="Q3878" s="57">
        <f>O3878-P3878</f>
        <v>0</v>
      </c>
      <c r="R3878" s="74"/>
      <c r="S3878" s="53">
        <f>ROUND(R3878/12*3,0)</f>
        <v>0</v>
      </c>
      <c r="T3878" s="58"/>
      <c r="U3878" s="58"/>
      <c r="V3878" s="53">
        <f>T3878-U3878</f>
        <v>0</v>
      </c>
      <c r="W3878" s="75"/>
      <c r="X3878" s="76"/>
    </row>
    <row r="3879" spans="1:24" s="77" customFormat="1" ht="15.75" x14ac:dyDescent="0.25">
      <c r="A3879" s="72" t="s">
        <v>303</v>
      </c>
      <c r="B3879" s="44" t="s">
        <v>335</v>
      </c>
      <c r="C3879" s="23" t="s">
        <v>367</v>
      </c>
      <c r="D3879" s="43" t="s">
        <v>370</v>
      </c>
      <c r="E3879" s="53"/>
      <c r="F3879" s="53"/>
      <c r="G3879" s="53"/>
      <c r="H3879" s="53"/>
      <c r="I3879" s="119"/>
      <c r="J3879" s="55"/>
      <c r="K3879" s="54"/>
      <c r="L3879" s="55"/>
      <c r="M3879" s="75"/>
      <c r="N3879" s="75"/>
      <c r="O3879" s="74"/>
      <c r="P3879" s="74"/>
      <c r="Q3879" s="57"/>
      <c r="R3879" s="74"/>
      <c r="S3879" s="53"/>
      <c r="T3879" s="58"/>
      <c r="U3879" s="58"/>
      <c r="V3879" s="53"/>
      <c r="W3879" s="75"/>
      <c r="X3879" s="76"/>
    </row>
    <row r="3880" spans="1:24" s="77" customFormat="1" ht="15.75" x14ac:dyDescent="0.25">
      <c r="A3880" s="72" t="s">
        <v>303</v>
      </c>
      <c r="B3880" s="44" t="s">
        <v>335</v>
      </c>
      <c r="C3880" s="23" t="s">
        <v>368</v>
      </c>
      <c r="D3880" s="43" t="s">
        <v>371</v>
      </c>
      <c r="E3880" s="74"/>
      <c r="F3880" s="74"/>
      <c r="G3880" s="74"/>
      <c r="H3880" s="74"/>
      <c r="I3880" s="54"/>
      <c r="J3880" s="50"/>
      <c r="K3880" s="54"/>
      <c r="L3880" s="55"/>
      <c r="M3880" s="75"/>
      <c r="N3880" s="75"/>
      <c r="O3880" s="74"/>
      <c r="P3880" s="74"/>
      <c r="Q3880" s="57"/>
      <c r="R3880" s="74"/>
      <c r="S3880" s="53"/>
      <c r="T3880" s="58"/>
      <c r="U3880" s="58"/>
      <c r="V3880" s="53"/>
      <c r="W3880" s="75"/>
      <c r="X3880" s="76"/>
    </row>
    <row r="3881" spans="1:24" s="77" customFormat="1" ht="31.5" x14ac:dyDescent="0.25">
      <c r="A3881" s="72" t="s">
        <v>303</v>
      </c>
      <c r="B3881" s="44" t="s">
        <v>335</v>
      </c>
      <c r="C3881" s="23" t="s">
        <v>369</v>
      </c>
      <c r="D3881" s="43" t="s">
        <v>372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/>
      <c r="R3881" s="74"/>
      <c r="S3881" s="53"/>
      <c r="T3881" s="58"/>
      <c r="U3881" s="58"/>
      <c r="V3881" s="53"/>
      <c r="W3881" s="75"/>
      <c r="X3881" s="76"/>
    </row>
    <row r="3882" spans="1:24" s="77" customFormat="1" ht="31.5" x14ac:dyDescent="0.25">
      <c r="A3882" s="72" t="s">
        <v>303</v>
      </c>
      <c r="B3882" s="44" t="s">
        <v>335</v>
      </c>
      <c r="C3882" s="79" t="s">
        <v>206</v>
      </c>
      <c r="D3882" s="43" t="s">
        <v>207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>
        <f t="shared" ref="Q3882:Q3919" si="1739">O3882-P3882</f>
        <v>0</v>
      </c>
      <c r="R3882" s="74"/>
      <c r="S3882" s="53">
        <f t="shared" ref="S3882:S3919" si="1740">ROUND(R3882/12*3,0)</f>
        <v>0</v>
      </c>
      <c r="T3882" s="58"/>
      <c r="U3882" s="58"/>
      <c r="V3882" s="53">
        <f t="shared" ref="V3882:V3919" si="1741">T3882-U3882</f>
        <v>0</v>
      </c>
      <c r="W3882" s="75"/>
      <c r="X3882" s="76"/>
    </row>
    <row r="3883" spans="1:24" s="77" customFormat="1" ht="31.5" x14ac:dyDescent="0.25">
      <c r="A3883" s="72" t="s">
        <v>303</v>
      </c>
      <c r="B3883" s="44" t="s">
        <v>335</v>
      </c>
      <c r="C3883" s="79" t="s">
        <v>208</v>
      </c>
      <c r="D3883" s="43" t="s">
        <v>209</v>
      </c>
      <c r="E3883" s="53"/>
      <c r="F3883" s="53">
        <f>E3883/12*1</f>
        <v>0</v>
      </c>
      <c r="G3883" s="53"/>
      <c r="H3883" s="53"/>
      <c r="I3883" s="54"/>
      <c r="J3883" s="50"/>
      <c r="K3883" s="54"/>
      <c r="L3883" s="55"/>
      <c r="M3883" s="75"/>
      <c r="N3883" s="75"/>
      <c r="O3883" s="74"/>
      <c r="P3883" s="74"/>
      <c r="Q3883" s="57">
        <f t="shared" si="1739"/>
        <v>0</v>
      </c>
      <c r="R3883" s="74"/>
      <c r="S3883" s="53">
        <f t="shared" si="1740"/>
        <v>0</v>
      </c>
      <c r="T3883" s="58"/>
      <c r="U3883" s="58"/>
      <c r="V3883" s="53">
        <f t="shared" si="1741"/>
        <v>0</v>
      </c>
      <c r="W3883" s="75"/>
      <c r="X3883" s="76"/>
    </row>
    <row r="3884" spans="1:24" s="77" customFormat="1" ht="15.75" x14ac:dyDescent="0.25">
      <c r="A3884" s="72" t="s">
        <v>303</v>
      </c>
      <c r="B3884" s="44" t="s">
        <v>335</v>
      </c>
      <c r="C3884" s="79" t="s">
        <v>210</v>
      </c>
      <c r="D3884" s="43" t="s">
        <v>223</v>
      </c>
      <c r="E3884" s="74"/>
      <c r="F3884" s="74"/>
      <c r="G3884" s="74"/>
      <c r="H3884" s="74"/>
      <c r="I3884" s="119"/>
      <c r="J3884" s="55"/>
      <c r="K3884" s="119"/>
      <c r="L3884" s="55"/>
      <c r="M3884" s="75"/>
      <c r="N3884" s="75"/>
      <c r="O3884" s="74"/>
      <c r="P3884" s="74"/>
      <c r="Q3884" s="59">
        <f t="shared" si="1739"/>
        <v>0</v>
      </c>
      <c r="R3884" s="74"/>
      <c r="S3884" s="53">
        <f t="shared" si="1740"/>
        <v>0</v>
      </c>
      <c r="T3884" s="53"/>
      <c r="U3884" s="53"/>
      <c r="V3884" s="53">
        <f t="shared" si="1741"/>
        <v>0</v>
      </c>
      <c r="W3884" s="75"/>
      <c r="X3884" s="76"/>
    </row>
    <row r="3885" spans="1:24" s="77" customFormat="1" ht="31.5" x14ac:dyDescent="0.25">
      <c r="A3885" s="72" t="s">
        <v>303</v>
      </c>
      <c r="B3885" s="44" t="s">
        <v>335</v>
      </c>
      <c r="C3885" s="79" t="s">
        <v>211</v>
      </c>
      <c r="D3885" s="43" t="s">
        <v>212</v>
      </c>
      <c r="E3885" s="53"/>
      <c r="F3885" s="53">
        <f>E3885/12*1</f>
        <v>0</v>
      </c>
      <c r="G3885" s="53"/>
      <c r="H3885" s="53"/>
      <c r="I3885" s="54"/>
      <c r="J3885" s="50"/>
      <c r="K3885" s="54"/>
      <c r="L3885" s="55"/>
      <c r="M3885" s="75"/>
      <c r="N3885" s="75"/>
      <c r="O3885" s="74"/>
      <c r="P3885" s="74"/>
      <c r="Q3885" s="57">
        <f t="shared" si="1739"/>
        <v>0</v>
      </c>
      <c r="R3885" s="74"/>
      <c r="S3885" s="53">
        <f t="shared" si="1740"/>
        <v>0</v>
      </c>
      <c r="T3885" s="58"/>
      <c r="U3885" s="58"/>
      <c r="V3885" s="53">
        <f t="shared" si="1741"/>
        <v>0</v>
      </c>
      <c r="W3885" s="75"/>
      <c r="X3885" s="76"/>
    </row>
    <row r="3886" spans="1:24" s="77" customFormat="1" ht="15.75" x14ac:dyDescent="0.25">
      <c r="A3886" s="72" t="s">
        <v>303</v>
      </c>
      <c r="B3886" s="44" t="s">
        <v>335</v>
      </c>
      <c r="C3886" s="79" t="s">
        <v>213</v>
      </c>
      <c r="D3886" s="43" t="s">
        <v>214</v>
      </c>
      <c r="E3886" s="74"/>
      <c r="F3886" s="74"/>
      <c r="G3886" s="74"/>
      <c r="H3886" s="74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1739"/>
        <v>0</v>
      </c>
      <c r="R3886" s="74"/>
      <c r="S3886" s="53">
        <f t="shared" si="1740"/>
        <v>0</v>
      </c>
      <c r="T3886" s="58"/>
      <c r="U3886" s="58"/>
      <c r="V3886" s="53">
        <f t="shared" si="1741"/>
        <v>0</v>
      </c>
      <c r="W3886" s="75"/>
      <c r="X3886" s="76"/>
    </row>
    <row r="3887" spans="1:24" s="77" customFormat="1" ht="31.5" x14ac:dyDescent="0.25">
      <c r="A3887" s="72" t="s">
        <v>303</v>
      </c>
      <c r="B3887" s="44" t="s">
        <v>335</v>
      </c>
      <c r="C3887" s="79" t="s">
        <v>215</v>
      </c>
      <c r="D3887" s="43" t="s">
        <v>216</v>
      </c>
      <c r="E3887" s="53"/>
      <c r="F3887" s="53">
        <f t="shared" ref="F3887:F3918" si="1742">E3887/12*1</f>
        <v>0</v>
      </c>
      <c r="G3887" s="53"/>
      <c r="H3887" s="53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1739"/>
        <v>0</v>
      </c>
      <c r="R3887" s="74"/>
      <c r="S3887" s="53">
        <f t="shared" si="1740"/>
        <v>0</v>
      </c>
      <c r="T3887" s="58"/>
      <c r="U3887" s="58"/>
      <c r="V3887" s="53">
        <f t="shared" si="1741"/>
        <v>0</v>
      </c>
      <c r="W3887" s="75"/>
      <c r="X3887" s="76"/>
    </row>
    <row r="3888" spans="1:24" s="77" customFormat="1" ht="31.5" x14ac:dyDescent="0.25">
      <c r="A3888" s="72" t="s">
        <v>303</v>
      </c>
      <c r="B3888" s="44" t="s">
        <v>335</v>
      </c>
      <c r="C3888" s="79" t="s">
        <v>217</v>
      </c>
      <c r="D3888" s="43" t="s">
        <v>218</v>
      </c>
      <c r="E3888" s="53"/>
      <c r="F3888" s="53">
        <f t="shared" si="1742"/>
        <v>0</v>
      </c>
      <c r="G3888" s="53"/>
      <c r="H3888" s="53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1739"/>
        <v>0</v>
      </c>
      <c r="R3888" s="74"/>
      <c r="S3888" s="53">
        <f t="shared" si="1740"/>
        <v>0</v>
      </c>
      <c r="T3888" s="58"/>
      <c r="U3888" s="58"/>
      <c r="V3888" s="53">
        <f t="shared" si="1741"/>
        <v>0</v>
      </c>
      <c r="W3888" s="75"/>
      <c r="X3888" s="76"/>
    </row>
    <row r="3889" spans="1:24" s="77" customFormat="1" ht="31.5" x14ac:dyDescent="0.25">
      <c r="A3889" s="72" t="s">
        <v>303</v>
      </c>
      <c r="B3889" s="44" t="s">
        <v>335</v>
      </c>
      <c r="C3889" s="79" t="s">
        <v>219</v>
      </c>
      <c r="D3889" s="43" t="s">
        <v>220</v>
      </c>
      <c r="E3889" s="53"/>
      <c r="F3889" s="53">
        <f t="shared" si="1742"/>
        <v>0</v>
      </c>
      <c r="G3889" s="53"/>
      <c r="H3889" s="53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1739"/>
        <v>0</v>
      </c>
      <c r="R3889" s="74"/>
      <c r="S3889" s="53">
        <f t="shared" si="1740"/>
        <v>0</v>
      </c>
      <c r="T3889" s="58"/>
      <c r="U3889" s="58"/>
      <c r="V3889" s="53">
        <f t="shared" si="1741"/>
        <v>0</v>
      </c>
      <c r="W3889" s="75"/>
      <c r="X3889" s="76"/>
    </row>
    <row r="3890" spans="1:24" s="77" customFormat="1" ht="31.5" x14ac:dyDescent="0.25">
      <c r="A3890" s="72" t="s">
        <v>303</v>
      </c>
      <c r="B3890" s="44" t="s">
        <v>335</v>
      </c>
      <c r="C3890" s="79" t="s">
        <v>221</v>
      </c>
      <c r="D3890" s="43" t="s">
        <v>224</v>
      </c>
      <c r="E3890" s="53"/>
      <c r="F3890" s="53">
        <f t="shared" si="1742"/>
        <v>0</v>
      </c>
      <c r="G3890" s="53"/>
      <c r="H3890" s="53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1739"/>
        <v>0</v>
      </c>
      <c r="R3890" s="74"/>
      <c r="S3890" s="53">
        <f t="shared" si="1740"/>
        <v>0</v>
      </c>
      <c r="T3890" s="58"/>
      <c r="U3890" s="58"/>
      <c r="V3890" s="53">
        <f t="shared" si="1741"/>
        <v>0</v>
      </c>
      <c r="W3890" s="75"/>
      <c r="X3890" s="76"/>
    </row>
    <row r="3891" spans="1:24" s="77" customFormat="1" ht="31.5" x14ac:dyDescent="0.25">
      <c r="A3891" s="72" t="s">
        <v>303</v>
      </c>
      <c r="B3891" s="44" t="s">
        <v>335</v>
      </c>
      <c r="C3891" s="79" t="s">
        <v>222</v>
      </c>
      <c r="D3891" s="43" t="s">
        <v>225</v>
      </c>
      <c r="E3891" s="53"/>
      <c r="F3891" s="53">
        <f t="shared" si="1742"/>
        <v>0</v>
      </c>
      <c r="G3891" s="53"/>
      <c r="H3891" s="53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1739"/>
        <v>0</v>
      </c>
      <c r="R3891" s="74"/>
      <c r="S3891" s="53">
        <f t="shared" si="1740"/>
        <v>0</v>
      </c>
      <c r="T3891" s="58"/>
      <c r="U3891" s="58"/>
      <c r="V3891" s="53">
        <f t="shared" si="1741"/>
        <v>0</v>
      </c>
      <c r="W3891" s="75"/>
      <c r="X3891" s="76"/>
    </row>
    <row r="3892" spans="1:24" s="77" customFormat="1" ht="31.5" x14ac:dyDescent="0.25">
      <c r="A3892" s="72" t="s">
        <v>303</v>
      </c>
      <c r="B3892" s="44" t="s">
        <v>335</v>
      </c>
      <c r="C3892" s="79" t="s">
        <v>277</v>
      </c>
      <c r="D3892" s="43" t="s">
        <v>278</v>
      </c>
      <c r="E3892" s="53"/>
      <c r="F3892" s="53">
        <f t="shared" si="1742"/>
        <v>0</v>
      </c>
      <c r="G3892" s="53"/>
      <c r="H3892" s="53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1739"/>
        <v>0</v>
      </c>
      <c r="R3892" s="74"/>
      <c r="S3892" s="53">
        <f t="shared" si="1740"/>
        <v>0</v>
      </c>
      <c r="T3892" s="58"/>
      <c r="U3892" s="58"/>
      <c r="V3892" s="53">
        <f t="shared" si="1741"/>
        <v>0</v>
      </c>
      <c r="W3892" s="75"/>
      <c r="X3892" s="76"/>
    </row>
    <row r="3893" spans="1:24" s="77" customFormat="1" ht="15.75" x14ac:dyDescent="0.25">
      <c r="A3893" s="72" t="s">
        <v>303</v>
      </c>
      <c r="B3893" s="44" t="s">
        <v>335</v>
      </c>
      <c r="C3893" s="79" t="s">
        <v>226</v>
      </c>
      <c r="D3893" s="38" t="s">
        <v>408</v>
      </c>
      <c r="E3893" s="53"/>
      <c r="F3893" s="53"/>
      <c r="G3893" s="53">
        <v>225.45</v>
      </c>
      <c r="H3893" s="53">
        <v>90</v>
      </c>
      <c r="I3893" s="119">
        <f>G3893-F3893</f>
        <v>225.45</v>
      </c>
      <c r="J3893" s="55"/>
      <c r="K3893" s="54"/>
      <c r="L3893" s="55"/>
      <c r="M3893" s="75"/>
      <c r="N3893" s="75"/>
      <c r="O3893" s="74"/>
      <c r="P3893" s="74"/>
      <c r="Q3893" s="57">
        <f t="shared" si="1739"/>
        <v>0</v>
      </c>
      <c r="R3893" s="74"/>
      <c r="S3893" s="53">
        <f t="shared" si="1740"/>
        <v>0</v>
      </c>
      <c r="T3893" s="58"/>
      <c r="U3893" s="58"/>
      <c r="V3893" s="53">
        <f t="shared" si="1741"/>
        <v>0</v>
      </c>
      <c r="W3893" s="75"/>
      <c r="X3893" s="76"/>
    </row>
    <row r="3894" spans="1:24" s="77" customFormat="1" ht="31.5" x14ac:dyDescent="0.25">
      <c r="A3894" s="72" t="s">
        <v>303</v>
      </c>
      <c r="B3894" s="44" t="s">
        <v>335</v>
      </c>
      <c r="C3894" s="79" t="s">
        <v>227</v>
      </c>
      <c r="D3894" s="43" t="s">
        <v>228</v>
      </c>
      <c r="E3894" s="53"/>
      <c r="F3894" s="53">
        <f t="shared" si="1742"/>
        <v>0</v>
      </c>
      <c r="G3894" s="53"/>
      <c r="H3894" s="53"/>
      <c r="I3894" s="54"/>
      <c r="J3894" s="50"/>
      <c r="K3894" s="54"/>
      <c r="L3894" s="55"/>
      <c r="M3894" s="75"/>
      <c r="N3894" s="75"/>
      <c r="O3894" s="75"/>
      <c r="P3894" s="74"/>
      <c r="Q3894" s="57">
        <f t="shared" si="1739"/>
        <v>0</v>
      </c>
      <c r="R3894" s="74"/>
      <c r="S3894" s="53">
        <f t="shared" si="1740"/>
        <v>0</v>
      </c>
      <c r="T3894" s="58"/>
      <c r="U3894" s="58"/>
      <c r="V3894" s="53">
        <f t="shared" si="1741"/>
        <v>0</v>
      </c>
      <c r="W3894" s="75"/>
      <c r="X3894" s="76"/>
    </row>
    <row r="3895" spans="1:24" s="77" customFormat="1" ht="15.75" x14ac:dyDescent="0.25">
      <c r="A3895" s="72" t="s">
        <v>303</v>
      </c>
      <c r="B3895" s="44" t="s">
        <v>335</v>
      </c>
      <c r="C3895" s="79" t="s">
        <v>229</v>
      </c>
      <c r="D3895" s="43" t="s">
        <v>230</v>
      </c>
      <c r="E3895" s="53"/>
      <c r="F3895" s="53">
        <f t="shared" si="1742"/>
        <v>0</v>
      </c>
      <c r="G3895" s="53"/>
      <c r="H3895" s="53"/>
      <c r="I3895" s="54"/>
      <c r="J3895" s="50"/>
      <c r="K3895" s="54"/>
      <c r="L3895" s="55"/>
      <c r="M3895" s="75"/>
      <c r="N3895" s="75"/>
      <c r="O3895" s="75"/>
      <c r="P3895" s="74"/>
      <c r="Q3895" s="57">
        <f t="shared" si="1739"/>
        <v>0</v>
      </c>
      <c r="R3895" s="74"/>
      <c r="S3895" s="53">
        <f t="shared" si="1740"/>
        <v>0</v>
      </c>
      <c r="T3895" s="58"/>
      <c r="U3895" s="58"/>
      <c r="V3895" s="53">
        <f t="shared" si="1741"/>
        <v>0</v>
      </c>
      <c r="W3895" s="75"/>
      <c r="X3895" s="76"/>
    </row>
    <row r="3896" spans="1:24" s="77" customFormat="1" ht="15.75" x14ac:dyDescent="0.25">
      <c r="A3896" s="72" t="s">
        <v>303</v>
      </c>
      <c r="B3896" s="44" t="s">
        <v>335</v>
      </c>
      <c r="C3896" s="37" t="s">
        <v>377</v>
      </c>
      <c r="D3896" s="43" t="s">
        <v>359</v>
      </c>
      <c r="E3896" s="53"/>
      <c r="F3896" s="53">
        <f t="shared" si="1742"/>
        <v>0</v>
      </c>
      <c r="G3896" s="53"/>
      <c r="H3896" s="53"/>
      <c r="I3896" s="54"/>
      <c r="J3896" s="50"/>
      <c r="K3896" s="54"/>
      <c r="L3896" s="55"/>
      <c r="M3896" s="75"/>
      <c r="N3896" s="75"/>
      <c r="O3896" s="75"/>
      <c r="P3896" s="74"/>
      <c r="Q3896" s="57">
        <f t="shared" si="1739"/>
        <v>0</v>
      </c>
      <c r="R3896" s="74"/>
      <c r="S3896" s="53">
        <f t="shared" si="1740"/>
        <v>0</v>
      </c>
      <c r="T3896" s="58"/>
      <c r="U3896" s="58"/>
      <c r="V3896" s="53">
        <f t="shared" si="1741"/>
        <v>0</v>
      </c>
      <c r="W3896" s="75"/>
      <c r="X3896" s="76"/>
    </row>
    <row r="3897" spans="1:24" s="77" customFormat="1" ht="15.75" x14ac:dyDescent="0.25">
      <c r="A3897" s="72" t="s">
        <v>303</v>
      </c>
      <c r="B3897" s="44" t="s">
        <v>335</v>
      </c>
      <c r="C3897" s="79" t="s">
        <v>231</v>
      </c>
      <c r="D3897" s="43" t="s">
        <v>232</v>
      </c>
      <c r="E3897" s="53"/>
      <c r="F3897" s="53">
        <f t="shared" si="1742"/>
        <v>0</v>
      </c>
      <c r="G3897" s="53"/>
      <c r="H3897" s="53"/>
      <c r="I3897" s="54"/>
      <c r="J3897" s="50"/>
      <c r="K3897" s="54"/>
      <c r="L3897" s="55"/>
      <c r="M3897" s="75"/>
      <c r="N3897" s="75"/>
      <c r="O3897" s="74"/>
      <c r="P3897" s="74"/>
      <c r="Q3897" s="57">
        <f t="shared" si="1739"/>
        <v>0</v>
      </c>
      <c r="R3897" s="74"/>
      <c r="S3897" s="53">
        <f t="shared" si="1740"/>
        <v>0</v>
      </c>
      <c r="T3897" s="58"/>
      <c r="U3897" s="58"/>
      <c r="V3897" s="53">
        <f t="shared" si="1741"/>
        <v>0</v>
      </c>
      <c r="W3897" s="75"/>
      <c r="X3897" s="76"/>
    </row>
    <row r="3898" spans="1:24" s="77" customFormat="1" ht="15.75" x14ac:dyDescent="0.25">
      <c r="A3898" s="72" t="s">
        <v>303</v>
      </c>
      <c r="B3898" s="44" t="s">
        <v>335</v>
      </c>
      <c r="C3898" s="79" t="s">
        <v>233</v>
      </c>
      <c r="D3898" s="43" t="s">
        <v>234</v>
      </c>
      <c r="E3898" s="53"/>
      <c r="F3898" s="53">
        <f t="shared" si="1742"/>
        <v>0</v>
      </c>
      <c r="G3898" s="53"/>
      <c r="H3898" s="53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1739"/>
        <v>0</v>
      </c>
      <c r="R3898" s="74"/>
      <c r="S3898" s="53">
        <f t="shared" si="1740"/>
        <v>0</v>
      </c>
      <c r="T3898" s="58"/>
      <c r="U3898" s="58"/>
      <c r="V3898" s="53">
        <f t="shared" si="1741"/>
        <v>0</v>
      </c>
      <c r="W3898" s="75"/>
      <c r="X3898" s="76"/>
    </row>
    <row r="3899" spans="1:24" s="77" customFormat="1" ht="31.5" x14ac:dyDescent="0.25">
      <c r="A3899" s="72" t="s">
        <v>303</v>
      </c>
      <c r="B3899" s="44" t="s">
        <v>335</v>
      </c>
      <c r="C3899" s="79" t="s">
        <v>235</v>
      </c>
      <c r="D3899" s="43" t="s">
        <v>236</v>
      </c>
      <c r="E3899" s="53"/>
      <c r="F3899" s="53">
        <f t="shared" si="1742"/>
        <v>0</v>
      </c>
      <c r="G3899" s="53"/>
      <c r="H3899" s="53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1739"/>
        <v>0</v>
      </c>
      <c r="R3899" s="74"/>
      <c r="S3899" s="53">
        <f t="shared" si="1740"/>
        <v>0</v>
      </c>
      <c r="T3899" s="58"/>
      <c r="U3899" s="58"/>
      <c r="V3899" s="53">
        <f t="shared" si="1741"/>
        <v>0</v>
      </c>
      <c r="W3899" s="75"/>
      <c r="X3899" s="76"/>
    </row>
    <row r="3900" spans="1:24" s="77" customFormat="1" ht="31.5" x14ac:dyDescent="0.25">
      <c r="A3900" s="72" t="s">
        <v>303</v>
      </c>
      <c r="B3900" s="44" t="s">
        <v>335</v>
      </c>
      <c r="C3900" s="79" t="s">
        <v>237</v>
      </c>
      <c r="D3900" s="43" t="s">
        <v>238</v>
      </c>
      <c r="E3900" s="53"/>
      <c r="F3900" s="53">
        <f t="shared" si="1742"/>
        <v>0</v>
      </c>
      <c r="G3900" s="53"/>
      <c r="H3900" s="53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1739"/>
        <v>0</v>
      </c>
      <c r="R3900" s="74"/>
      <c r="S3900" s="53">
        <f t="shared" si="1740"/>
        <v>0</v>
      </c>
      <c r="T3900" s="58"/>
      <c r="U3900" s="58"/>
      <c r="V3900" s="53">
        <f t="shared" si="1741"/>
        <v>0</v>
      </c>
      <c r="W3900" s="75"/>
      <c r="X3900" s="76"/>
    </row>
    <row r="3901" spans="1:24" s="77" customFormat="1" ht="15.75" x14ac:dyDescent="0.25">
      <c r="A3901" s="72" t="s">
        <v>303</v>
      </c>
      <c r="B3901" s="44" t="s">
        <v>335</v>
      </c>
      <c r="C3901" s="79" t="s">
        <v>239</v>
      </c>
      <c r="D3901" s="43" t="s">
        <v>243</v>
      </c>
      <c r="E3901" s="53"/>
      <c r="F3901" s="53">
        <f t="shared" si="1742"/>
        <v>0</v>
      </c>
      <c r="G3901" s="53"/>
      <c r="H3901" s="53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1739"/>
        <v>0</v>
      </c>
      <c r="R3901" s="74"/>
      <c r="S3901" s="53">
        <f t="shared" si="1740"/>
        <v>0</v>
      </c>
      <c r="T3901" s="58"/>
      <c r="U3901" s="58"/>
      <c r="V3901" s="53">
        <f t="shared" si="1741"/>
        <v>0</v>
      </c>
      <c r="W3901" s="75"/>
      <c r="X3901" s="76"/>
    </row>
    <row r="3902" spans="1:24" s="77" customFormat="1" ht="15.75" x14ac:dyDescent="0.25">
      <c r="A3902" s="72" t="s">
        <v>303</v>
      </c>
      <c r="B3902" s="44" t="s">
        <v>335</v>
      </c>
      <c r="C3902" s="79" t="s">
        <v>240</v>
      </c>
      <c r="D3902" s="43" t="s">
        <v>244</v>
      </c>
      <c r="E3902" s="53"/>
      <c r="F3902" s="53">
        <f>E3902</f>
        <v>0</v>
      </c>
      <c r="G3902" s="53"/>
      <c r="H3902" s="53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1739"/>
        <v>0</v>
      </c>
      <c r="R3902" s="74"/>
      <c r="S3902" s="53">
        <f t="shared" si="1740"/>
        <v>0</v>
      </c>
      <c r="T3902" s="58"/>
      <c r="U3902" s="58"/>
      <c r="V3902" s="53">
        <f t="shared" si="1741"/>
        <v>0</v>
      </c>
      <c r="W3902" s="75"/>
      <c r="X3902" s="76"/>
    </row>
    <row r="3903" spans="1:24" s="77" customFormat="1" ht="15.75" x14ac:dyDescent="0.25">
      <c r="A3903" s="72" t="s">
        <v>303</v>
      </c>
      <c r="B3903" s="44" t="s">
        <v>335</v>
      </c>
      <c r="C3903" s="79" t="s">
        <v>241</v>
      </c>
      <c r="D3903" s="43" t="s">
        <v>242</v>
      </c>
      <c r="E3903" s="53"/>
      <c r="F3903" s="53">
        <f t="shared" si="1742"/>
        <v>0</v>
      </c>
      <c r="G3903" s="53">
        <v>97.98</v>
      </c>
      <c r="H3903" s="53"/>
      <c r="I3903" s="119">
        <f t="shared" ref="I3903" si="1743">G3903-F3903</f>
        <v>97.98</v>
      </c>
      <c r="J3903" s="50"/>
      <c r="K3903" s="54"/>
      <c r="L3903" s="55"/>
      <c r="M3903" s="75"/>
      <c r="N3903" s="75"/>
      <c r="O3903" s="74"/>
      <c r="P3903" s="74"/>
      <c r="Q3903" s="57">
        <f t="shared" si="1739"/>
        <v>0</v>
      </c>
      <c r="R3903" s="74"/>
      <c r="S3903" s="53">
        <f t="shared" si="1740"/>
        <v>0</v>
      </c>
      <c r="T3903" s="58"/>
      <c r="U3903" s="58"/>
      <c r="V3903" s="53">
        <f t="shared" si="1741"/>
        <v>0</v>
      </c>
      <c r="W3903" s="75"/>
      <c r="X3903" s="76"/>
    </row>
    <row r="3904" spans="1:24" s="77" customFormat="1" ht="31.5" x14ac:dyDescent="0.25">
      <c r="A3904" s="72" t="s">
        <v>303</v>
      </c>
      <c r="B3904" s="44" t="s">
        <v>335</v>
      </c>
      <c r="C3904" s="79" t="s">
        <v>245</v>
      </c>
      <c r="D3904" s="43" t="s">
        <v>246</v>
      </c>
      <c r="E3904" s="53"/>
      <c r="F3904" s="53">
        <f t="shared" si="1742"/>
        <v>0</v>
      </c>
      <c r="G3904" s="53"/>
      <c r="H3904" s="53"/>
      <c r="I3904" s="54"/>
      <c r="J3904" s="50"/>
      <c r="K3904" s="54"/>
      <c r="L3904" s="55"/>
      <c r="M3904" s="75"/>
      <c r="N3904" s="75"/>
      <c r="O3904" s="74"/>
      <c r="P3904" s="74"/>
      <c r="Q3904" s="57">
        <f t="shared" si="1739"/>
        <v>0</v>
      </c>
      <c r="R3904" s="74"/>
      <c r="S3904" s="53">
        <f t="shared" si="1740"/>
        <v>0</v>
      </c>
      <c r="T3904" s="58"/>
      <c r="U3904" s="58"/>
      <c r="V3904" s="53">
        <f t="shared" si="1741"/>
        <v>0</v>
      </c>
      <c r="W3904" s="75"/>
      <c r="X3904" s="76"/>
    </row>
    <row r="3905" spans="1:24" s="77" customFormat="1" ht="15.75" x14ac:dyDescent="0.25">
      <c r="A3905" s="72" t="s">
        <v>303</v>
      </c>
      <c r="B3905" s="44" t="s">
        <v>335</v>
      </c>
      <c r="C3905" s="79" t="s">
        <v>247</v>
      </c>
      <c r="D3905" s="43" t="s">
        <v>248</v>
      </c>
      <c r="E3905" s="53"/>
      <c r="F3905" s="53">
        <f t="shared" si="1742"/>
        <v>0</v>
      </c>
      <c r="G3905" s="53"/>
      <c r="H3905" s="53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1739"/>
        <v>0</v>
      </c>
      <c r="R3905" s="74"/>
      <c r="S3905" s="53">
        <f t="shared" si="1740"/>
        <v>0</v>
      </c>
      <c r="T3905" s="58"/>
      <c r="U3905" s="58"/>
      <c r="V3905" s="53">
        <f t="shared" si="1741"/>
        <v>0</v>
      </c>
      <c r="W3905" s="75"/>
      <c r="X3905" s="76"/>
    </row>
    <row r="3906" spans="1:24" s="77" customFormat="1" ht="31.5" x14ac:dyDescent="0.25">
      <c r="A3906" s="72" t="s">
        <v>303</v>
      </c>
      <c r="B3906" s="44" t="s">
        <v>335</v>
      </c>
      <c r="C3906" s="79" t="s">
        <v>249</v>
      </c>
      <c r="D3906" s="43" t="s">
        <v>250</v>
      </c>
      <c r="E3906" s="53"/>
      <c r="F3906" s="53">
        <f t="shared" si="1742"/>
        <v>0</v>
      </c>
      <c r="G3906" s="53"/>
      <c r="H3906" s="53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1739"/>
        <v>0</v>
      </c>
      <c r="R3906" s="74"/>
      <c r="S3906" s="53">
        <f t="shared" si="1740"/>
        <v>0</v>
      </c>
      <c r="T3906" s="58"/>
      <c r="U3906" s="58"/>
      <c r="V3906" s="53">
        <f t="shared" si="1741"/>
        <v>0</v>
      </c>
      <c r="W3906" s="75"/>
      <c r="X3906" s="76"/>
    </row>
    <row r="3907" spans="1:24" s="77" customFormat="1" ht="15.75" x14ac:dyDescent="0.25">
      <c r="A3907" s="72" t="s">
        <v>303</v>
      </c>
      <c r="B3907" s="44" t="s">
        <v>335</v>
      </c>
      <c r="C3907" s="79" t="s">
        <v>251</v>
      </c>
      <c r="D3907" s="43" t="s">
        <v>260</v>
      </c>
      <c r="E3907" s="53"/>
      <c r="F3907" s="53">
        <f t="shared" si="1742"/>
        <v>0</v>
      </c>
      <c r="G3907" s="53"/>
      <c r="H3907" s="53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1739"/>
        <v>0</v>
      </c>
      <c r="R3907" s="74"/>
      <c r="S3907" s="53">
        <f t="shared" si="1740"/>
        <v>0</v>
      </c>
      <c r="T3907" s="58"/>
      <c r="U3907" s="58"/>
      <c r="V3907" s="53">
        <f t="shared" si="1741"/>
        <v>0</v>
      </c>
      <c r="W3907" s="75"/>
      <c r="X3907" s="76"/>
    </row>
    <row r="3908" spans="1:24" s="77" customFormat="1" ht="15.75" x14ac:dyDescent="0.25">
      <c r="A3908" s="72" t="s">
        <v>303</v>
      </c>
      <c r="B3908" s="44" t="s">
        <v>335</v>
      </c>
      <c r="C3908" s="79" t="s">
        <v>252</v>
      </c>
      <c r="D3908" s="43" t="s">
        <v>253</v>
      </c>
      <c r="E3908" s="53"/>
      <c r="F3908" s="53">
        <f t="shared" si="1742"/>
        <v>0</v>
      </c>
      <c r="G3908" s="53"/>
      <c r="H3908" s="53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1739"/>
        <v>0</v>
      </c>
      <c r="R3908" s="74"/>
      <c r="S3908" s="53">
        <f t="shared" si="1740"/>
        <v>0</v>
      </c>
      <c r="T3908" s="58"/>
      <c r="U3908" s="58"/>
      <c r="V3908" s="53">
        <f t="shared" si="1741"/>
        <v>0</v>
      </c>
      <c r="W3908" s="75"/>
      <c r="X3908" s="76"/>
    </row>
    <row r="3909" spans="1:24" s="77" customFormat="1" ht="15.75" x14ac:dyDescent="0.25">
      <c r="A3909" s="72" t="s">
        <v>303</v>
      </c>
      <c r="B3909" s="44" t="s">
        <v>335</v>
      </c>
      <c r="C3909" s="79" t="s">
        <v>254</v>
      </c>
      <c r="D3909" s="43" t="s">
        <v>255</v>
      </c>
      <c r="E3909" s="53"/>
      <c r="F3909" s="53">
        <f t="shared" si="1742"/>
        <v>0</v>
      </c>
      <c r="G3909" s="53"/>
      <c r="H3909" s="53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1739"/>
        <v>0</v>
      </c>
      <c r="R3909" s="74"/>
      <c r="S3909" s="53">
        <f t="shared" si="1740"/>
        <v>0</v>
      </c>
      <c r="T3909" s="58"/>
      <c r="U3909" s="58"/>
      <c r="V3909" s="53">
        <f t="shared" si="1741"/>
        <v>0</v>
      </c>
      <c r="W3909" s="75"/>
      <c r="X3909" s="76"/>
    </row>
    <row r="3910" spans="1:24" s="77" customFormat="1" ht="15.75" x14ac:dyDescent="0.25">
      <c r="A3910" s="72" t="s">
        <v>303</v>
      </c>
      <c r="B3910" s="44" t="s">
        <v>335</v>
      </c>
      <c r="C3910" s="79" t="s">
        <v>256</v>
      </c>
      <c r="D3910" s="43" t="s">
        <v>257</v>
      </c>
      <c r="E3910" s="53"/>
      <c r="F3910" s="53">
        <f t="shared" si="1742"/>
        <v>0</v>
      </c>
      <c r="G3910" s="53"/>
      <c r="H3910" s="53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1739"/>
        <v>0</v>
      </c>
      <c r="R3910" s="74"/>
      <c r="S3910" s="53">
        <f t="shared" si="1740"/>
        <v>0</v>
      </c>
      <c r="T3910" s="58"/>
      <c r="U3910" s="58"/>
      <c r="V3910" s="53">
        <f t="shared" si="1741"/>
        <v>0</v>
      </c>
      <c r="W3910" s="75"/>
      <c r="X3910" s="76"/>
    </row>
    <row r="3911" spans="1:24" s="77" customFormat="1" ht="31.5" x14ac:dyDescent="0.25">
      <c r="A3911" s="72" t="s">
        <v>303</v>
      </c>
      <c r="B3911" s="44" t="s">
        <v>335</v>
      </c>
      <c r="C3911" s="79" t="s">
        <v>258</v>
      </c>
      <c r="D3911" s="43" t="s">
        <v>259</v>
      </c>
      <c r="E3911" s="53"/>
      <c r="F3911" s="53">
        <f t="shared" si="1742"/>
        <v>0</v>
      </c>
      <c r="G3911" s="53"/>
      <c r="H3911" s="53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1739"/>
        <v>0</v>
      </c>
      <c r="R3911" s="74"/>
      <c r="S3911" s="53">
        <f t="shared" si="1740"/>
        <v>0</v>
      </c>
      <c r="T3911" s="58"/>
      <c r="U3911" s="58"/>
      <c r="V3911" s="53">
        <f t="shared" si="1741"/>
        <v>0</v>
      </c>
      <c r="W3911" s="75"/>
      <c r="X3911" s="76"/>
    </row>
    <row r="3912" spans="1:24" s="77" customFormat="1" ht="15.75" x14ac:dyDescent="0.25">
      <c r="A3912" s="72" t="s">
        <v>303</v>
      </c>
      <c r="B3912" s="44" t="s">
        <v>335</v>
      </c>
      <c r="C3912" s="79" t="s">
        <v>261</v>
      </c>
      <c r="D3912" s="43" t="s">
        <v>262</v>
      </c>
      <c r="E3912" s="53"/>
      <c r="F3912" s="53">
        <f t="shared" si="1742"/>
        <v>0</v>
      </c>
      <c r="G3912" s="53"/>
      <c r="H3912" s="53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1739"/>
        <v>0</v>
      </c>
      <c r="R3912" s="74"/>
      <c r="S3912" s="53">
        <f t="shared" si="1740"/>
        <v>0</v>
      </c>
      <c r="T3912" s="58"/>
      <c r="U3912" s="58"/>
      <c r="V3912" s="53">
        <f t="shared" si="1741"/>
        <v>0</v>
      </c>
      <c r="W3912" s="75"/>
      <c r="X3912" s="76"/>
    </row>
    <row r="3913" spans="1:24" s="77" customFormat="1" ht="47.25" x14ac:dyDescent="0.25">
      <c r="A3913" s="72" t="s">
        <v>303</v>
      </c>
      <c r="B3913" s="44" t="s">
        <v>335</v>
      </c>
      <c r="C3913" s="79" t="s">
        <v>263</v>
      </c>
      <c r="D3913" s="43" t="s">
        <v>264</v>
      </c>
      <c r="E3913" s="53"/>
      <c r="F3913" s="53">
        <f t="shared" si="1742"/>
        <v>0</v>
      </c>
      <c r="G3913" s="53"/>
      <c r="H3913" s="53"/>
      <c r="I3913" s="54"/>
      <c r="J3913" s="50"/>
      <c r="K3913" s="54"/>
      <c r="L3913" s="55"/>
      <c r="M3913" s="75"/>
      <c r="N3913" s="75"/>
      <c r="O3913" s="74"/>
      <c r="P3913" s="74"/>
      <c r="Q3913" s="57">
        <f t="shared" si="1739"/>
        <v>0</v>
      </c>
      <c r="R3913" s="74"/>
      <c r="S3913" s="53">
        <f t="shared" si="1740"/>
        <v>0</v>
      </c>
      <c r="T3913" s="58"/>
      <c r="U3913" s="58"/>
      <c r="V3913" s="53">
        <f t="shared" si="1741"/>
        <v>0</v>
      </c>
      <c r="W3913" s="75"/>
      <c r="X3913" s="76"/>
    </row>
    <row r="3914" spans="1:24" s="77" customFormat="1" ht="15.75" x14ac:dyDescent="0.25">
      <c r="A3914" s="72" t="s">
        <v>303</v>
      </c>
      <c r="B3914" s="44" t="s">
        <v>335</v>
      </c>
      <c r="C3914" s="79" t="s">
        <v>265</v>
      </c>
      <c r="D3914" s="43" t="s">
        <v>266</v>
      </c>
      <c r="E3914" s="53"/>
      <c r="F3914" s="53">
        <f t="shared" si="1742"/>
        <v>0</v>
      </c>
      <c r="G3914" s="53"/>
      <c r="H3914" s="53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1739"/>
        <v>0</v>
      </c>
      <c r="R3914" s="74"/>
      <c r="S3914" s="53">
        <f t="shared" si="1740"/>
        <v>0</v>
      </c>
      <c r="T3914" s="58"/>
      <c r="U3914" s="58"/>
      <c r="V3914" s="53">
        <f t="shared" si="1741"/>
        <v>0</v>
      </c>
      <c r="W3914" s="75"/>
      <c r="X3914" s="76"/>
    </row>
    <row r="3915" spans="1:24" s="77" customFormat="1" ht="31.5" x14ac:dyDescent="0.25">
      <c r="A3915" s="72" t="s">
        <v>303</v>
      </c>
      <c r="B3915" s="44" t="s">
        <v>335</v>
      </c>
      <c r="C3915" s="79" t="s">
        <v>267</v>
      </c>
      <c r="D3915" s="43" t="s">
        <v>268</v>
      </c>
      <c r="E3915" s="53"/>
      <c r="F3915" s="53">
        <f t="shared" si="1742"/>
        <v>0</v>
      </c>
      <c r="G3915" s="53"/>
      <c r="H3915" s="53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1739"/>
        <v>0</v>
      </c>
      <c r="R3915" s="74"/>
      <c r="S3915" s="53">
        <f t="shared" si="1740"/>
        <v>0</v>
      </c>
      <c r="T3915" s="58"/>
      <c r="U3915" s="58"/>
      <c r="V3915" s="53">
        <f t="shared" si="1741"/>
        <v>0</v>
      </c>
      <c r="W3915" s="75"/>
      <c r="X3915" s="76"/>
    </row>
    <row r="3916" spans="1:24" s="77" customFormat="1" ht="15.75" x14ac:dyDescent="0.25">
      <c r="A3916" s="72" t="s">
        <v>303</v>
      </c>
      <c r="B3916" s="44" t="s">
        <v>335</v>
      </c>
      <c r="C3916" s="79" t="s">
        <v>269</v>
      </c>
      <c r="D3916" s="43" t="s">
        <v>270</v>
      </c>
      <c r="E3916" s="53"/>
      <c r="F3916" s="53">
        <f t="shared" si="1742"/>
        <v>0</v>
      </c>
      <c r="G3916" s="53"/>
      <c r="H3916" s="53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1739"/>
        <v>0</v>
      </c>
      <c r="R3916" s="74"/>
      <c r="S3916" s="53">
        <f t="shared" si="1740"/>
        <v>0</v>
      </c>
      <c r="T3916" s="58"/>
      <c r="U3916" s="58"/>
      <c r="V3916" s="53">
        <f t="shared" si="1741"/>
        <v>0</v>
      </c>
      <c r="W3916" s="75"/>
      <c r="X3916" s="76"/>
    </row>
    <row r="3917" spans="1:24" s="77" customFormat="1" ht="31.5" x14ac:dyDescent="0.25">
      <c r="A3917" s="72" t="s">
        <v>303</v>
      </c>
      <c r="B3917" s="44" t="s">
        <v>335</v>
      </c>
      <c r="C3917" s="79" t="s">
        <v>271</v>
      </c>
      <c r="D3917" s="43" t="s">
        <v>272</v>
      </c>
      <c r="E3917" s="53"/>
      <c r="F3917" s="53">
        <f t="shared" si="1742"/>
        <v>0</v>
      </c>
      <c r="G3917" s="53"/>
      <c r="H3917" s="53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1739"/>
        <v>0</v>
      </c>
      <c r="R3917" s="74"/>
      <c r="S3917" s="53">
        <f t="shared" si="1740"/>
        <v>0</v>
      </c>
      <c r="T3917" s="58"/>
      <c r="U3917" s="58"/>
      <c r="V3917" s="53">
        <f t="shared" si="1741"/>
        <v>0</v>
      </c>
      <c r="W3917" s="75"/>
      <c r="X3917" s="76"/>
    </row>
    <row r="3918" spans="1:24" s="77" customFormat="1" ht="15.75" x14ac:dyDescent="0.25">
      <c r="A3918" s="72" t="s">
        <v>303</v>
      </c>
      <c r="B3918" s="44" t="s">
        <v>335</v>
      </c>
      <c r="C3918" s="79" t="s">
        <v>273</v>
      </c>
      <c r="D3918" s="43" t="s">
        <v>274</v>
      </c>
      <c r="E3918" s="53"/>
      <c r="F3918" s="53">
        <f t="shared" si="1742"/>
        <v>0</v>
      </c>
      <c r="G3918" s="53"/>
      <c r="H3918" s="53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1739"/>
        <v>0</v>
      </c>
      <c r="R3918" s="74"/>
      <c r="S3918" s="53">
        <f t="shared" si="1740"/>
        <v>0</v>
      </c>
      <c r="T3918" s="58"/>
      <c r="U3918" s="58"/>
      <c r="V3918" s="53">
        <f t="shared" si="1741"/>
        <v>0</v>
      </c>
      <c r="W3918" s="75"/>
      <c r="X3918" s="76"/>
    </row>
    <row r="3919" spans="1:24" s="77" customFormat="1" ht="31.5" x14ac:dyDescent="0.25">
      <c r="A3919" s="72" t="s">
        <v>303</v>
      </c>
      <c r="B3919" s="44" t="s">
        <v>335</v>
      </c>
      <c r="C3919" s="79" t="s">
        <v>275</v>
      </c>
      <c r="D3919" s="43" t="s">
        <v>276</v>
      </c>
      <c r="E3919" s="74"/>
      <c r="F3919" s="74"/>
      <c r="G3919" s="74"/>
      <c r="H3919" s="74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1739"/>
        <v>0</v>
      </c>
      <c r="R3919" s="74"/>
      <c r="S3919" s="53">
        <f t="shared" si="1740"/>
        <v>0</v>
      </c>
      <c r="T3919" s="58"/>
      <c r="U3919" s="58"/>
      <c r="V3919" s="53">
        <f t="shared" si="1741"/>
        <v>0</v>
      </c>
      <c r="W3919" s="75"/>
      <c r="X3919" s="76"/>
    </row>
    <row r="3920" spans="1:24" s="77" customFormat="1" ht="15.75" x14ac:dyDescent="0.25">
      <c r="A3920" s="72" t="s">
        <v>303</v>
      </c>
      <c r="B3920" s="44" t="s">
        <v>335</v>
      </c>
      <c r="C3920" s="37" t="s">
        <v>353</v>
      </c>
      <c r="D3920" s="43" t="s">
        <v>351</v>
      </c>
      <c r="E3920" s="53"/>
      <c r="F3920" s="53"/>
      <c r="G3920" s="53">
        <v>9270.16</v>
      </c>
      <c r="H3920" s="53"/>
      <c r="I3920" s="119">
        <f t="shared" ref="I3920" si="1744">G3920-F3920</f>
        <v>9270.16</v>
      </c>
      <c r="J3920" s="55"/>
      <c r="K3920" s="54"/>
      <c r="L3920" s="55"/>
      <c r="M3920" s="75"/>
      <c r="N3920" s="75"/>
      <c r="O3920" s="74"/>
      <c r="P3920" s="74"/>
      <c r="Q3920" s="57"/>
      <c r="R3920" s="74"/>
      <c r="S3920" s="53"/>
      <c r="T3920" s="58"/>
      <c r="U3920" s="58"/>
      <c r="V3920" s="53"/>
      <c r="W3920" s="75"/>
      <c r="X3920" s="76"/>
    </row>
    <row r="3921" spans="1:24" s="77" customFormat="1" ht="15.75" x14ac:dyDescent="0.25">
      <c r="A3921" s="72" t="s">
        <v>303</v>
      </c>
      <c r="B3921" s="44" t="s">
        <v>335</v>
      </c>
      <c r="C3921" s="37" t="s">
        <v>354</v>
      </c>
      <c r="D3921" s="38" t="s">
        <v>355</v>
      </c>
      <c r="E3921" s="53"/>
      <c r="F3921" s="99">
        <f>E3921/12*1</f>
        <v>0</v>
      </c>
      <c r="G3921" s="53"/>
      <c r="H3921" s="53"/>
      <c r="I3921" s="54"/>
      <c r="J3921" s="50"/>
      <c r="K3921" s="54"/>
      <c r="L3921" s="55"/>
      <c r="M3921" s="75"/>
      <c r="N3921" s="75"/>
      <c r="O3921" s="74"/>
      <c r="P3921" s="74"/>
      <c r="Q3921" s="57">
        <f>O3921-P3921</f>
        <v>0</v>
      </c>
      <c r="R3921" s="74"/>
      <c r="S3921" s="53">
        <f>ROUND(R3921/12*3,0)</f>
        <v>0</v>
      </c>
      <c r="T3921" s="58"/>
      <c r="U3921" s="58"/>
      <c r="V3921" s="53">
        <f>T3921-U3921</f>
        <v>0</v>
      </c>
      <c r="W3921" s="75"/>
      <c r="X3921" s="76"/>
    </row>
    <row r="3922" spans="1:24" s="77" customFormat="1" ht="15.75" x14ac:dyDescent="0.25">
      <c r="A3922" s="72" t="s">
        <v>303</v>
      </c>
      <c r="B3922" s="44" t="s">
        <v>335</v>
      </c>
      <c r="C3922" s="37" t="s">
        <v>360</v>
      </c>
      <c r="D3922" s="43" t="s">
        <v>319</v>
      </c>
      <c r="E3922" s="53"/>
      <c r="F3922" s="99">
        <f>E3922/12*1</f>
        <v>0</v>
      </c>
      <c r="G3922" s="53"/>
      <c r="H3922" s="53"/>
      <c r="I3922" s="54"/>
      <c r="J3922" s="50"/>
      <c r="K3922" s="54"/>
      <c r="L3922" s="55"/>
      <c r="M3922" s="75"/>
      <c r="N3922" s="75"/>
      <c r="O3922" s="74"/>
      <c r="P3922" s="74"/>
      <c r="Q3922" s="57"/>
      <c r="R3922" s="74"/>
      <c r="S3922" s="53"/>
      <c r="T3922" s="58"/>
      <c r="U3922" s="58"/>
      <c r="V3922" s="53"/>
      <c r="W3922" s="75"/>
      <c r="X3922" s="76"/>
    </row>
    <row r="3923" spans="1:24" s="77" customFormat="1" ht="15.75" x14ac:dyDescent="0.25">
      <c r="A3923" s="72" t="s">
        <v>303</v>
      </c>
      <c r="B3923" s="44" t="s">
        <v>335</v>
      </c>
      <c r="C3923" s="37" t="s">
        <v>380</v>
      </c>
      <c r="D3923" s="39" t="s">
        <v>361</v>
      </c>
      <c r="E3923" s="53"/>
      <c r="F3923" s="53"/>
      <c r="G3923" s="53"/>
      <c r="H3923" s="53"/>
      <c r="I3923" s="119"/>
      <c r="J3923" s="55"/>
      <c r="K3923" s="54"/>
      <c r="L3923" s="55"/>
      <c r="M3923" s="75"/>
      <c r="N3923" s="75"/>
      <c r="O3923" s="74"/>
      <c r="P3923" s="74"/>
      <c r="Q3923" s="57"/>
      <c r="R3923" s="74"/>
      <c r="S3923" s="53"/>
      <c r="T3923" s="58"/>
      <c r="U3923" s="58"/>
      <c r="V3923" s="53"/>
      <c r="W3923" s="75"/>
      <c r="X3923" s="76"/>
    </row>
    <row r="3924" spans="1:24" s="77" customFormat="1" ht="15.75" x14ac:dyDescent="0.25">
      <c r="A3924" s="72" t="s">
        <v>303</v>
      </c>
      <c r="B3924" s="44" t="s">
        <v>335</v>
      </c>
      <c r="C3924" s="98" t="s">
        <v>387</v>
      </c>
      <c r="D3924" s="117" t="s">
        <v>388</v>
      </c>
      <c r="E3924" s="53">
        <v>29947</v>
      </c>
      <c r="F3924" s="53">
        <f>E3924</f>
        <v>29947</v>
      </c>
      <c r="G3924" s="53">
        <f t="shared" ref="G3924:H3924" si="1745">F3924</f>
        <v>29947</v>
      </c>
      <c r="H3924" s="53">
        <f t="shared" si="1745"/>
        <v>29947</v>
      </c>
      <c r="I3924" s="119"/>
      <c r="J3924" s="55"/>
      <c r="K3924" s="54"/>
      <c r="L3924" s="55"/>
      <c r="M3924" s="75"/>
      <c r="N3924" s="75"/>
      <c r="O3924" s="74"/>
      <c r="P3924" s="74"/>
      <c r="Q3924" s="57"/>
      <c r="R3924" s="74"/>
      <c r="S3924" s="53"/>
      <c r="T3924" s="58"/>
      <c r="U3924" s="58"/>
      <c r="V3924" s="53"/>
      <c r="W3924" s="75"/>
      <c r="X3924" s="76"/>
    </row>
    <row r="3925" spans="1:24" s="77" customFormat="1" ht="15.75" x14ac:dyDescent="0.25">
      <c r="A3925" s="100" t="s">
        <v>304</v>
      </c>
      <c r="B3925" s="100" t="s">
        <v>336</v>
      </c>
      <c r="C3925" s="108" t="s">
        <v>102</v>
      </c>
      <c r="D3925" s="102" t="s">
        <v>21</v>
      </c>
      <c r="E3925" s="109">
        <f>E3926+E3965</f>
        <v>9734199</v>
      </c>
      <c r="F3925" s="109">
        <f>F3926+F3965</f>
        <v>1644724.5</v>
      </c>
      <c r="G3925" s="109">
        <f>G3926+G3965</f>
        <v>1339695.8500000001</v>
      </c>
      <c r="H3925" s="109">
        <f>H3926+H3965</f>
        <v>1282233</v>
      </c>
      <c r="I3925" s="127">
        <f>I3926+I3965</f>
        <v>70638.350000000006</v>
      </c>
      <c r="J3925" s="104">
        <f>ROUND(I3925/F3925*100,2)</f>
        <v>4.29</v>
      </c>
      <c r="K3925" s="127">
        <f>K3926+K3965</f>
        <v>-375667</v>
      </c>
      <c r="L3925" s="106">
        <f>ROUND(K3925*100/-F3925,2)</f>
        <v>22.84</v>
      </c>
      <c r="M3925" s="109">
        <f t="shared" ref="M3925:V3925" si="1746">M3926+M3965</f>
        <v>76727</v>
      </c>
      <c r="N3925" s="109">
        <f t="shared" si="1746"/>
        <v>12787.83</v>
      </c>
      <c r="O3925" s="109">
        <f t="shared" si="1746"/>
        <v>11300</v>
      </c>
      <c r="P3925" s="109">
        <f t="shared" si="1746"/>
        <v>11113</v>
      </c>
      <c r="Q3925" s="127">
        <f t="shared" si="1746"/>
        <v>187</v>
      </c>
      <c r="R3925" s="109">
        <f t="shared" si="1746"/>
        <v>3744</v>
      </c>
      <c r="S3925" s="103">
        <f t="shared" si="1746"/>
        <v>627</v>
      </c>
      <c r="T3925" s="138">
        <f t="shared" si="1746"/>
        <v>518</v>
      </c>
      <c r="U3925" s="138">
        <f t="shared" si="1746"/>
        <v>479</v>
      </c>
      <c r="V3925" s="103">
        <f t="shared" si="1746"/>
        <v>39</v>
      </c>
      <c r="W3925" s="107">
        <v>30085</v>
      </c>
      <c r="X3925" s="80"/>
    </row>
    <row r="3926" spans="1:24" s="77" customFormat="1" ht="15.75" x14ac:dyDescent="0.25">
      <c r="A3926" s="72" t="s">
        <v>304</v>
      </c>
      <c r="B3926" s="21">
        <v>1</v>
      </c>
      <c r="C3926" s="73" t="s">
        <v>102</v>
      </c>
      <c r="D3926" s="27" t="s">
        <v>22</v>
      </c>
      <c r="E3926" s="52">
        <f t="shared" ref="E3926:L3926" si="1747">E3927+E3933+E3947</f>
        <v>4999108</v>
      </c>
      <c r="F3926" s="52">
        <f t="shared" si="1747"/>
        <v>832965</v>
      </c>
      <c r="G3926" s="52">
        <f t="shared" si="1747"/>
        <v>680557</v>
      </c>
      <c r="H3926" s="52">
        <f t="shared" si="1747"/>
        <v>702371</v>
      </c>
      <c r="I3926" s="124">
        <f t="shared" si="1747"/>
        <v>0</v>
      </c>
      <c r="J3926" s="50">
        <f>ROUND(I3926/F3926*100,2)</f>
        <v>0</v>
      </c>
      <c r="K3926" s="124">
        <f t="shared" si="1747"/>
        <v>-152408</v>
      </c>
      <c r="L3926" s="52">
        <f t="shared" si="1747"/>
        <v>181.16</v>
      </c>
      <c r="M3926" s="49">
        <v>38018</v>
      </c>
      <c r="N3926" s="49">
        <f>ROUND(M3926/12*2,2)</f>
        <v>6336.33</v>
      </c>
      <c r="O3926" s="52">
        <f t="shared" ref="O3926:V3926" si="1748">O3927+O3933+O3947</f>
        <v>7364</v>
      </c>
      <c r="P3926" s="52">
        <f t="shared" si="1748"/>
        <v>7284</v>
      </c>
      <c r="Q3926" s="124">
        <f t="shared" si="1748"/>
        <v>80</v>
      </c>
      <c r="R3926" s="52">
        <f t="shared" si="1748"/>
        <v>1853</v>
      </c>
      <c r="S3926" s="52">
        <f t="shared" si="1748"/>
        <v>309</v>
      </c>
      <c r="T3926" s="59">
        <f t="shared" si="1748"/>
        <v>267</v>
      </c>
      <c r="U3926" s="59">
        <f t="shared" si="1748"/>
        <v>259</v>
      </c>
      <c r="V3926" s="59">
        <f t="shared" si="1748"/>
        <v>8</v>
      </c>
      <c r="W3926" s="75"/>
      <c r="X3926" s="82"/>
    </row>
    <row r="3927" spans="1:24" s="77" customFormat="1" ht="15.75" x14ac:dyDescent="0.25">
      <c r="A3927" s="72" t="s">
        <v>304</v>
      </c>
      <c r="B3927" s="33" t="s">
        <v>330</v>
      </c>
      <c r="C3927" s="73" t="s">
        <v>102</v>
      </c>
      <c r="D3927" s="32" t="s">
        <v>23</v>
      </c>
      <c r="E3927" s="83">
        <f t="shared" ref="E3927:L3927" si="1749">SUM(E3928:E3932)</f>
        <v>4101056</v>
      </c>
      <c r="F3927" s="83">
        <f t="shared" si="1749"/>
        <v>683290</v>
      </c>
      <c r="G3927" s="83">
        <f t="shared" si="1749"/>
        <v>634788</v>
      </c>
      <c r="H3927" s="83">
        <f t="shared" si="1749"/>
        <v>683290</v>
      </c>
      <c r="I3927" s="128">
        <f t="shared" si="1749"/>
        <v>0</v>
      </c>
      <c r="J3927" s="50">
        <f>ROUND(I3927/F3927*100,2)</f>
        <v>0</v>
      </c>
      <c r="K3927" s="128">
        <f t="shared" si="1749"/>
        <v>-48502</v>
      </c>
      <c r="L3927" s="49">
        <f t="shared" si="1749"/>
        <v>11.88</v>
      </c>
      <c r="M3927" s="83"/>
      <c r="N3927" s="83"/>
      <c r="O3927" s="52">
        <f t="shared" ref="O3927:V3927" si="1750">SUM(O3928:O3932)</f>
        <v>7364</v>
      </c>
      <c r="P3927" s="52">
        <f t="shared" si="1750"/>
        <v>7284</v>
      </c>
      <c r="Q3927" s="124">
        <f t="shared" si="1750"/>
        <v>80</v>
      </c>
      <c r="R3927" s="52">
        <f t="shared" si="1750"/>
        <v>1853</v>
      </c>
      <c r="S3927" s="52">
        <f t="shared" si="1750"/>
        <v>309</v>
      </c>
      <c r="T3927" s="52">
        <f t="shared" si="1750"/>
        <v>267</v>
      </c>
      <c r="U3927" s="49">
        <f t="shared" si="1750"/>
        <v>259</v>
      </c>
      <c r="V3927" s="49">
        <f t="shared" si="1750"/>
        <v>8</v>
      </c>
      <c r="W3927" s="83"/>
      <c r="X3927" s="82"/>
    </row>
    <row r="3928" spans="1:24" s="77" customFormat="1" ht="15.75" x14ac:dyDescent="0.25">
      <c r="A3928" s="72" t="s">
        <v>304</v>
      </c>
      <c r="B3928" s="33" t="s">
        <v>330</v>
      </c>
      <c r="C3928" s="73" t="s">
        <v>73</v>
      </c>
      <c r="D3928" s="34" t="s">
        <v>106</v>
      </c>
      <c r="E3928" s="53">
        <v>2451096</v>
      </c>
      <c r="F3928" s="99">
        <f>204148*2</f>
        <v>408296</v>
      </c>
      <c r="G3928" s="99">
        <v>359794</v>
      </c>
      <c r="H3928" s="99">
        <f>204148*2</f>
        <v>408296</v>
      </c>
      <c r="I3928" s="54"/>
      <c r="J3928" s="50"/>
      <c r="K3928" s="54">
        <f>G3928-F3928</f>
        <v>-48502</v>
      </c>
      <c r="L3928" s="55">
        <f>ROUND(K3928*100/-F3928,2)</f>
        <v>11.88</v>
      </c>
      <c r="M3928" s="74"/>
      <c r="N3928" s="74"/>
      <c r="O3928" s="74">
        <v>7364</v>
      </c>
      <c r="P3928" s="74">
        <v>7284</v>
      </c>
      <c r="Q3928" s="57">
        <f>O3928-P3928</f>
        <v>80</v>
      </c>
      <c r="R3928" s="74">
        <v>1853</v>
      </c>
      <c r="S3928" s="53">
        <f>ROUND(R3928/12*2,0)</f>
        <v>309</v>
      </c>
      <c r="T3928" s="58">
        <v>267</v>
      </c>
      <c r="U3928" s="58">
        <v>259</v>
      </c>
      <c r="V3928" s="53">
        <f>T3928-U3928</f>
        <v>8</v>
      </c>
      <c r="W3928" s="74"/>
      <c r="X3928" s="76"/>
    </row>
    <row r="3929" spans="1:24" s="77" customFormat="1" ht="15.75" x14ac:dyDescent="0.25">
      <c r="A3929" s="72" t="s">
        <v>304</v>
      </c>
      <c r="B3929" s="33" t="s">
        <v>330</v>
      </c>
      <c r="C3929" s="73" t="s">
        <v>74</v>
      </c>
      <c r="D3929" s="116" t="s">
        <v>104</v>
      </c>
      <c r="E3929" s="53">
        <v>1649960</v>
      </c>
      <c r="F3929" s="53">
        <f>137497*2</f>
        <v>274994</v>
      </c>
      <c r="G3929" s="53">
        <f>137497*2</f>
        <v>274994</v>
      </c>
      <c r="H3929" s="53">
        <f>137497*2</f>
        <v>274994</v>
      </c>
      <c r="I3929" s="54"/>
      <c r="J3929" s="50"/>
      <c r="K3929" s="54"/>
      <c r="L3929" s="55"/>
      <c r="M3929" s="75"/>
      <c r="N3929" s="75"/>
      <c r="O3929" s="74"/>
      <c r="P3929" s="74"/>
      <c r="Q3929" s="57">
        <f>O3929-P3929</f>
        <v>0</v>
      </c>
      <c r="R3929" s="74"/>
      <c r="S3929" s="53">
        <f>ROUND(R3929/12*3,0)</f>
        <v>0</v>
      </c>
      <c r="T3929" s="53"/>
      <c r="U3929" s="53"/>
      <c r="V3929" s="53">
        <f>T3929-U3929</f>
        <v>0</v>
      </c>
      <c r="W3929" s="75"/>
      <c r="X3929" s="76"/>
    </row>
    <row r="3930" spans="1:24" s="77" customFormat="1" ht="15.75" x14ac:dyDescent="0.25">
      <c r="A3930" s="72" t="s">
        <v>304</v>
      </c>
      <c r="B3930" s="33" t="s">
        <v>330</v>
      </c>
      <c r="C3930" s="73" t="s">
        <v>74</v>
      </c>
      <c r="D3930" s="116" t="s">
        <v>105</v>
      </c>
      <c r="E3930" s="53"/>
      <c r="F3930" s="53"/>
      <c r="G3930" s="53"/>
      <c r="H3930" s="53"/>
      <c r="I3930" s="54"/>
      <c r="J3930" s="50"/>
      <c r="K3930" s="54"/>
      <c r="L3930" s="55"/>
      <c r="M3930" s="75"/>
      <c r="N3930" s="75"/>
      <c r="O3930" s="74"/>
      <c r="P3930" s="74"/>
      <c r="Q3930" s="57">
        <f>O3930-P3930</f>
        <v>0</v>
      </c>
      <c r="R3930" s="74"/>
      <c r="S3930" s="53">
        <f>ROUND(R3930/12*3,0)</f>
        <v>0</v>
      </c>
      <c r="T3930" s="53"/>
      <c r="U3930" s="53"/>
      <c r="V3930" s="53">
        <f>T3930-U3930</f>
        <v>0</v>
      </c>
      <c r="W3930" s="75"/>
      <c r="X3930" s="76"/>
    </row>
    <row r="3931" spans="1:24" s="81" customFormat="1" ht="29.25" customHeight="1" x14ac:dyDescent="0.25">
      <c r="A3931" s="72" t="s">
        <v>304</v>
      </c>
      <c r="B3931" s="33" t="s">
        <v>330</v>
      </c>
      <c r="C3931" s="73" t="s">
        <v>75</v>
      </c>
      <c r="D3931" s="34" t="s">
        <v>107</v>
      </c>
      <c r="E3931" s="74"/>
      <c r="F3931" s="53"/>
      <c r="G3931" s="74"/>
      <c r="H3931" s="74"/>
      <c r="I3931" s="119"/>
      <c r="J3931" s="50"/>
      <c r="K3931" s="119"/>
      <c r="L3931" s="55"/>
      <c r="M3931" s="75"/>
      <c r="N3931" s="75"/>
      <c r="O3931" s="74"/>
      <c r="P3931" s="74"/>
      <c r="Q3931" s="59">
        <f>O3931-P3931</f>
        <v>0</v>
      </c>
      <c r="R3931" s="74"/>
      <c r="S3931" s="53">
        <f>ROUND(R3931/12*3,0)</f>
        <v>0</v>
      </c>
      <c r="T3931" s="53"/>
      <c r="U3931" s="53"/>
      <c r="V3931" s="53">
        <f>T3931-U3931</f>
        <v>0</v>
      </c>
      <c r="W3931" s="75"/>
      <c r="X3931" s="76"/>
    </row>
    <row r="3932" spans="1:24" s="81" customFormat="1" ht="26.25" customHeight="1" x14ac:dyDescent="0.25">
      <c r="A3932" s="72" t="s">
        <v>304</v>
      </c>
      <c r="B3932" s="33" t="s">
        <v>330</v>
      </c>
      <c r="C3932" s="73" t="s">
        <v>76</v>
      </c>
      <c r="D3932" s="34" t="s">
        <v>108</v>
      </c>
      <c r="E3932" s="74"/>
      <c r="F3932" s="53"/>
      <c r="G3932" s="74"/>
      <c r="H3932" s="74"/>
      <c r="I3932" s="119"/>
      <c r="J3932" s="50"/>
      <c r="K3932" s="119"/>
      <c r="L3932" s="55"/>
      <c r="M3932" s="75"/>
      <c r="N3932" s="75"/>
      <c r="O3932" s="74"/>
      <c r="P3932" s="74"/>
      <c r="Q3932" s="59">
        <f>O3932-P3932</f>
        <v>0</v>
      </c>
      <c r="R3932" s="74"/>
      <c r="S3932" s="53">
        <f>ROUND(R3932/12*3,0)</f>
        <v>0</v>
      </c>
      <c r="T3932" s="53"/>
      <c r="U3932" s="53"/>
      <c r="V3932" s="53">
        <f>T3932-U3932</f>
        <v>0</v>
      </c>
      <c r="W3932" s="75"/>
      <c r="X3932" s="76"/>
    </row>
    <row r="3933" spans="1:24" s="81" customFormat="1" ht="22.5" customHeight="1" x14ac:dyDescent="0.25">
      <c r="A3933" s="72" t="s">
        <v>304</v>
      </c>
      <c r="B3933" s="22" t="s">
        <v>331</v>
      </c>
      <c r="C3933" s="36"/>
      <c r="D3933" s="32" t="s">
        <v>24</v>
      </c>
      <c r="E3933" s="61">
        <f t="shared" ref="E3933:L3933" si="1751">SUM(E3934:E3946)</f>
        <v>0</v>
      </c>
      <c r="F3933" s="61">
        <f t="shared" si="1751"/>
        <v>0</v>
      </c>
      <c r="G3933" s="61">
        <f t="shared" si="1751"/>
        <v>0</v>
      </c>
      <c r="H3933" s="61">
        <f t="shared" si="1751"/>
        <v>0</v>
      </c>
      <c r="I3933" s="61">
        <f t="shared" si="1751"/>
        <v>0</v>
      </c>
      <c r="J3933" s="61">
        <f t="shared" si="1751"/>
        <v>0</v>
      </c>
      <c r="K3933" s="61">
        <f t="shared" si="1751"/>
        <v>0</v>
      </c>
      <c r="L3933" s="61">
        <f t="shared" si="1751"/>
        <v>0</v>
      </c>
      <c r="M3933" s="61"/>
      <c r="N3933" s="61"/>
      <c r="O3933" s="61">
        <f t="shared" ref="O3933:V3933" si="1752">SUM(O3934:O3946)</f>
        <v>0</v>
      </c>
      <c r="P3933" s="61">
        <f t="shared" si="1752"/>
        <v>0</v>
      </c>
      <c r="Q3933" s="61">
        <f t="shared" si="1752"/>
        <v>0</v>
      </c>
      <c r="R3933" s="61">
        <f t="shared" si="1752"/>
        <v>0</v>
      </c>
      <c r="S3933" s="61">
        <f t="shared" si="1752"/>
        <v>0</v>
      </c>
      <c r="T3933" s="61">
        <f t="shared" si="1752"/>
        <v>0</v>
      </c>
      <c r="U3933" s="61">
        <f t="shared" si="1752"/>
        <v>0</v>
      </c>
      <c r="V3933" s="61">
        <f t="shared" si="1752"/>
        <v>0</v>
      </c>
      <c r="W3933" s="68"/>
      <c r="X3933" s="76"/>
    </row>
    <row r="3934" spans="1:24" s="77" customFormat="1" ht="15.75" x14ac:dyDescent="0.25">
      <c r="A3934" s="72" t="s">
        <v>304</v>
      </c>
      <c r="B3934" s="33" t="s">
        <v>331</v>
      </c>
      <c r="C3934" s="79" t="s">
        <v>25</v>
      </c>
      <c r="D3934" s="34" t="s">
        <v>54</v>
      </c>
      <c r="E3934" s="74"/>
      <c r="F3934" s="74"/>
      <c r="G3934" s="74"/>
      <c r="H3934" s="74"/>
      <c r="I3934" s="54"/>
      <c r="J3934" s="50"/>
      <c r="K3934" s="54"/>
      <c r="L3934" s="55"/>
      <c r="M3934" s="75"/>
      <c r="N3934" s="75"/>
      <c r="O3934" s="74"/>
      <c r="P3934" s="74"/>
      <c r="Q3934" s="57">
        <f t="shared" ref="Q3934:Q3946" si="1753">O3934-P3934</f>
        <v>0</v>
      </c>
      <c r="R3934" s="74"/>
      <c r="S3934" s="53">
        <f t="shared" ref="S3934:S3946" si="1754">ROUND(R3934/12*3,0)</f>
        <v>0</v>
      </c>
      <c r="T3934" s="58"/>
      <c r="U3934" s="58"/>
      <c r="V3934" s="53">
        <f t="shared" ref="V3934:V3946" si="1755">T3934-U3934</f>
        <v>0</v>
      </c>
      <c r="W3934" s="75"/>
      <c r="X3934" s="76"/>
    </row>
    <row r="3935" spans="1:24" s="77" customFormat="1" ht="15.75" x14ac:dyDescent="0.25">
      <c r="A3935" s="72" t="s">
        <v>304</v>
      </c>
      <c r="B3935" s="33" t="s">
        <v>331</v>
      </c>
      <c r="C3935" s="79" t="s">
        <v>26</v>
      </c>
      <c r="D3935" s="34" t="s">
        <v>27</v>
      </c>
      <c r="E3935" s="74"/>
      <c r="F3935" s="74"/>
      <c r="G3935" s="74"/>
      <c r="H3935" s="74"/>
      <c r="I3935" s="54"/>
      <c r="J3935" s="50"/>
      <c r="K3935" s="54"/>
      <c r="L3935" s="55"/>
      <c r="M3935" s="75"/>
      <c r="N3935" s="75"/>
      <c r="O3935" s="74"/>
      <c r="P3935" s="74"/>
      <c r="Q3935" s="57">
        <f t="shared" si="1753"/>
        <v>0</v>
      </c>
      <c r="R3935" s="74"/>
      <c r="S3935" s="53">
        <f t="shared" si="1754"/>
        <v>0</v>
      </c>
      <c r="T3935" s="58"/>
      <c r="U3935" s="58"/>
      <c r="V3935" s="53">
        <f t="shared" si="1755"/>
        <v>0</v>
      </c>
      <c r="W3935" s="75"/>
      <c r="X3935" s="76"/>
    </row>
    <row r="3936" spans="1:24" s="77" customFormat="1" ht="31.5" x14ac:dyDescent="0.25">
      <c r="A3936" s="72" t="s">
        <v>304</v>
      </c>
      <c r="B3936" s="33" t="s">
        <v>331</v>
      </c>
      <c r="C3936" s="79" t="s">
        <v>28</v>
      </c>
      <c r="D3936" s="34" t="s">
        <v>29</v>
      </c>
      <c r="E3936" s="74"/>
      <c r="F3936" s="74"/>
      <c r="G3936" s="74"/>
      <c r="H3936" s="74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1753"/>
        <v>0</v>
      </c>
      <c r="R3936" s="74"/>
      <c r="S3936" s="53">
        <f t="shared" si="1754"/>
        <v>0</v>
      </c>
      <c r="T3936" s="58"/>
      <c r="U3936" s="58"/>
      <c r="V3936" s="53">
        <f t="shared" si="1755"/>
        <v>0</v>
      </c>
      <c r="W3936" s="75"/>
      <c r="X3936" s="76"/>
    </row>
    <row r="3937" spans="1:24" s="77" customFormat="1" ht="15.75" x14ac:dyDescent="0.25">
      <c r="A3937" s="72" t="s">
        <v>304</v>
      </c>
      <c r="B3937" s="33" t="s">
        <v>331</v>
      </c>
      <c r="C3937" s="79" t="s">
        <v>56</v>
      </c>
      <c r="D3937" s="34" t="s">
        <v>53</v>
      </c>
      <c r="E3937" s="74"/>
      <c r="F3937" s="74"/>
      <c r="G3937" s="74"/>
      <c r="H3937" s="74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1753"/>
        <v>0</v>
      </c>
      <c r="R3937" s="74"/>
      <c r="S3937" s="53">
        <f t="shared" si="1754"/>
        <v>0</v>
      </c>
      <c r="T3937" s="58"/>
      <c r="U3937" s="58"/>
      <c r="V3937" s="53">
        <f t="shared" si="1755"/>
        <v>0</v>
      </c>
      <c r="W3937" s="75"/>
      <c r="X3937" s="76"/>
    </row>
    <row r="3938" spans="1:24" s="77" customFormat="1" ht="15.75" x14ac:dyDescent="0.25">
      <c r="A3938" s="72" t="s">
        <v>304</v>
      </c>
      <c r="B3938" s="33" t="s">
        <v>331</v>
      </c>
      <c r="C3938" s="79" t="s">
        <v>57</v>
      </c>
      <c r="D3938" s="34" t="s">
        <v>68</v>
      </c>
      <c r="E3938" s="74"/>
      <c r="F3938" s="74"/>
      <c r="G3938" s="74"/>
      <c r="H3938" s="74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1753"/>
        <v>0</v>
      </c>
      <c r="R3938" s="74"/>
      <c r="S3938" s="53">
        <f t="shared" si="1754"/>
        <v>0</v>
      </c>
      <c r="T3938" s="58"/>
      <c r="U3938" s="58"/>
      <c r="V3938" s="53">
        <f t="shared" si="1755"/>
        <v>0</v>
      </c>
      <c r="W3938" s="75"/>
      <c r="X3938" s="76"/>
    </row>
    <row r="3939" spans="1:24" s="77" customFormat="1" ht="15.75" x14ac:dyDescent="0.25">
      <c r="A3939" s="72" t="s">
        <v>304</v>
      </c>
      <c r="B3939" s="33" t="s">
        <v>331</v>
      </c>
      <c r="C3939" s="79" t="s">
        <v>58</v>
      </c>
      <c r="D3939" s="34" t="s">
        <v>70</v>
      </c>
      <c r="E3939" s="74"/>
      <c r="F3939" s="74"/>
      <c r="G3939" s="74"/>
      <c r="H3939" s="74"/>
      <c r="I3939" s="119"/>
      <c r="J3939" s="50"/>
      <c r="K3939" s="119"/>
      <c r="L3939" s="55"/>
      <c r="M3939" s="75"/>
      <c r="N3939" s="75"/>
      <c r="O3939" s="74"/>
      <c r="P3939" s="74"/>
      <c r="Q3939" s="59">
        <f t="shared" si="1753"/>
        <v>0</v>
      </c>
      <c r="R3939" s="74"/>
      <c r="S3939" s="53">
        <f t="shared" si="1754"/>
        <v>0</v>
      </c>
      <c r="T3939" s="53"/>
      <c r="U3939" s="53"/>
      <c r="V3939" s="53">
        <f t="shared" si="1755"/>
        <v>0</v>
      </c>
      <c r="W3939" s="75"/>
      <c r="X3939" s="76"/>
    </row>
    <row r="3940" spans="1:24" s="77" customFormat="1" ht="31.5" x14ac:dyDescent="0.25">
      <c r="A3940" s="72" t="s">
        <v>304</v>
      </c>
      <c r="B3940" s="33" t="s">
        <v>331</v>
      </c>
      <c r="C3940" s="79" t="s">
        <v>59</v>
      </c>
      <c r="D3940" s="34" t="s">
        <v>69</v>
      </c>
      <c r="E3940" s="74"/>
      <c r="F3940" s="74"/>
      <c r="G3940" s="74"/>
      <c r="H3940" s="74"/>
      <c r="I3940" s="54"/>
      <c r="J3940" s="50"/>
      <c r="K3940" s="54"/>
      <c r="L3940" s="55"/>
      <c r="M3940" s="75"/>
      <c r="N3940" s="75"/>
      <c r="O3940" s="74"/>
      <c r="P3940" s="74"/>
      <c r="Q3940" s="57">
        <f t="shared" si="1753"/>
        <v>0</v>
      </c>
      <c r="R3940" s="74"/>
      <c r="S3940" s="53">
        <f t="shared" si="1754"/>
        <v>0</v>
      </c>
      <c r="T3940" s="58"/>
      <c r="U3940" s="58"/>
      <c r="V3940" s="53">
        <f t="shared" si="1755"/>
        <v>0</v>
      </c>
      <c r="W3940" s="75"/>
      <c r="X3940" s="76"/>
    </row>
    <row r="3941" spans="1:24" s="77" customFormat="1" ht="15.75" x14ac:dyDescent="0.25">
      <c r="A3941" s="72" t="s">
        <v>304</v>
      </c>
      <c r="B3941" s="33" t="s">
        <v>331</v>
      </c>
      <c r="C3941" s="79" t="s">
        <v>60</v>
      </c>
      <c r="D3941" s="34" t="s">
        <v>72</v>
      </c>
      <c r="E3941" s="74"/>
      <c r="F3941" s="74"/>
      <c r="G3941" s="74"/>
      <c r="H3941" s="74"/>
      <c r="I3941" s="54"/>
      <c r="J3941" s="50"/>
      <c r="K3941" s="54"/>
      <c r="L3941" s="55"/>
      <c r="M3941" s="75"/>
      <c r="N3941" s="75"/>
      <c r="O3941" s="74"/>
      <c r="P3941" s="74"/>
      <c r="Q3941" s="57">
        <f t="shared" si="1753"/>
        <v>0</v>
      </c>
      <c r="R3941" s="74"/>
      <c r="S3941" s="53">
        <f t="shared" si="1754"/>
        <v>0</v>
      </c>
      <c r="T3941" s="58"/>
      <c r="U3941" s="58"/>
      <c r="V3941" s="53">
        <f t="shared" si="1755"/>
        <v>0</v>
      </c>
      <c r="W3941" s="75"/>
      <c r="X3941" s="76"/>
    </row>
    <row r="3942" spans="1:24" s="77" customFormat="1" ht="15.75" x14ac:dyDescent="0.25">
      <c r="A3942" s="72" t="s">
        <v>304</v>
      </c>
      <c r="B3942" s="33" t="s">
        <v>331</v>
      </c>
      <c r="C3942" s="79" t="s">
        <v>61</v>
      </c>
      <c r="D3942" s="34" t="s">
        <v>67</v>
      </c>
      <c r="E3942" s="74"/>
      <c r="F3942" s="74"/>
      <c r="G3942" s="74"/>
      <c r="H3942" s="74"/>
      <c r="I3942" s="54"/>
      <c r="J3942" s="50"/>
      <c r="K3942" s="54"/>
      <c r="L3942" s="55"/>
      <c r="M3942" s="75"/>
      <c r="N3942" s="75"/>
      <c r="O3942" s="74"/>
      <c r="P3942" s="74"/>
      <c r="Q3942" s="57">
        <f t="shared" si="1753"/>
        <v>0</v>
      </c>
      <c r="R3942" s="74"/>
      <c r="S3942" s="53">
        <f t="shared" si="1754"/>
        <v>0</v>
      </c>
      <c r="T3942" s="58"/>
      <c r="U3942" s="58"/>
      <c r="V3942" s="53">
        <f t="shared" si="1755"/>
        <v>0</v>
      </c>
      <c r="W3942" s="75"/>
      <c r="X3942" s="76"/>
    </row>
    <row r="3943" spans="1:24" s="77" customFormat="1" ht="15.75" x14ac:dyDescent="0.25">
      <c r="A3943" s="72" t="s">
        <v>304</v>
      </c>
      <c r="B3943" s="33" t="s">
        <v>331</v>
      </c>
      <c r="C3943" s="79" t="s">
        <v>62</v>
      </c>
      <c r="D3943" s="34" t="s">
        <v>66</v>
      </c>
      <c r="E3943" s="74"/>
      <c r="F3943" s="74"/>
      <c r="G3943" s="74"/>
      <c r="H3943" s="74"/>
      <c r="I3943" s="54"/>
      <c r="J3943" s="50"/>
      <c r="K3943" s="54"/>
      <c r="L3943" s="55"/>
      <c r="M3943" s="75"/>
      <c r="N3943" s="75"/>
      <c r="O3943" s="74"/>
      <c r="P3943" s="74"/>
      <c r="Q3943" s="57">
        <f t="shared" si="1753"/>
        <v>0</v>
      </c>
      <c r="R3943" s="74"/>
      <c r="S3943" s="53">
        <f t="shared" si="1754"/>
        <v>0</v>
      </c>
      <c r="T3943" s="58"/>
      <c r="U3943" s="58"/>
      <c r="V3943" s="53">
        <f t="shared" si="1755"/>
        <v>0</v>
      </c>
      <c r="W3943" s="75"/>
      <c r="X3943" s="76"/>
    </row>
    <row r="3944" spans="1:24" s="77" customFormat="1" ht="15.75" x14ac:dyDescent="0.25">
      <c r="A3944" s="72" t="s">
        <v>304</v>
      </c>
      <c r="B3944" s="33" t="s">
        <v>331</v>
      </c>
      <c r="C3944" s="79" t="s">
        <v>63</v>
      </c>
      <c r="D3944" s="34" t="s">
        <v>52</v>
      </c>
      <c r="E3944" s="74"/>
      <c r="F3944" s="74"/>
      <c r="G3944" s="74"/>
      <c r="H3944" s="74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1753"/>
        <v>0</v>
      </c>
      <c r="R3944" s="74"/>
      <c r="S3944" s="53">
        <f t="shared" si="1754"/>
        <v>0</v>
      </c>
      <c r="T3944" s="58"/>
      <c r="U3944" s="58"/>
      <c r="V3944" s="53">
        <f t="shared" si="1755"/>
        <v>0</v>
      </c>
      <c r="W3944" s="75"/>
      <c r="X3944" s="76"/>
    </row>
    <row r="3945" spans="1:24" s="77" customFormat="1" ht="15.75" x14ac:dyDescent="0.25">
      <c r="A3945" s="72" t="s">
        <v>304</v>
      </c>
      <c r="B3945" s="33" t="s">
        <v>331</v>
      </c>
      <c r="C3945" s="79" t="s">
        <v>64</v>
      </c>
      <c r="D3945" s="34" t="s">
        <v>55</v>
      </c>
      <c r="E3945" s="74"/>
      <c r="F3945" s="74"/>
      <c r="G3945" s="74"/>
      <c r="H3945" s="74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1753"/>
        <v>0</v>
      </c>
      <c r="R3945" s="74"/>
      <c r="S3945" s="53">
        <f t="shared" si="1754"/>
        <v>0</v>
      </c>
      <c r="T3945" s="58"/>
      <c r="U3945" s="58"/>
      <c r="V3945" s="53">
        <f t="shared" si="1755"/>
        <v>0</v>
      </c>
      <c r="W3945" s="75"/>
      <c r="X3945" s="76"/>
    </row>
    <row r="3946" spans="1:24" s="77" customFormat="1" ht="15.75" x14ac:dyDescent="0.25">
      <c r="A3946" s="72" t="s">
        <v>304</v>
      </c>
      <c r="B3946" s="33" t="s">
        <v>331</v>
      </c>
      <c r="C3946" s="79" t="s">
        <v>65</v>
      </c>
      <c r="D3946" s="34" t="s">
        <v>71</v>
      </c>
      <c r="E3946" s="74"/>
      <c r="F3946" s="74"/>
      <c r="G3946" s="74"/>
      <c r="H3946" s="74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1753"/>
        <v>0</v>
      </c>
      <c r="R3946" s="74"/>
      <c r="S3946" s="53">
        <f t="shared" si="1754"/>
        <v>0</v>
      </c>
      <c r="T3946" s="58"/>
      <c r="U3946" s="58"/>
      <c r="V3946" s="53">
        <f t="shared" si="1755"/>
        <v>0</v>
      </c>
      <c r="W3946" s="75"/>
      <c r="X3946" s="76"/>
    </row>
    <row r="3947" spans="1:24" s="77" customFormat="1" ht="31.5" x14ac:dyDescent="0.25">
      <c r="A3947" s="72" t="s">
        <v>304</v>
      </c>
      <c r="B3947" s="22" t="s">
        <v>332</v>
      </c>
      <c r="C3947" s="73" t="s">
        <v>102</v>
      </c>
      <c r="D3947" s="32" t="s">
        <v>30</v>
      </c>
      <c r="E3947" s="61">
        <f t="shared" ref="E3947:L3947" si="1756">SUM(E3948:E3964)</f>
        <v>898052</v>
      </c>
      <c r="F3947" s="61">
        <f t="shared" si="1756"/>
        <v>149675</v>
      </c>
      <c r="G3947" s="61">
        <f t="shared" si="1756"/>
        <v>45769</v>
      </c>
      <c r="H3947" s="61">
        <f t="shared" si="1756"/>
        <v>19081</v>
      </c>
      <c r="I3947" s="120">
        <f t="shared" si="1756"/>
        <v>0</v>
      </c>
      <c r="J3947" s="120">
        <f t="shared" si="1756"/>
        <v>0</v>
      </c>
      <c r="K3947" s="120">
        <f t="shared" si="1756"/>
        <v>-103906</v>
      </c>
      <c r="L3947" s="61">
        <f t="shared" si="1756"/>
        <v>169.28</v>
      </c>
      <c r="M3947" s="61"/>
      <c r="N3947" s="61"/>
      <c r="O3947" s="61">
        <f t="shared" ref="O3947:V3947" si="1757">SUM(O3948:O3962)</f>
        <v>0</v>
      </c>
      <c r="P3947" s="61">
        <f t="shared" si="1757"/>
        <v>0</v>
      </c>
      <c r="Q3947" s="120">
        <f t="shared" si="1757"/>
        <v>0</v>
      </c>
      <c r="R3947" s="61">
        <f t="shared" si="1757"/>
        <v>0</v>
      </c>
      <c r="S3947" s="61">
        <f t="shared" si="1757"/>
        <v>0</v>
      </c>
      <c r="T3947" s="137">
        <f t="shared" si="1757"/>
        <v>0</v>
      </c>
      <c r="U3947" s="137">
        <f t="shared" si="1757"/>
        <v>0</v>
      </c>
      <c r="V3947" s="61">
        <f t="shared" si="1757"/>
        <v>0</v>
      </c>
      <c r="W3947" s="61"/>
      <c r="X3947" s="76"/>
    </row>
    <row r="3948" spans="1:24" s="77" customFormat="1" ht="15.75" x14ac:dyDescent="0.25">
      <c r="A3948" s="72" t="s">
        <v>304</v>
      </c>
      <c r="B3948" s="33" t="s">
        <v>332</v>
      </c>
      <c r="C3948" s="73" t="s">
        <v>79</v>
      </c>
      <c r="D3948" s="43" t="s">
        <v>77</v>
      </c>
      <c r="E3948" s="53">
        <v>4189</v>
      </c>
      <c r="F3948" s="53">
        <f>ROUND(E3948/12*2,0)</f>
        <v>698</v>
      </c>
      <c r="G3948" s="53">
        <v>0</v>
      </c>
      <c r="H3948" s="53">
        <v>0</v>
      </c>
      <c r="I3948" s="55"/>
      <c r="J3948" s="55"/>
      <c r="K3948" s="54">
        <f>G3948-F3948</f>
        <v>-698</v>
      </c>
      <c r="L3948" s="55">
        <f>ROUND(K3948*100/-F3948,2)</f>
        <v>100</v>
      </c>
      <c r="M3948" s="75"/>
      <c r="N3948" s="75"/>
      <c r="O3948" s="74"/>
      <c r="P3948" s="74"/>
      <c r="Q3948" s="57">
        <f t="shared" ref="Q3948:Q3962" si="1758">O3948-P3948</f>
        <v>0</v>
      </c>
      <c r="R3948" s="74"/>
      <c r="S3948" s="53">
        <f>ROUND(R3948/12*3,0)</f>
        <v>0</v>
      </c>
      <c r="T3948" s="58"/>
      <c r="U3948" s="58"/>
      <c r="V3948" s="53">
        <f t="shared" ref="V3948:V3962" si="1759">T3948-U3948</f>
        <v>0</v>
      </c>
      <c r="W3948" s="75"/>
      <c r="X3948" s="76"/>
    </row>
    <row r="3949" spans="1:24" s="77" customFormat="1" ht="15.75" x14ac:dyDescent="0.25">
      <c r="A3949" s="72" t="s">
        <v>304</v>
      </c>
      <c r="B3949" s="33" t="s">
        <v>332</v>
      </c>
      <c r="C3949" s="73" t="s">
        <v>80</v>
      </c>
      <c r="D3949" s="43" t="s">
        <v>78</v>
      </c>
      <c r="E3949" s="74"/>
      <c r="F3949" s="74"/>
      <c r="G3949" s="74"/>
      <c r="H3949" s="74"/>
      <c r="I3949" s="54"/>
      <c r="J3949" s="50"/>
      <c r="K3949" s="54"/>
      <c r="L3949" s="55"/>
      <c r="M3949" s="75"/>
      <c r="N3949" s="75"/>
      <c r="O3949" s="74"/>
      <c r="P3949" s="74"/>
      <c r="Q3949" s="57">
        <f t="shared" si="1758"/>
        <v>0</v>
      </c>
      <c r="R3949" s="74"/>
      <c r="S3949" s="53">
        <f>ROUND(R3949/12*3,0)</f>
        <v>0</v>
      </c>
      <c r="T3949" s="58"/>
      <c r="U3949" s="58"/>
      <c r="V3949" s="53">
        <f t="shared" si="1759"/>
        <v>0</v>
      </c>
      <c r="W3949" s="75"/>
      <c r="X3949" s="76"/>
    </row>
    <row r="3950" spans="1:24" s="77" customFormat="1" ht="15.75" x14ac:dyDescent="0.25">
      <c r="A3950" s="72" t="s">
        <v>304</v>
      </c>
      <c r="B3950" s="33" t="s">
        <v>332</v>
      </c>
      <c r="C3950" s="73" t="s">
        <v>82</v>
      </c>
      <c r="D3950" s="34" t="s">
        <v>81</v>
      </c>
      <c r="E3950" s="74"/>
      <c r="F3950" s="74"/>
      <c r="G3950" s="74"/>
      <c r="H3950" s="74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1758"/>
        <v>0</v>
      </c>
      <c r="R3950" s="74"/>
      <c r="S3950" s="53">
        <f>ROUND(R3950/12*4,0)</f>
        <v>0</v>
      </c>
      <c r="T3950" s="58"/>
      <c r="U3950" s="58"/>
      <c r="V3950" s="53">
        <f t="shared" si="1759"/>
        <v>0</v>
      </c>
      <c r="W3950" s="75"/>
      <c r="X3950" s="76"/>
    </row>
    <row r="3951" spans="1:24" s="77" customFormat="1" ht="31.5" x14ac:dyDescent="0.25">
      <c r="A3951" s="72" t="s">
        <v>304</v>
      </c>
      <c r="B3951" s="33" t="s">
        <v>332</v>
      </c>
      <c r="C3951" s="73" t="s">
        <v>84</v>
      </c>
      <c r="D3951" s="43" t="s">
        <v>83</v>
      </c>
      <c r="E3951" s="74"/>
      <c r="F3951" s="74"/>
      <c r="G3951" s="74"/>
      <c r="H3951" s="74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1758"/>
        <v>0</v>
      </c>
      <c r="R3951" s="74"/>
      <c r="S3951" s="53">
        <f>ROUND(R3951/12*3,0)</f>
        <v>0</v>
      </c>
      <c r="T3951" s="58"/>
      <c r="U3951" s="58"/>
      <c r="V3951" s="53">
        <f t="shared" si="1759"/>
        <v>0</v>
      </c>
      <c r="W3951" s="75"/>
      <c r="X3951" s="76"/>
    </row>
    <row r="3952" spans="1:24" s="77" customFormat="1" ht="15.75" x14ac:dyDescent="0.25">
      <c r="A3952" s="72" t="s">
        <v>304</v>
      </c>
      <c r="B3952" s="33" t="s">
        <v>332</v>
      </c>
      <c r="C3952" s="73" t="s">
        <v>95</v>
      </c>
      <c r="D3952" s="43" t="s">
        <v>96</v>
      </c>
      <c r="E3952" s="74"/>
      <c r="F3952" s="74"/>
      <c r="G3952" s="74"/>
      <c r="H3952" s="74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1758"/>
        <v>0</v>
      </c>
      <c r="R3952" s="74"/>
      <c r="S3952" s="53">
        <f>ROUND(R3952/12*3,0)</f>
        <v>0</v>
      </c>
      <c r="T3952" s="58"/>
      <c r="U3952" s="58"/>
      <c r="V3952" s="53">
        <f t="shared" si="1759"/>
        <v>0</v>
      </c>
      <c r="W3952" s="75"/>
      <c r="X3952" s="76"/>
    </row>
    <row r="3953" spans="1:24" s="77" customFormat="1" ht="31.5" x14ac:dyDescent="0.25">
      <c r="A3953" s="72" t="s">
        <v>304</v>
      </c>
      <c r="B3953" s="33" t="s">
        <v>332</v>
      </c>
      <c r="C3953" s="73" t="s">
        <v>86</v>
      </c>
      <c r="D3953" s="43" t="s">
        <v>85</v>
      </c>
      <c r="E3953" s="53"/>
      <c r="F3953" s="53"/>
      <c r="G3953" s="53"/>
      <c r="H3953" s="53"/>
      <c r="I3953" s="55"/>
      <c r="J3953" s="55"/>
      <c r="K3953" s="54"/>
      <c r="L3953" s="55"/>
      <c r="M3953" s="75"/>
      <c r="N3953" s="75"/>
      <c r="O3953" s="74"/>
      <c r="P3953" s="74"/>
      <c r="Q3953" s="59">
        <f t="shared" si="1758"/>
        <v>0</v>
      </c>
      <c r="R3953" s="74"/>
      <c r="S3953" s="53">
        <f>ROUND(R3953/12*2,0)</f>
        <v>0</v>
      </c>
      <c r="T3953" s="58"/>
      <c r="U3953" s="58"/>
      <c r="V3953" s="53">
        <f t="shared" si="1759"/>
        <v>0</v>
      </c>
      <c r="W3953" s="75"/>
      <c r="X3953" s="76"/>
    </row>
    <row r="3954" spans="1:24" s="77" customFormat="1" ht="31.5" x14ac:dyDescent="0.25">
      <c r="A3954" s="72" t="s">
        <v>304</v>
      </c>
      <c r="B3954" s="33" t="s">
        <v>332</v>
      </c>
      <c r="C3954" s="73" t="s">
        <v>102</v>
      </c>
      <c r="D3954" s="39" t="s">
        <v>352</v>
      </c>
      <c r="E3954" s="74"/>
      <c r="F3954" s="74"/>
      <c r="G3954" s="74"/>
      <c r="H3954" s="74"/>
      <c r="I3954" s="54"/>
      <c r="J3954" s="50"/>
      <c r="K3954" s="54"/>
      <c r="L3954" s="55"/>
      <c r="M3954" s="75"/>
      <c r="N3954" s="75"/>
      <c r="O3954" s="74"/>
      <c r="P3954" s="74"/>
      <c r="Q3954" s="57">
        <f t="shared" si="1758"/>
        <v>0</v>
      </c>
      <c r="R3954" s="74"/>
      <c r="S3954" s="53">
        <f t="shared" ref="S3954" si="1760">R3954</f>
        <v>0</v>
      </c>
      <c r="T3954" s="58"/>
      <c r="U3954" s="58"/>
      <c r="V3954" s="53">
        <f t="shared" si="1759"/>
        <v>0</v>
      </c>
      <c r="W3954" s="75"/>
      <c r="X3954" s="76"/>
    </row>
    <row r="3955" spans="1:24" s="77" customFormat="1" ht="15.75" x14ac:dyDescent="0.25">
      <c r="A3955" s="72" t="s">
        <v>304</v>
      </c>
      <c r="B3955" s="33" t="s">
        <v>332</v>
      </c>
      <c r="C3955" s="73" t="s">
        <v>89</v>
      </c>
      <c r="D3955" s="43" t="s">
        <v>88</v>
      </c>
      <c r="E3955" s="74"/>
      <c r="F3955" s="74"/>
      <c r="G3955" s="74"/>
      <c r="H3955" s="74"/>
      <c r="I3955" s="54"/>
      <c r="J3955" s="50"/>
      <c r="K3955" s="54"/>
      <c r="L3955" s="55"/>
      <c r="M3955" s="75"/>
      <c r="N3955" s="75"/>
      <c r="O3955" s="74"/>
      <c r="P3955" s="74"/>
      <c r="Q3955" s="57">
        <f t="shared" si="1758"/>
        <v>0</v>
      </c>
      <c r="R3955" s="74"/>
      <c r="S3955" s="53">
        <f t="shared" ref="S3955:S3962" si="1761">ROUND(R3955/12*3,0)</f>
        <v>0</v>
      </c>
      <c r="T3955" s="58"/>
      <c r="U3955" s="58"/>
      <c r="V3955" s="53">
        <f t="shared" si="1759"/>
        <v>0</v>
      </c>
      <c r="W3955" s="75"/>
      <c r="X3955" s="76"/>
    </row>
    <row r="3956" spans="1:24" s="77" customFormat="1" ht="15.75" x14ac:dyDescent="0.25">
      <c r="A3956" s="72" t="s">
        <v>304</v>
      </c>
      <c r="B3956" s="33" t="s">
        <v>332</v>
      </c>
      <c r="C3956" s="73" t="s">
        <v>91</v>
      </c>
      <c r="D3956" s="43" t="s">
        <v>90</v>
      </c>
      <c r="E3956" s="53">
        <v>893863</v>
      </c>
      <c r="F3956" s="53">
        <f>ROUND(E3956/12*2,0)</f>
        <v>148977</v>
      </c>
      <c r="G3956" s="99">
        <v>45769</v>
      </c>
      <c r="H3956" s="53">
        <v>19081</v>
      </c>
      <c r="I3956" s="119"/>
      <c r="J3956" s="119"/>
      <c r="K3956" s="54">
        <f>G3956-F3956</f>
        <v>-103208</v>
      </c>
      <c r="L3956" s="55">
        <f>ROUND(K3956*100/-F3956,2)</f>
        <v>69.28</v>
      </c>
      <c r="M3956" s="75"/>
      <c r="N3956" s="75"/>
      <c r="O3956" s="74"/>
      <c r="P3956" s="74"/>
      <c r="Q3956" s="57">
        <f t="shared" si="1758"/>
        <v>0</v>
      </c>
      <c r="R3956" s="74"/>
      <c r="S3956" s="53">
        <f t="shared" si="1761"/>
        <v>0</v>
      </c>
      <c r="T3956" s="58"/>
      <c r="U3956" s="58"/>
      <c r="V3956" s="53">
        <f t="shared" si="1759"/>
        <v>0</v>
      </c>
      <c r="W3956" s="75"/>
      <c r="X3956" s="76"/>
    </row>
    <row r="3957" spans="1:24" s="77" customFormat="1" ht="15.75" x14ac:dyDescent="0.25">
      <c r="A3957" s="72" t="s">
        <v>304</v>
      </c>
      <c r="B3957" s="33" t="s">
        <v>332</v>
      </c>
      <c r="C3957" s="73" t="s">
        <v>94</v>
      </c>
      <c r="D3957" s="43" t="s">
        <v>97</v>
      </c>
      <c r="E3957" s="74"/>
      <c r="F3957" s="74"/>
      <c r="G3957" s="74"/>
      <c r="H3957" s="74"/>
      <c r="I3957" s="54"/>
      <c r="J3957" s="50"/>
      <c r="K3957" s="54"/>
      <c r="L3957" s="55"/>
      <c r="M3957" s="75"/>
      <c r="N3957" s="75"/>
      <c r="O3957" s="74"/>
      <c r="P3957" s="74"/>
      <c r="Q3957" s="57">
        <f t="shared" si="1758"/>
        <v>0</v>
      </c>
      <c r="R3957" s="74"/>
      <c r="S3957" s="53">
        <f t="shared" si="1761"/>
        <v>0</v>
      </c>
      <c r="T3957" s="58"/>
      <c r="U3957" s="58"/>
      <c r="V3957" s="53">
        <f t="shared" si="1759"/>
        <v>0</v>
      </c>
      <c r="W3957" s="75"/>
      <c r="X3957" s="76"/>
    </row>
    <row r="3958" spans="1:24" s="77" customFormat="1" ht="15.75" x14ac:dyDescent="0.25">
      <c r="A3958" s="72" t="s">
        <v>304</v>
      </c>
      <c r="B3958" s="33" t="s">
        <v>332</v>
      </c>
      <c r="C3958" s="73" t="s">
        <v>93</v>
      </c>
      <c r="D3958" s="43" t="s">
        <v>92</v>
      </c>
      <c r="E3958" s="74"/>
      <c r="F3958" s="74"/>
      <c r="G3958" s="74"/>
      <c r="H3958" s="74"/>
      <c r="I3958" s="54"/>
      <c r="J3958" s="50"/>
      <c r="K3958" s="54"/>
      <c r="L3958" s="55"/>
      <c r="M3958" s="75"/>
      <c r="N3958" s="75"/>
      <c r="O3958" s="74"/>
      <c r="P3958" s="74"/>
      <c r="Q3958" s="57">
        <f t="shared" si="1758"/>
        <v>0</v>
      </c>
      <c r="R3958" s="74"/>
      <c r="S3958" s="53">
        <f t="shared" si="1761"/>
        <v>0</v>
      </c>
      <c r="T3958" s="58"/>
      <c r="U3958" s="58"/>
      <c r="V3958" s="53">
        <f t="shared" si="1759"/>
        <v>0</v>
      </c>
      <c r="W3958" s="75"/>
      <c r="X3958" s="76"/>
    </row>
    <row r="3959" spans="1:24" s="77" customFormat="1" ht="31.5" x14ac:dyDescent="0.25">
      <c r="A3959" s="72" t="s">
        <v>304</v>
      </c>
      <c r="B3959" s="33" t="s">
        <v>332</v>
      </c>
      <c r="C3959" s="73" t="s">
        <v>98</v>
      </c>
      <c r="D3959" s="34" t="s">
        <v>99</v>
      </c>
      <c r="E3959" s="74"/>
      <c r="F3959" s="74"/>
      <c r="G3959" s="74"/>
      <c r="H3959" s="74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1758"/>
        <v>0</v>
      </c>
      <c r="R3959" s="74"/>
      <c r="S3959" s="53">
        <f t="shared" si="1761"/>
        <v>0</v>
      </c>
      <c r="T3959" s="58"/>
      <c r="U3959" s="58"/>
      <c r="V3959" s="53">
        <f t="shared" si="1759"/>
        <v>0</v>
      </c>
      <c r="W3959" s="75"/>
      <c r="X3959" s="76"/>
    </row>
    <row r="3960" spans="1:24" s="77" customFormat="1" ht="15.75" x14ac:dyDescent="0.25">
      <c r="A3960" s="72" t="s">
        <v>304</v>
      </c>
      <c r="B3960" s="33" t="s">
        <v>332</v>
      </c>
      <c r="C3960" s="73" t="s">
        <v>100</v>
      </c>
      <c r="D3960" s="34" t="s">
        <v>101</v>
      </c>
      <c r="E3960" s="74"/>
      <c r="F3960" s="74"/>
      <c r="G3960" s="74"/>
      <c r="H3960" s="74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1758"/>
        <v>0</v>
      </c>
      <c r="R3960" s="74"/>
      <c r="S3960" s="53">
        <f t="shared" si="1761"/>
        <v>0</v>
      </c>
      <c r="T3960" s="58"/>
      <c r="U3960" s="58"/>
      <c r="V3960" s="53">
        <f t="shared" si="1759"/>
        <v>0</v>
      </c>
      <c r="W3960" s="75"/>
      <c r="X3960" s="76"/>
    </row>
    <row r="3961" spans="1:24" s="77" customFormat="1" ht="47.25" x14ac:dyDescent="0.25">
      <c r="A3961" s="72" t="s">
        <v>304</v>
      </c>
      <c r="B3961" s="33" t="s">
        <v>332</v>
      </c>
      <c r="C3961" s="73" t="s">
        <v>102</v>
      </c>
      <c r="D3961" s="39" t="s">
        <v>87</v>
      </c>
      <c r="E3961" s="74"/>
      <c r="F3961" s="74"/>
      <c r="G3961" s="74"/>
      <c r="H3961" s="74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1758"/>
        <v>0</v>
      </c>
      <c r="R3961" s="74"/>
      <c r="S3961" s="53">
        <f t="shared" si="1761"/>
        <v>0</v>
      </c>
      <c r="T3961" s="58"/>
      <c r="U3961" s="58"/>
      <c r="V3961" s="53">
        <f t="shared" si="1759"/>
        <v>0</v>
      </c>
      <c r="W3961" s="75"/>
      <c r="X3961" s="76"/>
    </row>
    <row r="3962" spans="1:24" s="77" customFormat="1" ht="63" x14ac:dyDescent="0.25">
      <c r="A3962" s="72" t="s">
        <v>304</v>
      </c>
      <c r="B3962" s="33" t="s">
        <v>332</v>
      </c>
      <c r="C3962" s="73" t="s">
        <v>102</v>
      </c>
      <c r="D3962" s="39" t="s">
        <v>103</v>
      </c>
      <c r="E3962" s="74"/>
      <c r="F3962" s="74"/>
      <c r="G3962" s="74"/>
      <c r="H3962" s="74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1758"/>
        <v>0</v>
      </c>
      <c r="R3962" s="74"/>
      <c r="S3962" s="53">
        <f t="shared" si="1761"/>
        <v>0</v>
      </c>
      <c r="T3962" s="58"/>
      <c r="U3962" s="58"/>
      <c r="V3962" s="53">
        <f t="shared" si="1759"/>
        <v>0</v>
      </c>
      <c r="W3962" s="75"/>
      <c r="X3962" s="76"/>
    </row>
    <row r="3963" spans="1:24" s="77" customFormat="1" ht="31.5" x14ac:dyDescent="0.25">
      <c r="A3963" s="72" t="s">
        <v>304</v>
      </c>
      <c r="B3963" s="33" t="s">
        <v>332</v>
      </c>
      <c r="C3963" s="23" t="s">
        <v>362</v>
      </c>
      <c r="D3963" s="39" t="s">
        <v>363</v>
      </c>
      <c r="E3963" s="53"/>
      <c r="F3963" s="53">
        <f>E3963/12*10</f>
        <v>0</v>
      </c>
      <c r="G3963" s="53"/>
      <c r="H3963" s="53"/>
      <c r="I3963" s="119">
        <f>G3963-F3963</f>
        <v>0</v>
      </c>
      <c r="J3963" s="55"/>
      <c r="K3963" s="54"/>
      <c r="L3963" s="55"/>
      <c r="M3963" s="75"/>
      <c r="N3963" s="75"/>
      <c r="O3963" s="74"/>
      <c r="P3963" s="74"/>
      <c r="Q3963" s="57"/>
      <c r="R3963" s="74"/>
      <c r="S3963" s="53"/>
      <c r="T3963" s="58"/>
      <c r="U3963" s="58"/>
      <c r="V3963" s="53"/>
      <c r="W3963" s="75"/>
      <c r="X3963" s="76"/>
    </row>
    <row r="3964" spans="1:24" s="77" customFormat="1" ht="37.5" customHeight="1" x14ac:dyDescent="0.25">
      <c r="A3964" s="72" t="s">
        <v>304</v>
      </c>
      <c r="B3964" s="33" t="s">
        <v>332</v>
      </c>
      <c r="C3964" s="23" t="s">
        <v>365</v>
      </c>
      <c r="D3964" s="39" t="s">
        <v>364</v>
      </c>
      <c r="E3964" s="74"/>
      <c r="F3964" s="74"/>
      <c r="G3964" s="74"/>
      <c r="H3964" s="74"/>
      <c r="I3964" s="54"/>
      <c r="J3964" s="50"/>
      <c r="K3964" s="54"/>
      <c r="L3964" s="55"/>
      <c r="M3964" s="75"/>
      <c r="N3964" s="75"/>
      <c r="O3964" s="74"/>
      <c r="P3964" s="74"/>
      <c r="Q3964" s="57"/>
      <c r="R3964" s="74"/>
      <c r="S3964" s="53"/>
      <c r="T3964" s="58"/>
      <c r="U3964" s="58"/>
      <c r="V3964" s="53"/>
      <c r="W3964" s="75"/>
      <c r="X3964" s="76"/>
    </row>
    <row r="3965" spans="1:24" s="77" customFormat="1" ht="15.75" x14ac:dyDescent="0.25">
      <c r="A3965" s="72" t="s">
        <v>304</v>
      </c>
      <c r="B3965" s="21">
        <v>2</v>
      </c>
      <c r="C3965" s="73" t="s">
        <v>102</v>
      </c>
      <c r="D3965" s="40" t="s">
        <v>31</v>
      </c>
      <c r="E3965" s="68">
        <f>E3966+E3972+E4027</f>
        <v>4735091</v>
      </c>
      <c r="F3965" s="68">
        <f>F3966+F3972+F4027</f>
        <v>811759.50000000012</v>
      </c>
      <c r="G3965" s="68">
        <f>G3966+G3972+G4027</f>
        <v>659138.85</v>
      </c>
      <c r="H3965" s="68">
        <f>H3966+H3972+H4027</f>
        <v>579862</v>
      </c>
      <c r="I3965" s="126">
        <f>I3966+I3972+I4027</f>
        <v>70638.350000000006</v>
      </c>
      <c r="J3965" s="50">
        <f>ROUND(I3965/F3965*100,2)</f>
        <v>8.6999999999999993</v>
      </c>
      <c r="K3965" s="126">
        <f>K3966+K3972+K4027</f>
        <v>-223259</v>
      </c>
      <c r="L3965" s="55">
        <f>ROUND(K3965*100/-F3965,2)</f>
        <v>27.5</v>
      </c>
      <c r="M3965" s="64">
        <v>38709</v>
      </c>
      <c r="N3965" s="49">
        <f>ROUND(M3965/12*2,2)</f>
        <v>6451.5</v>
      </c>
      <c r="O3965" s="68">
        <f t="shared" ref="O3965:V3965" si="1762">O3966+O3972+O4027</f>
        <v>3936</v>
      </c>
      <c r="P3965" s="68">
        <f t="shared" si="1762"/>
        <v>3829</v>
      </c>
      <c r="Q3965" s="126">
        <f t="shared" si="1762"/>
        <v>107</v>
      </c>
      <c r="R3965" s="68">
        <f t="shared" si="1762"/>
        <v>1891</v>
      </c>
      <c r="S3965" s="64">
        <f t="shared" si="1762"/>
        <v>318</v>
      </c>
      <c r="T3965" s="136">
        <f t="shared" si="1762"/>
        <v>251</v>
      </c>
      <c r="U3965" s="136">
        <f t="shared" si="1762"/>
        <v>220</v>
      </c>
      <c r="V3965" s="64">
        <f t="shared" si="1762"/>
        <v>31</v>
      </c>
      <c r="W3965" s="68"/>
      <c r="X3965" s="76"/>
    </row>
    <row r="3966" spans="1:24" s="77" customFormat="1" ht="15.75" x14ac:dyDescent="0.25">
      <c r="A3966" s="72" t="s">
        <v>304</v>
      </c>
      <c r="B3966" s="22" t="s">
        <v>333</v>
      </c>
      <c r="C3966" s="73" t="s">
        <v>102</v>
      </c>
      <c r="D3966" s="32" t="s">
        <v>32</v>
      </c>
      <c r="E3966" s="64">
        <f t="shared" ref="E3966:L3966" si="1763">SUM(E3967:E3971)</f>
        <v>568792</v>
      </c>
      <c r="F3966" s="64">
        <f t="shared" si="1763"/>
        <v>95240</v>
      </c>
      <c r="G3966" s="64">
        <f t="shared" si="1763"/>
        <v>82012</v>
      </c>
      <c r="H3966" s="64">
        <f t="shared" si="1763"/>
        <v>95240</v>
      </c>
      <c r="I3966" s="126">
        <f t="shared" si="1763"/>
        <v>0</v>
      </c>
      <c r="J3966" s="50">
        <f>ROUND(I3966/F3966*100,2)</f>
        <v>0</v>
      </c>
      <c r="K3966" s="126">
        <f t="shared" si="1763"/>
        <v>-13228</v>
      </c>
      <c r="L3966" s="64">
        <f t="shared" si="1763"/>
        <v>13.89</v>
      </c>
      <c r="M3966" s="64"/>
      <c r="N3966" s="64"/>
      <c r="O3966" s="64">
        <f t="shared" ref="O3966:V3966" si="1764">SUM(O3967:O3971)</f>
        <v>441</v>
      </c>
      <c r="P3966" s="64">
        <f t="shared" si="1764"/>
        <v>431</v>
      </c>
      <c r="Q3966" s="126">
        <f t="shared" si="1764"/>
        <v>10</v>
      </c>
      <c r="R3966" s="64">
        <f t="shared" si="1764"/>
        <v>430</v>
      </c>
      <c r="S3966" s="64">
        <f t="shared" si="1764"/>
        <v>72</v>
      </c>
      <c r="T3966" s="136">
        <f t="shared" si="1764"/>
        <v>59</v>
      </c>
      <c r="U3966" s="136">
        <f t="shared" si="1764"/>
        <v>56</v>
      </c>
      <c r="V3966" s="64">
        <f t="shared" si="1764"/>
        <v>3</v>
      </c>
      <c r="W3966" s="64"/>
      <c r="X3966" s="76"/>
    </row>
    <row r="3967" spans="1:24" s="77" customFormat="1" ht="15.75" x14ac:dyDescent="0.25">
      <c r="A3967" s="72" t="s">
        <v>304</v>
      </c>
      <c r="B3967" s="33" t="s">
        <v>333</v>
      </c>
      <c r="C3967" s="73" t="s">
        <v>109</v>
      </c>
      <c r="D3967" s="34" t="s">
        <v>106</v>
      </c>
      <c r="E3967" s="53">
        <v>568792</v>
      </c>
      <c r="F3967" s="99">
        <f>47620*2</f>
        <v>95240</v>
      </c>
      <c r="G3967" s="99">
        <v>82012</v>
      </c>
      <c r="H3967" s="99">
        <f>47620*2</f>
        <v>95240</v>
      </c>
      <c r="I3967" s="119"/>
      <c r="J3967" s="55"/>
      <c r="K3967" s="54">
        <f>G3967-F3967</f>
        <v>-13228</v>
      </c>
      <c r="L3967" s="55">
        <f>ROUND(K3967*100/-F3967,2)</f>
        <v>13.89</v>
      </c>
      <c r="M3967" s="75"/>
      <c r="N3967" s="75"/>
      <c r="O3967" s="74">
        <v>441</v>
      </c>
      <c r="P3967" s="74">
        <v>431</v>
      </c>
      <c r="Q3967" s="57">
        <f>O3967-P3967</f>
        <v>10</v>
      </c>
      <c r="R3967" s="74">
        <v>430</v>
      </c>
      <c r="S3967" s="53">
        <f>ROUND(R3967/12*2,0)</f>
        <v>72</v>
      </c>
      <c r="T3967" s="58">
        <v>59</v>
      </c>
      <c r="U3967" s="58">
        <v>56</v>
      </c>
      <c r="V3967" s="53">
        <f>T3967-U3967</f>
        <v>3</v>
      </c>
      <c r="W3967" s="75"/>
      <c r="X3967" s="76"/>
    </row>
    <row r="3968" spans="1:24" s="77" customFormat="1" ht="31.5" x14ac:dyDescent="0.25">
      <c r="A3968" s="72" t="s">
        <v>304</v>
      </c>
      <c r="B3968" s="33" t="s">
        <v>333</v>
      </c>
      <c r="C3968" s="73" t="s">
        <v>110</v>
      </c>
      <c r="D3968" s="34" t="s">
        <v>114</v>
      </c>
      <c r="E3968" s="74"/>
      <c r="F3968" s="74"/>
      <c r="G3968" s="74"/>
      <c r="H3968" s="74"/>
      <c r="I3968" s="54"/>
      <c r="J3968" s="50"/>
      <c r="K3968" s="54"/>
      <c r="L3968" s="55"/>
      <c r="M3968" s="75"/>
      <c r="N3968" s="75"/>
      <c r="O3968" s="74"/>
      <c r="P3968" s="74"/>
      <c r="Q3968" s="57">
        <f>O3968-P3968</f>
        <v>0</v>
      </c>
      <c r="R3968" s="74"/>
      <c r="S3968" s="53">
        <f>ROUND(R3968/12*3,0)</f>
        <v>0</v>
      </c>
      <c r="T3968" s="58"/>
      <c r="U3968" s="58"/>
      <c r="V3968" s="53">
        <f>T3968-U3968</f>
        <v>0</v>
      </c>
      <c r="W3968" s="75"/>
      <c r="X3968" s="76"/>
    </row>
    <row r="3969" spans="1:24" s="77" customFormat="1" ht="15.75" x14ac:dyDescent="0.25">
      <c r="A3969" s="72" t="s">
        <v>304</v>
      </c>
      <c r="B3969" s="33" t="s">
        <v>333</v>
      </c>
      <c r="C3969" s="73" t="s">
        <v>111</v>
      </c>
      <c r="D3969" s="34" t="s">
        <v>115</v>
      </c>
      <c r="E3969" s="74"/>
      <c r="F3969" s="74"/>
      <c r="G3969" s="74"/>
      <c r="H3969" s="74"/>
      <c r="I3969" s="54"/>
      <c r="J3969" s="50"/>
      <c r="K3969" s="54"/>
      <c r="L3969" s="55"/>
      <c r="M3969" s="75"/>
      <c r="N3969" s="75"/>
      <c r="O3969" s="74"/>
      <c r="P3969" s="74"/>
      <c r="Q3969" s="57">
        <f>O3969-P3969</f>
        <v>0</v>
      </c>
      <c r="R3969" s="74"/>
      <c r="S3969" s="53">
        <f>ROUND(R3969/12*3,0)</f>
        <v>0</v>
      </c>
      <c r="T3969" s="58"/>
      <c r="U3969" s="58"/>
      <c r="V3969" s="53">
        <f>T3969-U3969</f>
        <v>0</v>
      </c>
      <c r="W3969" s="75"/>
      <c r="X3969" s="76"/>
    </row>
    <row r="3970" spans="1:24" s="77" customFormat="1" ht="31.5" x14ac:dyDescent="0.25">
      <c r="A3970" s="72" t="s">
        <v>304</v>
      </c>
      <c r="B3970" s="33" t="s">
        <v>333</v>
      </c>
      <c r="C3970" s="73" t="s">
        <v>113</v>
      </c>
      <c r="D3970" s="34" t="s">
        <v>116</v>
      </c>
      <c r="E3970" s="74"/>
      <c r="F3970" s="74"/>
      <c r="G3970" s="74"/>
      <c r="H3970" s="74"/>
      <c r="I3970" s="54"/>
      <c r="J3970" s="50"/>
      <c r="K3970" s="54"/>
      <c r="L3970" s="55"/>
      <c r="M3970" s="75"/>
      <c r="N3970" s="75"/>
      <c r="O3970" s="74"/>
      <c r="P3970" s="74"/>
      <c r="Q3970" s="57">
        <f>O3970-P3970</f>
        <v>0</v>
      </c>
      <c r="R3970" s="74"/>
      <c r="S3970" s="53">
        <f>ROUND(R3970/12*3,0)</f>
        <v>0</v>
      </c>
      <c r="T3970" s="58"/>
      <c r="U3970" s="58"/>
      <c r="V3970" s="53">
        <f>T3970-U3970</f>
        <v>0</v>
      </c>
      <c r="W3970" s="75"/>
      <c r="X3970" s="76"/>
    </row>
    <row r="3971" spans="1:24" s="77" customFormat="1" ht="15.75" x14ac:dyDescent="0.25">
      <c r="A3971" s="72" t="s">
        <v>304</v>
      </c>
      <c r="B3971" s="33" t="s">
        <v>333</v>
      </c>
      <c r="C3971" s="73" t="s">
        <v>112</v>
      </c>
      <c r="D3971" s="34" t="s">
        <v>117</v>
      </c>
      <c r="E3971" s="74"/>
      <c r="F3971" s="74"/>
      <c r="G3971" s="74"/>
      <c r="H3971" s="74"/>
      <c r="I3971" s="54"/>
      <c r="J3971" s="50"/>
      <c r="K3971" s="54"/>
      <c r="L3971" s="55"/>
      <c r="M3971" s="75"/>
      <c r="N3971" s="75"/>
      <c r="O3971" s="74"/>
      <c r="P3971" s="74"/>
      <c r="Q3971" s="57">
        <f>O3971-P3971</f>
        <v>0</v>
      </c>
      <c r="R3971" s="74"/>
      <c r="S3971" s="53">
        <f>ROUND(R3971/12*3,0)</f>
        <v>0</v>
      </c>
      <c r="T3971" s="58"/>
      <c r="U3971" s="58"/>
      <c r="V3971" s="53">
        <f>T3971-U3971</f>
        <v>0</v>
      </c>
      <c r="W3971" s="75"/>
      <c r="X3971" s="76"/>
    </row>
    <row r="3972" spans="1:24" s="77" customFormat="1" ht="23.25" customHeight="1" x14ac:dyDescent="0.25">
      <c r="A3972" s="72" t="s">
        <v>304</v>
      </c>
      <c r="B3972" s="22" t="s">
        <v>334</v>
      </c>
      <c r="C3972" s="73" t="s">
        <v>102</v>
      </c>
      <c r="D3972" s="41" t="s">
        <v>33</v>
      </c>
      <c r="E3972" s="64">
        <f>SUM(E3973:E4026)</f>
        <v>4091289</v>
      </c>
      <c r="F3972" s="64">
        <f>SUM(F3973:F4026)</f>
        <v>681881.50000000012</v>
      </c>
      <c r="G3972" s="64">
        <f>SUM(G3973:G4026)</f>
        <v>539440</v>
      </c>
      <c r="H3972" s="64">
        <f>SUM(H3973:H4026)</f>
        <v>453487</v>
      </c>
      <c r="I3972" s="64">
        <f>SUM(I3973:I4026)</f>
        <v>67589.5</v>
      </c>
      <c r="J3972" s="50">
        <f>ROUND(I3972/F3972*100,2)</f>
        <v>9.91</v>
      </c>
      <c r="K3972" s="64">
        <f>SUM(K3973:K4026)</f>
        <v>-210031</v>
      </c>
      <c r="L3972" s="55">
        <f>ROUND(K3972*100/-F3972,2)</f>
        <v>30.8</v>
      </c>
      <c r="M3972" s="64"/>
      <c r="N3972" s="64"/>
      <c r="O3972" s="64">
        <f t="shared" ref="O3972:V3972" si="1765">SUM(O3973:O4026)</f>
        <v>3495</v>
      </c>
      <c r="P3972" s="64">
        <f t="shared" si="1765"/>
        <v>3398</v>
      </c>
      <c r="Q3972" s="64">
        <f t="shared" si="1765"/>
        <v>97</v>
      </c>
      <c r="R3972" s="64">
        <f t="shared" si="1765"/>
        <v>1461</v>
      </c>
      <c r="S3972" s="64">
        <f t="shared" si="1765"/>
        <v>246</v>
      </c>
      <c r="T3972" s="64">
        <f t="shared" si="1765"/>
        <v>192</v>
      </c>
      <c r="U3972" s="64">
        <f t="shared" si="1765"/>
        <v>164</v>
      </c>
      <c r="V3972" s="64">
        <f t="shared" si="1765"/>
        <v>28</v>
      </c>
      <c r="W3972" s="64"/>
      <c r="X3972" s="76"/>
    </row>
    <row r="3973" spans="1:24" s="77" customFormat="1" ht="31.5" x14ac:dyDescent="0.25">
      <c r="A3973" s="72" t="s">
        <v>304</v>
      </c>
      <c r="B3973" s="33" t="s">
        <v>334</v>
      </c>
      <c r="C3973" s="78" t="s">
        <v>139</v>
      </c>
      <c r="D3973" s="43" t="s">
        <v>119</v>
      </c>
      <c r="E3973" s="74">
        <v>34466</v>
      </c>
      <c r="F3973" s="53">
        <f t="shared" ref="F3973:F3974" si="1766">ROUND(E3973/12*2,2)</f>
        <v>5744.33</v>
      </c>
      <c r="G3973" s="53">
        <v>3746</v>
      </c>
      <c r="H3973" s="53">
        <v>3746</v>
      </c>
      <c r="I3973" s="119"/>
      <c r="J3973" s="55"/>
      <c r="K3973" s="54">
        <f t="shared" ref="K3973:K3974" si="1767">G3973-F3973</f>
        <v>-1998.33</v>
      </c>
      <c r="L3973" s="55">
        <f t="shared" ref="L3973:L3974" si="1768">ROUND(K3973*100/-F3973,2)</f>
        <v>34.79</v>
      </c>
      <c r="M3973" s="75"/>
      <c r="N3973" s="75"/>
      <c r="O3973" s="74">
        <v>14</v>
      </c>
      <c r="P3973" s="74">
        <v>14</v>
      </c>
      <c r="Q3973" s="59">
        <f t="shared" ref="Q3973:Q4026" si="1769">O3973-P3973</f>
        <v>0</v>
      </c>
      <c r="R3973" s="75">
        <v>46</v>
      </c>
      <c r="S3973" s="53">
        <f t="shared" ref="S3973:S3974" si="1770">ROUND(R3973/12*2,0)</f>
        <v>8</v>
      </c>
      <c r="T3973" s="58">
        <v>5</v>
      </c>
      <c r="U3973" s="58">
        <v>5</v>
      </c>
      <c r="V3973" s="53">
        <f t="shared" ref="V3973:V4026" si="1771">T3973-U3973</f>
        <v>0</v>
      </c>
      <c r="W3973" s="75"/>
      <c r="X3973" s="76"/>
    </row>
    <row r="3974" spans="1:24" s="77" customFormat="1" ht="47.25" x14ac:dyDescent="0.25">
      <c r="A3974" s="72" t="s">
        <v>304</v>
      </c>
      <c r="B3974" s="33" t="s">
        <v>334</v>
      </c>
      <c r="C3974" s="78" t="s">
        <v>140</v>
      </c>
      <c r="D3974" s="43" t="s">
        <v>120</v>
      </c>
      <c r="E3974" s="74">
        <v>224085</v>
      </c>
      <c r="F3974" s="53">
        <f t="shared" si="1766"/>
        <v>37347.5</v>
      </c>
      <c r="G3974" s="53">
        <v>28347</v>
      </c>
      <c r="H3974" s="53">
        <v>27430</v>
      </c>
      <c r="I3974" s="119"/>
      <c r="J3974" s="55"/>
      <c r="K3974" s="54">
        <f t="shared" si="1767"/>
        <v>-9000.5</v>
      </c>
      <c r="L3974" s="55">
        <f t="shared" si="1768"/>
        <v>24.1</v>
      </c>
      <c r="M3974" s="75"/>
      <c r="N3974" s="75"/>
      <c r="O3974" s="74">
        <v>1085</v>
      </c>
      <c r="P3974" s="74">
        <v>1085</v>
      </c>
      <c r="Q3974" s="57">
        <f t="shared" si="1769"/>
        <v>0</v>
      </c>
      <c r="R3974" s="75">
        <v>291</v>
      </c>
      <c r="S3974" s="53">
        <f t="shared" si="1770"/>
        <v>49</v>
      </c>
      <c r="T3974" s="58">
        <v>32</v>
      </c>
      <c r="U3974" s="58">
        <v>31</v>
      </c>
      <c r="V3974" s="53">
        <f t="shared" si="1771"/>
        <v>1</v>
      </c>
      <c r="W3974" s="75"/>
      <c r="X3974" s="76"/>
    </row>
    <row r="3975" spans="1:24" s="77" customFormat="1" ht="31.5" x14ac:dyDescent="0.25">
      <c r="A3975" s="72" t="s">
        <v>304</v>
      </c>
      <c r="B3975" s="33" t="s">
        <v>334</v>
      </c>
      <c r="C3975" s="78" t="s">
        <v>141</v>
      </c>
      <c r="D3975" s="43" t="s">
        <v>142</v>
      </c>
      <c r="E3975" s="74"/>
      <c r="F3975" s="74"/>
      <c r="G3975" s="74"/>
      <c r="H3975" s="74"/>
      <c r="I3975" s="54"/>
      <c r="J3975" s="50"/>
      <c r="K3975" s="54"/>
      <c r="L3975" s="55"/>
      <c r="M3975" s="75"/>
      <c r="N3975" s="75"/>
      <c r="O3975" s="74"/>
      <c r="P3975" s="74"/>
      <c r="Q3975" s="57">
        <f t="shared" si="1769"/>
        <v>0</v>
      </c>
      <c r="R3975" s="74"/>
      <c r="S3975" s="53">
        <f t="shared" ref="S3975:S3988" si="1772">ROUND(R3975/12*3,0)</f>
        <v>0</v>
      </c>
      <c r="T3975" s="58"/>
      <c r="U3975" s="58"/>
      <c r="V3975" s="53">
        <f t="shared" si="1771"/>
        <v>0</v>
      </c>
      <c r="W3975" s="75"/>
      <c r="X3975" s="76"/>
    </row>
    <row r="3976" spans="1:24" s="77" customFormat="1" ht="31.5" x14ac:dyDescent="0.25">
      <c r="A3976" s="72" t="s">
        <v>304</v>
      </c>
      <c r="B3976" s="33" t="s">
        <v>334</v>
      </c>
      <c r="C3976" s="78" t="s">
        <v>143</v>
      </c>
      <c r="D3976" s="43" t="s">
        <v>144</v>
      </c>
      <c r="E3976" s="74"/>
      <c r="F3976" s="74"/>
      <c r="G3976" s="74"/>
      <c r="H3976" s="74"/>
      <c r="I3976" s="54"/>
      <c r="J3976" s="50"/>
      <c r="K3976" s="54"/>
      <c r="L3976" s="55"/>
      <c r="M3976" s="75"/>
      <c r="N3976" s="75"/>
      <c r="O3976" s="74"/>
      <c r="P3976" s="74"/>
      <c r="Q3976" s="57">
        <f t="shared" si="1769"/>
        <v>0</v>
      </c>
      <c r="R3976" s="74"/>
      <c r="S3976" s="53">
        <f t="shared" si="1772"/>
        <v>0</v>
      </c>
      <c r="T3976" s="58"/>
      <c r="U3976" s="58"/>
      <c r="V3976" s="53">
        <f t="shared" si="1771"/>
        <v>0</v>
      </c>
      <c r="W3976" s="75"/>
      <c r="X3976" s="76"/>
    </row>
    <row r="3977" spans="1:24" s="77" customFormat="1" ht="15.75" x14ac:dyDescent="0.25">
      <c r="A3977" s="72" t="s">
        <v>304</v>
      </c>
      <c r="B3977" s="33" t="s">
        <v>334</v>
      </c>
      <c r="C3977" s="78" t="s">
        <v>145</v>
      </c>
      <c r="D3977" s="43" t="s">
        <v>146</v>
      </c>
      <c r="E3977" s="74"/>
      <c r="F3977" s="74"/>
      <c r="G3977" s="74"/>
      <c r="H3977" s="74"/>
      <c r="I3977" s="54"/>
      <c r="J3977" s="50"/>
      <c r="K3977" s="54"/>
      <c r="L3977" s="55"/>
      <c r="M3977" s="75"/>
      <c r="N3977" s="75"/>
      <c r="O3977" s="74"/>
      <c r="P3977" s="74"/>
      <c r="Q3977" s="57">
        <f t="shared" si="1769"/>
        <v>0</v>
      </c>
      <c r="R3977" s="74"/>
      <c r="S3977" s="53">
        <f t="shared" si="1772"/>
        <v>0</v>
      </c>
      <c r="T3977" s="58"/>
      <c r="U3977" s="58"/>
      <c r="V3977" s="53">
        <f t="shared" si="1771"/>
        <v>0</v>
      </c>
      <c r="W3977" s="75"/>
      <c r="X3977" s="76"/>
    </row>
    <row r="3978" spans="1:24" s="77" customFormat="1" ht="15.75" x14ac:dyDescent="0.25">
      <c r="A3978" s="72" t="s">
        <v>304</v>
      </c>
      <c r="B3978" s="33" t="s">
        <v>334</v>
      </c>
      <c r="C3978" s="78" t="s">
        <v>147</v>
      </c>
      <c r="D3978" s="43" t="s">
        <v>148</v>
      </c>
      <c r="E3978" s="74"/>
      <c r="F3978" s="74"/>
      <c r="G3978" s="74"/>
      <c r="H3978" s="74"/>
      <c r="I3978" s="54"/>
      <c r="J3978" s="50"/>
      <c r="K3978" s="54"/>
      <c r="L3978" s="55"/>
      <c r="M3978" s="75"/>
      <c r="N3978" s="75"/>
      <c r="O3978" s="74"/>
      <c r="P3978" s="74"/>
      <c r="Q3978" s="57">
        <f t="shared" si="1769"/>
        <v>0</v>
      </c>
      <c r="R3978" s="74"/>
      <c r="S3978" s="53">
        <f t="shared" si="1772"/>
        <v>0</v>
      </c>
      <c r="T3978" s="58"/>
      <c r="U3978" s="58"/>
      <c r="V3978" s="53">
        <f t="shared" si="1771"/>
        <v>0</v>
      </c>
      <c r="W3978" s="75"/>
      <c r="X3978" s="76"/>
    </row>
    <row r="3979" spans="1:24" s="77" customFormat="1" ht="78.75" x14ac:dyDescent="0.25">
      <c r="A3979" s="72" t="s">
        <v>304</v>
      </c>
      <c r="B3979" s="33" t="s">
        <v>334</v>
      </c>
      <c r="C3979" s="78" t="s">
        <v>149</v>
      </c>
      <c r="D3979" s="43" t="s">
        <v>150</v>
      </c>
      <c r="E3979" s="74"/>
      <c r="F3979" s="74"/>
      <c r="G3979" s="74"/>
      <c r="H3979" s="74"/>
      <c r="I3979" s="119"/>
      <c r="J3979" s="50"/>
      <c r="K3979" s="119"/>
      <c r="L3979" s="55"/>
      <c r="M3979" s="75"/>
      <c r="N3979" s="75"/>
      <c r="O3979" s="74"/>
      <c r="P3979" s="74"/>
      <c r="Q3979" s="59">
        <f t="shared" si="1769"/>
        <v>0</v>
      </c>
      <c r="R3979" s="74"/>
      <c r="S3979" s="53">
        <f t="shared" si="1772"/>
        <v>0</v>
      </c>
      <c r="T3979" s="53"/>
      <c r="U3979" s="53"/>
      <c r="V3979" s="53">
        <f t="shared" si="1771"/>
        <v>0</v>
      </c>
      <c r="W3979" s="75"/>
      <c r="X3979" s="76"/>
    </row>
    <row r="3980" spans="1:24" s="77" customFormat="1" ht="31.5" x14ac:dyDescent="0.25">
      <c r="A3980" s="72" t="s">
        <v>304</v>
      </c>
      <c r="B3980" s="33" t="s">
        <v>334</v>
      </c>
      <c r="C3980" s="78" t="s">
        <v>130</v>
      </c>
      <c r="D3980" s="43" t="s">
        <v>151</v>
      </c>
      <c r="E3980" s="74">
        <v>505974</v>
      </c>
      <c r="F3980" s="53">
        <f>ROUND(E3980/12*2,2)</f>
        <v>84329</v>
      </c>
      <c r="G3980" s="53">
        <v>127404</v>
      </c>
      <c r="H3980" s="53">
        <v>83722</v>
      </c>
      <c r="I3980" s="119">
        <f t="shared" ref="I3980" si="1773">G3980-F3980</f>
        <v>43075</v>
      </c>
      <c r="J3980" s="55">
        <f t="shared" ref="J3980" si="1774">ROUND(I3980/F3980*100,2)</f>
        <v>51.08</v>
      </c>
      <c r="K3980" s="54"/>
      <c r="L3980" s="55"/>
      <c r="M3980" s="75"/>
      <c r="N3980" s="75"/>
      <c r="O3980" s="74">
        <v>80</v>
      </c>
      <c r="P3980" s="74">
        <v>80</v>
      </c>
      <c r="Q3980" s="57">
        <f t="shared" si="1769"/>
        <v>0</v>
      </c>
      <c r="R3980" s="75">
        <v>139</v>
      </c>
      <c r="S3980" s="53">
        <f>ROUND(R3980/12*2,0)</f>
        <v>23</v>
      </c>
      <c r="T3980" s="58">
        <v>35</v>
      </c>
      <c r="U3980" s="58">
        <v>23</v>
      </c>
      <c r="V3980" s="53">
        <f t="shared" si="1771"/>
        <v>12</v>
      </c>
      <c r="W3980" s="75"/>
      <c r="X3980" s="76"/>
    </row>
    <row r="3981" spans="1:24" s="77" customFormat="1" ht="47.25" x14ac:dyDescent="0.25">
      <c r="A3981" s="72" t="s">
        <v>304</v>
      </c>
      <c r="B3981" s="33" t="s">
        <v>334</v>
      </c>
      <c r="C3981" s="78" t="s">
        <v>174</v>
      </c>
      <c r="D3981" s="43" t="s">
        <v>175</v>
      </c>
      <c r="E3981" s="74"/>
      <c r="F3981" s="74"/>
      <c r="G3981" s="74"/>
      <c r="H3981" s="74"/>
      <c r="I3981" s="54"/>
      <c r="J3981" s="50"/>
      <c r="K3981" s="54"/>
      <c r="L3981" s="55"/>
      <c r="M3981" s="75"/>
      <c r="N3981" s="75"/>
      <c r="O3981" s="74"/>
      <c r="P3981" s="74"/>
      <c r="Q3981" s="57">
        <f t="shared" si="1769"/>
        <v>0</v>
      </c>
      <c r="R3981" s="74"/>
      <c r="S3981" s="53">
        <f t="shared" si="1772"/>
        <v>0</v>
      </c>
      <c r="T3981" s="58"/>
      <c r="U3981" s="58"/>
      <c r="V3981" s="53">
        <f t="shared" si="1771"/>
        <v>0</v>
      </c>
      <c r="W3981" s="75"/>
      <c r="X3981" s="76"/>
    </row>
    <row r="3982" spans="1:24" s="77" customFormat="1" ht="31.5" x14ac:dyDescent="0.25">
      <c r="A3982" s="72" t="s">
        <v>304</v>
      </c>
      <c r="B3982" s="33" t="s">
        <v>334</v>
      </c>
      <c r="C3982" s="78" t="s">
        <v>129</v>
      </c>
      <c r="D3982" s="43" t="s">
        <v>152</v>
      </c>
      <c r="E3982" s="74">
        <v>926592</v>
      </c>
      <c r="F3982" s="53">
        <f>ROUND(E3982/12*2,2)</f>
        <v>154432</v>
      </c>
      <c r="G3982" s="53">
        <v>119466</v>
      </c>
      <c r="H3982" s="53">
        <v>113639</v>
      </c>
      <c r="I3982" s="119"/>
      <c r="J3982" s="55"/>
      <c r="K3982" s="54">
        <f t="shared" ref="K3982" si="1775">G3982-F3982</f>
        <v>-34966</v>
      </c>
      <c r="L3982" s="55">
        <f t="shared" ref="L3982" si="1776">ROUND(K3982*100/-F3982,2)</f>
        <v>22.64</v>
      </c>
      <c r="M3982" s="75"/>
      <c r="N3982" s="75"/>
      <c r="O3982" s="74">
        <v>1369</v>
      </c>
      <c r="P3982" s="74">
        <v>1369</v>
      </c>
      <c r="Q3982" s="57">
        <f t="shared" si="1769"/>
        <v>0</v>
      </c>
      <c r="R3982" s="75">
        <v>318</v>
      </c>
      <c r="S3982" s="53">
        <f>ROUND(R3982/12*2,0)</f>
        <v>53</v>
      </c>
      <c r="T3982" s="58">
        <v>41</v>
      </c>
      <c r="U3982" s="58">
        <v>39</v>
      </c>
      <c r="V3982" s="53">
        <f t="shared" si="1771"/>
        <v>2</v>
      </c>
      <c r="W3982" s="75"/>
      <c r="X3982" s="76"/>
    </row>
    <row r="3983" spans="1:24" s="77" customFormat="1" ht="31.5" x14ac:dyDescent="0.25">
      <c r="A3983" s="72" t="s">
        <v>304</v>
      </c>
      <c r="B3983" s="33" t="s">
        <v>334</v>
      </c>
      <c r="C3983" s="78" t="s">
        <v>176</v>
      </c>
      <c r="D3983" s="43" t="s">
        <v>177</v>
      </c>
      <c r="E3983" s="74"/>
      <c r="F3983" s="74"/>
      <c r="G3983" s="74"/>
      <c r="H3983" s="74"/>
      <c r="I3983" s="54"/>
      <c r="J3983" s="50"/>
      <c r="K3983" s="54"/>
      <c r="L3983" s="55"/>
      <c r="M3983" s="75"/>
      <c r="N3983" s="75"/>
      <c r="O3983" s="74"/>
      <c r="P3983" s="74"/>
      <c r="Q3983" s="57">
        <f t="shared" si="1769"/>
        <v>0</v>
      </c>
      <c r="R3983" s="74"/>
      <c r="S3983" s="53">
        <f t="shared" si="1772"/>
        <v>0</v>
      </c>
      <c r="T3983" s="58"/>
      <c r="U3983" s="58"/>
      <c r="V3983" s="53">
        <f t="shared" si="1771"/>
        <v>0</v>
      </c>
      <c r="W3983" s="75"/>
      <c r="X3983" s="76"/>
    </row>
    <row r="3984" spans="1:24" s="77" customFormat="1" ht="15.75" x14ac:dyDescent="0.25">
      <c r="A3984" s="72" t="s">
        <v>304</v>
      </c>
      <c r="B3984" s="33" t="s">
        <v>334</v>
      </c>
      <c r="C3984" s="78" t="s">
        <v>131</v>
      </c>
      <c r="D3984" s="43" t="s">
        <v>153</v>
      </c>
      <c r="E3984" s="74">
        <v>1714782</v>
      </c>
      <c r="F3984" s="53">
        <f>ROUND(E3984/12*2,2)</f>
        <v>285797</v>
      </c>
      <c r="G3984" s="53">
        <v>148788</v>
      </c>
      <c r="H3984" s="53">
        <v>137629</v>
      </c>
      <c r="I3984" s="119"/>
      <c r="J3984" s="55"/>
      <c r="K3984" s="54">
        <f t="shared" ref="K3984" si="1777">G3984-F3984</f>
        <v>-137009</v>
      </c>
      <c r="L3984" s="55">
        <f t="shared" ref="L3984" si="1778">ROUND(K3984*100/-F3984,2)</f>
        <v>47.94</v>
      </c>
      <c r="M3984" s="75"/>
      <c r="N3984" s="75"/>
      <c r="O3984" s="74">
        <v>520</v>
      </c>
      <c r="P3984" s="74">
        <v>430</v>
      </c>
      <c r="Q3984" s="57">
        <f t="shared" si="1769"/>
        <v>90</v>
      </c>
      <c r="R3984" s="75">
        <v>461</v>
      </c>
      <c r="S3984" s="53">
        <f>ROUND(R3984/12*2,0)</f>
        <v>77</v>
      </c>
      <c r="T3984" s="58">
        <v>40</v>
      </c>
      <c r="U3984" s="58">
        <v>37</v>
      </c>
      <c r="V3984" s="53">
        <f t="shared" si="1771"/>
        <v>3</v>
      </c>
      <c r="W3984" s="75"/>
      <c r="X3984" s="76"/>
    </row>
    <row r="3985" spans="1:24" s="77" customFormat="1" ht="31.5" x14ac:dyDescent="0.25">
      <c r="A3985" s="72" t="s">
        <v>304</v>
      </c>
      <c r="B3985" s="33" t="s">
        <v>334</v>
      </c>
      <c r="C3985" s="78" t="s">
        <v>178</v>
      </c>
      <c r="D3985" s="43" t="s">
        <v>179</v>
      </c>
      <c r="E3985" s="74"/>
      <c r="F3985" s="74"/>
      <c r="G3985" s="74"/>
      <c r="H3985" s="74"/>
      <c r="I3985" s="54"/>
      <c r="J3985" s="50"/>
      <c r="K3985" s="54"/>
      <c r="L3985" s="55"/>
      <c r="M3985" s="75"/>
      <c r="N3985" s="75"/>
      <c r="O3985" s="74"/>
      <c r="P3985" s="74"/>
      <c r="Q3985" s="57">
        <f t="shared" si="1769"/>
        <v>0</v>
      </c>
      <c r="R3985" s="74"/>
      <c r="S3985" s="53">
        <f t="shared" si="1772"/>
        <v>0</v>
      </c>
      <c r="T3985" s="58"/>
      <c r="U3985" s="58"/>
      <c r="V3985" s="53">
        <f t="shared" si="1771"/>
        <v>0</v>
      </c>
      <c r="W3985" s="75"/>
      <c r="X3985" s="76"/>
    </row>
    <row r="3986" spans="1:24" s="77" customFormat="1" ht="31.5" x14ac:dyDescent="0.25">
      <c r="A3986" s="72" t="s">
        <v>304</v>
      </c>
      <c r="B3986" s="33" t="s">
        <v>334</v>
      </c>
      <c r="C3986" s="78" t="s">
        <v>132</v>
      </c>
      <c r="D3986" s="43" t="s">
        <v>154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1769"/>
        <v>0</v>
      </c>
      <c r="R3986" s="74"/>
      <c r="S3986" s="53">
        <f t="shared" si="1772"/>
        <v>0</v>
      </c>
      <c r="T3986" s="58"/>
      <c r="U3986" s="58"/>
      <c r="V3986" s="53">
        <f t="shared" si="1771"/>
        <v>0</v>
      </c>
      <c r="W3986" s="75"/>
      <c r="X3986" s="76"/>
    </row>
    <row r="3987" spans="1:24" s="77" customFormat="1" ht="15.75" x14ac:dyDescent="0.25">
      <c r="A3987" s="72" t="s">
        <v>304</v>
      </c>
      <c r="B3987" s="33" t="s">
        <v>334</v>
      </c>
      <c r="C3987" s="78" t="s">
        <v>133</v>
      </c>
      <c r="D3987" s="43" t="s">
        <v>155</v>
      </c>
      <c r="E3987" s="74"/>
      <c r="F3987" s="74"/>
      <c r="G3987" s="74"/>
      <c r="H3987" s="74"/>
      <c r="I3987" s="54"/>
      <c r="J3987" s="50"/>
      <c r="K3987" s="54"/>
      <c r="L3987" s="55"/>
      <c r="M3987" s="75"/>
      <c r="N3987" s="75"/>
      <c r="O3987" s="74"/>
      <c r="P3987" s="74"/>
      <c r="Q3987" s="57">
        <f t="shared" si="1769"/>
        <v>0</v>
      </c>
      <c r="R3987" s="74"/>
      <c r="S3987" s="53">
        <f t="shared" si="1772"/>
        <v>0</v>
      </c>
      <c r="T3987" s="58"/>
      <c r="U3987" s="58"/>
      <c r="V3987" s="53">
        <f t="shared" si="1771"/>
        <v>0</v>
      </c>
      <c r="W3987" s="75"/>
      <c r="X3987" s="76"/>
    </row>
    <row r="3988" spans="1:24" s="77" customFormat="1" ht="15.75" x14ac:dyDescent="0.25">
      <c r="A3988" s="72" t="s">
        <v>304</v>
      </c>
      <c r="B3988" s="33" t="s">
        <v>334</v>
      </c>
      <c r="C3988" s="78" t="s">
        <v>135</v>
      </c>
      <c r="D3988" s="43" t="s">
        <v>156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1769"/>
        <v>0</v>
      </c>
      <c r="R3988" s="74"/>
      <c r="S3988" s="53">
        <f t="shared" si="1772"/>
        <v>0</v>
      </c>
      <c r="T3988" s="58"/>
      <c r="U3988" s="58"/>
      <c r="V3988" s="53">
        <f t="shared" si="1771"/>
        <v>0</v>
      </c>
      <c r="W3988" s="75"/>
      <c r="X3988" s="76"/>
    </row>
    <row r="3989" spans="1:24" s="77" customFormat="1" ht="31.5" x14ac:dyDescent="0.25">
      <c r="A3989" s="72" t="s">
        <v>304</v>
      </c>
      <c r="B3989" s="33" t="s">
        <v>334</v>
      </c>
      <c r="C3989" s="78" t="s">
        <v>136</v>
      </c>
      <c r="D3989" s="43" t="s">
        <v>157</v>
      </c>
      <c r="E3989" s="74">
        <v>468316</v>
      </c>
      <c r="F3989" s="53">
        <f>ROUND(E3989/12*2,2)</f>
        <v>78052.67</v>
      </c>
      <c r="G3989" s="53">
        <v>56765</v>
      </c>
      <c r="H3989" s="53">
        <v>56765</v>
      </c>
      <c r="I3989" s="119"/>
      <c r="J3989" s="55"/>
      <c r="K3989" s="54">
        <f t="shared" ref="K3989" si="1779">G3989-F3989</f>
        <v>-21287.67</v>
      </c>
      <c r="L3989" s="55">
        <f t="shared" ref="L3989" si="1780">ROUND(K3989*100/-F3989,2)</f>
        <v>27.27</v>
      </c>
      <c r="M3989" s="75"/>
      <c r="N3989" s="75"/>
      <c r="O3989" s="74">
        <v>250</v>
      </c>
      <c r="P3989" s="74">
        <v>250</v>
      </c>
      <c r="Q3989" s="57">
        <f t="shared" si="1769"/>
        <v>0</v>
      </c>
      <c r="R3989" s="75">
        <v>99</v>
      </c>
      <c r="S3989" s="53">
        <f>ROUND(R3989/12*2,0)</f>
        <v>17</v>
      </c>
      <c r="T3989" s="58">
        <v>12</v>
      </c>
      <c r="U3989" s="58">
        <v>12</v>
      </c>
      <c r="V3989" s="53">
        <f t="shared" si="1771"/>
        <v>0</v>
      </c>
      <c r="W3989" s="75"/>
      <c r="X3989" s="76"/>
    </row>
    <row r="3990" spans="1:24" s="77" customFormat="1" ht="47.25" x14ac:dyDescent="0.25">
      <c r="A3990" s="72" t="s">
        <v>304</v>
      </c>
      <c r="B3990" s="33" t="s">
        <v>334</v>
      </c>
      <c r="C3990" s="78" t="s">
        <v>134</v>
      </c>
      <c r="D3990" s="43" t="s">
        <v>158</v>
      </c>
      <c r="E3990" s="74"/>
      <c r="F3990" s="74"/>
      <c r="G3990" s="74"/>
      <c r="H3990" s="74"/>
      <c r="I3990" s="54"/>
      <c r="J3990" s="50"/>
      <c r="K3990" s="54"/>
      <c r="L3990" s="55"/>
      <c r="M3990" s="75"/>
      <c r="N3990" s="75"/>
      <c r="O3990" s="74"/>
      <c r="P3990" s="74"/>
      <c r="Q3990" s="57">
        <f t="shared" si="1769"/>
        <v>0</v>
      </c>
      <c r="R3990" s="74"/>
      <c r="S3990" s="53">
        <f t="shared" ref="S3990:S4013" si="1781">ROUND(R3990/12*3,0)</f>
        <v>0</v>
      </c>
      <c r="T3990" s="58"/>
      <c r="U3990" s="58"/>
      <c r="V3990" s="53">
        <f t="shared" si="1771"/>
        <v>0</v>
      </c>
      <c r="W3990" s="75"/>
      <c r="X3990" s="76"/>
    </row>
    <row r="3991" spans="1:24" s="77" customFormat="1" ht="15.75" x14ac:dyDescent="0.25">
      <c r="A3991" s="72" t="s">
        <v>304</v>
      </c>
      <c r="B3991" s="33" t="s">
        <v>334</v>
      </c>
      <c r="C3991" s="78" t="s">
        <v>138</v>
      </c>
      <c r="D3991" s="43" t="s">
        <v>159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1769"/>
        <v>0</v>
      </c>
      <c r="R3991" s="74"/>
      <c r="S3991" s="53">
        <f t="shared" si="1781"/>
        <v>0</v>
      </c>
      <c r="T3991" s="58"/>
      <c r="U3991" s="58"/>
      <c r="V3991" s="53">
        <f t="shared" si="1771"/>
        <v>0</v>
      </c>
      <c r="W3991" s="75"/>
      <c r="X3991" s="76"/>
    </row>
    <row r="3992" spans="1:24" s="77" customFormat="1" ht="15.75" x14ac:dyDescent="0.25">
      <c r="A3992" s="72" t="s">
        <v>304</v>
      </c>
      <c r="B3992" s="33" t="s">
        <v>334</v>
      </c>
      <c r="C3992" s="78" t="s">
        <v>180</v>
      </c>
      <c r="D3992" s="43" t="s">
        <v>181</v>
      </c>
      <c r="E3992" s="74"/>
      <c r="F3992" s="74"/>
      <c r="G3992" s="74"/>
      <c r="H3992" s="74"/>
      <c r="I3992" s="54"/>
      <c r="J3992" s="50"/>
      <c r="K3992" s="54"/>
      <c r="L3992" s="55"/>
      <c r="M3992" s="75"/>
      <c r="N3992" s="75"/>
      <c r="O3992" s="74"/>
      <c r="P3992" s="74"/>
      <c r="Q3992" s="57">
        <f t="shared" si="1769"/>
        <v>0</v>
      </c>
      <c r="R3992" s="74"/>
      <c r="S3992" s="53">
        <f t="shared" si="1781"/>
        <v>0</v>
      </c>
      <c r="T3992" s="58"/>
      <c r="U3992" s="58"/>
      <c r="V3992" s="53">
        <f t="shared" si="1771"/>
        <v>0</v>
      </c>
      <c r="W3992" s="75"/>
      <c r="X3992" s="76"/>
    </row>
    <row r="3993" spans="1:24" s="77" customFormat="1" ht="31.5" x14ac:dyDescent="0.25">
      <c r="A3993" s="72" t="s">
        <v>304</v>
      </c>
      <c r="B3993" s="33" t="s">
        <v>334</v>
      </c>
      <c r="C3993" s="78" t="s">
        <v>137</v>
      </c>
      <c r="D3993" s="43" t="s">
        <v>160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1769"/>
        <v>0</v>
      </c>
      <c r="R3993" s="74"/>
      <c r="S3993" s="53">
        <f t="shared" si="1781"/>
        <v>0</v>
      </c>
      <c r="T3993" s="58"/>
      <c r="U3993" s="58"/>
      <c r="V3993" s="53">
        <f t="shared" si="1771"/>
        <v>0</v>
      </c>
      <c r="W3993" s="75"/>
      <c r="X3993" s="76"/>
    </row>
    <row r="3994" spans="1:24" s="77" customFormat="1" ht="15.75" x14ac:dyDescent="0.25">
      <c r="A3994" s="72" t="s">
        <v>304</v>
      </c>
      <c r="B3994" s="33" t="s">
        <v>334</v>
      </c>
      <c r="C3994" s="78" t="s">
        <v>127</v>
      </c>
      <c r="D3994" s="43" t="s">
        <v>161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1769"/>
        <v>0</v>
      </c>
      <c r="R3994" s="74"/>
      <c r="S3994" s="53">
        <f t="shared" si="1781"/>
        <v>0</v>
      </c>
      <c r="T3994" s="58"/>
      <c r="U3994" s="58"/>
      <c r="V3994" s="53">
        <f t="shared" si="1771"/>
        <v>0</v>
      </c>
      <c r="W3994" s="75"/>
      <c r="X3994" s="76"/>
    </row>
    <row r="3995" spans="1:24" s="77" customFormat="1" ht="31.5" x14ac:dyDescent="0.25">
      <c r="A3995" s="72" t="s">
        <v>304</v>
      </c>
      <c r="B3995" s="33" t="s">
        <v>334</v>
      </c>
      <c r="C3995" s="78" t="s">
        <v>126</v>
      </c>
      <c r="D3995" s="43" t="s">
        <v>162</v>
      </c>
      <c r="E3995" s="74"/>
      <c r="F3995" s="74"/>
      <c r="G3995" s="74"/>
      <c r="H3995" s="74"/>
      <c r="I3995" s="54"/>
      <c r="J3995" s="50"/>
      <c r="K3995" s="54"/>
      <c r="L3995" s="55"/>
      <c r="M3995" s="75"/>
      <c r="N3995" s="75"/>
      <c r="O3995" s="74"/>
      <c r="P3995" s="74"/>
      <c r="Q3995" s="57">
        <f t="shared" si="1769"/>
        <v>0</v>
      </c>
      <c r="R3995" s="74"/>
      <c r="S3995" s="53">
        <f t="shared" si="1781"/>
        <v>0</v>
      </c>
      <c r="T3995" s="58"/>
      <c r="U3995" s="58"/>
      <c r="V3995" s="53">
        <f t="shared" si="1771"/>
        <v>0</v>
      </c>
      <c r="W3995" s="75"/>
      <c r="X3995" s="76"/>
    </row>
    <row r="3996" spans="1:24" s="77" customFormat="1" ht="15.75" x14ac:dyDescent="0.25">
      <c r="A3996" s="72" t="s">
        <v>304</v>
      </c>
      <c r="B3996" s="33" t="s">
        <v>334</v>
      </c>
      <c r="C3996" s="78" t="s">
        <v>122</v>
      </c>
      <c r="D3996" s="43" t="s">
        <v>163</v>
      </c>
      <c r="E3996" s="74"/>
      <c r="F3996" s="74"/>
      <c r="G3996" s="74"/>
      <c r="H3996" s="74"/>
      <c r="I3996" s="54"/>
      <c r="J3996" s="50"/>
      <c r="K3996" s="54"/>
      <c r="L3996" s="55"/>
      <c r="M3996" s="75"/>
      <c r="N3996" s="75"/>
      <c r="O3996" s="74"/>
      <c r="P3996" s="74"/>
      <c r="Q3996" s="57">
        <f t="shared" si="1769"/>
        <v>0</v>
      </c>
      <c r="R3996" s="74"/>
      <c r="S3996" s="53">
        <f t="shared" si="1781"/>
        <v>0</v>
      </c>
      <c r="T3996" s="58"/>
      <c r="U3996" s="58"/>
      <c r="V3996" s="53">
        <f t="shared" si="1771"/>
        <v>0</v>
      </c>
      <c r="W3996" s="75"/>
      <c r="X3996" s="76"/>
    </row>
    <row r="3997" spans="1:24" s="77" customFormat="1" ht="15.75" x14ac:dyDescent="0.25">
      <c r="A3997" s="72" t="s">
        <v>304</v>
      </c>
      <c r="B3997" s="33" t="s">
        <v>334</v>
      </c>
      <c r="C3997" s="78" t="s">
        <v>123</v>
      </c>
      <c r="D3997" s="43" t="s">
        <v>164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1769"/>
        <v>0</v>
      </c>
      <c r="R3997" s="74"/>
      <c r="S3997" s="53">
        <f t="shared" si="1781"/>
        <v>0</v>
      </c>
      <c r="T3997" s="58"/>
      <c r="U3997" s="58"/>
      <c r="V3997" s="53">
        <f t="shared" si="1771"/>
        <v>0</v>
      </c>
      <c r="W3997" s="75"/>
      <c r="X3997" s="76"/>
    </row>
    <row r="3998" spans="1:24" s="77" customFormat="1" ht="15.75" x14ac:dyDescent="0.25">
      <c r="A3998" s="72" t="s">
        <v>304</v>
      </c>
      <c r="B3998" s="33" t="s">
        <v>334</v>
      </c>
      <c r="C3998" s="78" t="s">
        <v>182</v>
      </c>
      <c r="D3998" s="43" t="s">
        <v>183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1769"/>
        <v>0</v>
      </c>
      <c r="R3998" s="74"/>
      <c r="S3998" s="53">
        <f t="shared" si="1781"/>
        <v>0</v>
      </c>
      <c r="T3998" s="58"/>
      <c r="U3998" s="58"/>
      <c r="V3998" s="53">
        <f t="shared" si="1771"/>
        <v>0</v>
      </c>
      <c r="W3998" s="75"/>
      <c r="X3998" s="76"/>
    </row>
    <row r="3999" spans="1:24" s="77" customFormat="1" ht="15.75" x14ac:dyDescent="0.25">
      <c r="A3999" s="72" t="s">
        <v>304</v>
      </c>
      <c r="B3999" s="33" t="s">
        <v>334</v>
      </c>
      <c r="C3999" s="78" t="s">
        <v>184</v>
      </c>
      <c r="D3999" s="43" t="s">
        <v>185</v>
      </c>
      <c r="E3999" s="74"/>
      <c r="F3999" s="74"/>
      <c r="G3999" s="74"/>
      <c r="H3999" s="74"/>
      <c r="I3999" s="54"/>
      <c r="J3999" s="50"/>
      <c r="K3999" s="54"/>
      <c r="L3999" s="55"/>
      <c r="M3999" s="75"/>
      <c r="N3999" s="75"/>
      <c r="O3999" s="74"/>
      <c r="P3999" s="74"/>
      <c r="Q3999" s="57">
        <f t="shared" si="1769"/>
        <v>0</v>
      </c>
      <c r="R3999" s="74"/>
      <c r="S3999" s="53">
        <f t="shared" si="1781"/>
        <v>0</v>
      </c>
      <c r="T3999" s="58"/>
      <c r="U3999" s="58"/>
      <c r="V3999" s="53">
        <f t="shared" si="1771"/>
        <v>0</v>
      </c>
      <c r="W3999" s="75"/>
      <c r="X3999" s="76"/>
    </row>
    <row r="4000" spans="1:24" s="77" customFormat="1" ht="15.75" x14ac:dyDescent="0.25">
      <c r="A4000" s="72" t="s">
        <v>304</v>
      </c>
      <c r="B4000" s="33" t="s">
        <v>334</v>
      </c>
      <c r="C4000" s="78" t="s">
        <v>186</v>
      </c>
      <c r="D4000" s="43" t="s">
        <v>187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1769"/>
        <v>0</v>
      </c>
      <c r="R4000" s="74"/>
      <c r="S4000" s="53">
        <f t="shared" si="1781"/>
        <v>0</v>
      </c>
      <c r="T4000" s="58"/>
      <c r="U4000" s="58"/>
      <c r="V4000" s="53">
        <f t="shared" si="1771"/>
        <v>0</v>
      </c>
      <c r="W4000" s="75"/>
      <c r="X4000" s="76"/>
    </row>
    <row r="4001" spans="1:24" s="77" customFormat="1" ht="31.5" x14ac:dyDescent="0.25">
      <c r="A4001" s="72" t="s">
        <v>304</v>
      </c>
      <c r="B4001" s="33" t="s">
        <v>334</v>
      </c>
      <c r="C4001" s="78" t="s">
        <v>188</v>
      </c>
      <c r="D4001" s="43" t="s">
        <v>189</v>
      </c>
      <c r="E4001" s="74"/>
      <c r="F4001" s="74"/>
      <c r="G4001" s="74"/>
      <c r="H4001" s="74"/>
      <c r="I4001" s="54"/>
      <c r="J4001" s="50"/>
      <c r="K4001" s="54"/>
      <c r="L4001" s="55"/>
      <c r="M4001" s="75"/>
      <c r="N4001" s="75"/>
      <c r="O4001" s="74"/>
      <c r="P4001" s="74"/>
      <c r="Q4001" s="57">
        <f t="shared" si="1769"/>
        <v>0</v>
      </c>
      <c r="R4001" s="74"/>
      <c r="S4001" s="53">
        <f t="shared" si="1781"/>
        <v>0</v>
      </c>
      <c r="T4001" s="58"/>
      <c r="U4001" s="58"/>
      <c r="V4001" s="53">
        <f t="shared" si="1771"/>
        <v>0</v>
      </c>
      <c r="W4001" s="75"/>
      <c r="X4001" s="76"/>
    </row>
    <row r="4002" spans="1:24" s="77" customFormat="1" ht="15.75" x14ac:dyDescent="0.25">
      <c r="A4002" s="72" t="s">
        <v>304</v>
      </c>
      <c r="B4002" s="33" t="s">
        <v>334</v>
      </c>
      <c r="C4002" s="78" t="s">
        <v>124</v>
      </c>
      <c r="D4002" s="43" t="s">
        <v>165</v>
      </c>
      <c r="E4002" s="74"/>
      <c r="F4002" s="74"/>
      <c r="G4002" s="74"/>
      <c r="H4002" s="74"/>
      <c r="I4002" s="54"/>
      <c r="J4002" s="50"/>
      <c r="K4002" s="54"/>
      <c r="L4002" s="55"/>
      <c r="M4002" s="75"/>
      <c r="N4002" s="75"/>
      <c r="O4002" s="74"/>
      <c r="P4002" s="74"/>
      <c r="Q4002" s="57">
        <f t="shared" si="1769"/>
        <v>0</v>
      </c>
      <c r="R4002" s="74"/>
      <c r="S4002" s="53">
        <f t="shared" si="1781"/>
        <v>0</v>
      </c>
      <c r="T4002" s="58"/>
      <c r="U4002" s="58"/>
      <c r="V4002" s="53">
        <f t="shared" si="1771"/>
        <v>0</v>
      </c>
      <c r="W4002" s="75"/>
      <c r="X4002" s="76"/>
    </row>
    <row r="4003" spans="1:24" s="77" customFormat="1" ht="15.75" x14ac:dyDescent="0.25">
      <c r="A4003" s="72" t="s">
        <v>304</v>
      </c>
      <c r="B4003" s="33" t="s">
        <v>334</v>
      </c>
      <c r="C4003" s="78" t="s">
        <v>125</v>
      </c>
      <c r="D4003" s="43" t="s">
        <v>166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1769"/>
        <v>0</v>
      </c>
      <c r="R4003" s="74"/>
      <c r="S4003" s="53">
        <f t="shared" si="1781"/>
        <v>0</v>
      </c>
      <c r="T4003" s="58"/>
      <c r="U4003" s="58"/>
      <c r="V4003" s="53">
        <f t="shared" si="1771"/>
        <v>0</v>
      </c>
      <c r="W4003" s="75"/>
      <c r="X4003" s="76"/>
    </row>
    <row r="4004" spans="1:24" s="77" customFormat="1" ht="47.25" x14ac:dyDescent="0.25">
      <c r="A4004" s="72" t="s">
        <v>304</v>
      </c>
      <c r="B4004" s="33" t="s">
        <v>334</v>
      </c>
      <c r="C4004" s="78" t="s">
        <v>34</v>
      </c>
      <c r="D4004" s="43" t="s">
        <v>167</v>
      </c>
      <c r="E4004" s="74"/>
      <c r="F4004" s="74"/>
      <c r="G4004" s="74"/>
      <c r="H4004" s="74"/>
      <c r="I4004" s="54"/>
      <c r="J4004" s="50"/>
      <c r="K4004" s="54"/>
      <c r="L4004" s="55"/>
      <c r="M4004" s="75"/>
      <c r="N4004" s="75"/>
      <c r="O4004" s="74"/>
      <c r="P4004" s="74"/>
      <c r="Q4004" s="57">
        <f t="shared" si="1769"/>
        <v>0</v>
      </c>
      <c r="R4004" s="74"/>
      <c r="S4004" s="53">
        <f t="shared" si="1781"/>
        <v>0</v>
      </c>
      <c r="T4004" s="58"/>
      <c r="U4004" s="58"/>
      <c r="V4004" s="53">
        <f t="shared" si="1771"/>
        <v>0</v>
      </c>
      <c r="W4004" s="75"/>
      <c r="X4004" s="76"/>
    </row>
    <row r="4005" spans="1:24" s="77" customFormat="1" ht="15.75" x14ac:dyDescent="0.25">
      <c r="A4005" s="72" t="s">
        <v>304</v>
      </c>
      <c r="B4005" s="33" t="s">
        <v>334</v>
      </c>
      <c r="C4005" s="78" t="s">
        <v>35</v>
      </c>
      <c r="D4005" s="43" t="s">
        <v>168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1769"/>
        <v>0</v>
      </c>
      <c r="R4005" s="74"/>
      <c r="S4005" s="53">
        <f t="shared" si="1781"/>
        <v>0</v>
      </c>
      <c r="T4005" s="58"/>
      <c r="U4005" s="58"/>
      <c r="V4005" s="53">
        <f t="shared" si="1771"/>
        <v>0</v>
      </c>
      <c r="W4005" s="75"/>
      <c r="X4005" s="76"/>
    </row>
    <row r="4006" spans="1:24" s="77" customFormat="1" ht="31.5" x14ac:dyDescent="0.25">
      <c r="A4006" s="72" t="s">
        <v>304</v>
      </c>
      <c r="B4006" s="33" t="s">
        <v>334</v>
      </c>
      <c r="C4006" s="78" t="s">
        <v>36</v>
      </c>
      <c r="D4006" s="43" t="s">
        <v>190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1769"/>
        <v>0</v>
      </c>
      <c r="R4006" s="74"/>
      <c r="S4006" s="53">
        <f t="shared" si="1781"/>
        <v>0</v>
      </c>
      <c r="T4006" s="58"/>
      <c r="U4006" s="58"/>
      <c r="V4006" s="53">
        <f t="shared" si="1771"/>
        <v>0</v>
      </c>
      <c r="W4006" s="75"/>
      <c r="X4006" s="76"/>
    </row>
    <row r="4007" spans="1:24" s="77" customFormat="1" ht="31.5" x14ac:dyDescent="0.25">
      <c r="A4007" s="72" t="s">
        <v>304</v>
      </c>
      <c r="B4007" s="33" t="s">
        <v>334</v>
      </c>
      <c r="C4007" s="78" t="s">
        <v>37</v>
      </c>
      <c r="D4007" s="43" t="s">
        <v>191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1769"/>
        <v>0</v>
      </c>
      <c r="R4007" s="74"/>
      <c r="S4007" s="53">
        <f t="shared" si="1781"/>
        <v>0</v>
      </c>
      <c r="T4007" s="58"/>
      <c r="U4007" s="58"/>
      <c r="V4007" s="53">
        <f t="shared" si="1771"/>
        <v>0</v>
      </c>
      <c r="W4007" s="75"/>
      <c r="X4007" s="76"/>
    </row>
    <row r="4008" spans="1:24" s="77" customFormat="1" ht="31.5" x14ac:dyDescent="0.25">
      <c r="A4008" s="72" t="s">
        <v>304</v>
      </c>
      <c r="B4008" s="33" t="s">
        <v>334</v>
      </c>
      <c r="C4008" s="78" t="s">
        <v>38</v>
      </c>
      <c r="D4008" s="43" t="s">
        <v>169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1769"/>
        <v>0</v>
      </c>
      <c r="R4008" s="74"/>
      <c r="S4008" s="53">
        <f t="shared" si="1781"/>
        <v>0</v>
      </c>
      <c r="T4008" s="58"/>
      <c r="U4008" s="58"/>
      <c r="V4008" s="53">
        <f t="shared" si="1771"/>
        <v>0</v>
      </c>
      <c r="W4008" s="75"/>
      <c r="X4008" s="76"/>
    </row>
    <row r="4009" spans="1:24" s="77" customFormat="1" ht="15.75" x14ac:dyDescent="0.25">
      <c r="A4009" s="72" t="s">
        <v>304</v>
      </c>
      <c r="B4009" s="33" t="s">
        <v>334</v>
      </c>
      <c r="C4009" s="78" t="s">
        <v>39</v>
      </c>
      <c r="D4009" s="43" t="s">
        <v>170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1769"/>
        <v>0</v>
      </c>
      <c r="R4009" s="74"/>
      <c r="S4009" s="53">
        <f t="shared" si="1781"/>
        <v>0</v>
      </c>
      <c r="T4009" s="58"/>
      <c r="U4009" s="58"/>
      <c r="V4009" s="53">
        <f t="shared" si="1771"/>
        <v>0</v>
      </c>
      <c r="W4009" s="75"/>
      <c r="X4009" s="76"/>
    </row>
    <row r="4010" spans="1:24" s="77" customFormat="1" ht="47.25" x14ac:dyDescent="0.25">
      <c r="A4010" s="72" t="s">
        <v>304</v>
      </c>
      <c r="B4010" s="33" t="s">
        <v>334</v>
      </c>
      <c r="C4010" s="78" t="s">
        <v>40</v>
      </c>
      <c r="D4010" s="43" t="s">
        <v>172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1769"/>
        <v>0</v>
      </c>
      <c r="R4010" s="74"/>
      <c r="S4010" s="53">
        <f t="shared" si="1781"/>
        <v>0</v>
      </c>
      <c r="T4010" s="58"/>
      <c r="U4010" s="58"/>
      <c r="V4010" s="53">
        <f t="shared" si="1771"/>
        <v>0</v>
      </c>
      <c r="W4010" s="75"/>
      <c r="X4010" s="76"/>
    </row>
    <row r="4011" spans="1:24" s="77" customFormat="1" ht="15.75" x14ac:dyDescent="0.25">
      <c r="A4011" s="72" t="s">
        <v>304</v>
      </c>
      <c r="B4011" s="33" t="s">
        <v>334</v>
      </c>
      <c r="C4011" s="78" t="s">
        <v>41</v>
      </c>
      <c r="D4011" s="43" t="s">
        <v>171</v>
      </c>
      <c r="E4011" s="74"/>
      <c r="F4011" s="74"/>
      <c r="G4011" s="74"/>
      <c r="H4011" s="74"/>
      <c r="I4011" s="54"/>
      <c r="J4011" s="50"/>
      <c r="K4011" s="54"/>
      <c r="L4011" s="55"/>
      <c r="M4011" s="75"/>
      <c r="N4011" s="75"/>
      <c r="O4011" s="74"/>
      <c r="P4011" s="74"/>
      <c r="Q4011" s="57">
        <f t="shared" si="1769"/>
        <v>0</v>
      </c>
      <c r="R4011" s="74"/>
      <c r="S4011" s="53">
        <f t="shared" si="1781"/>
        <v>0</v>
      </c>
      <c r="T4011" s="58"/>
      <c r="U4011" s="58"/>
      <c r="V4011" s="53">
        <f t="shared" si="1771"/>
        <v>0</v>
      </c>
      <c r="W4011" s="75"/>
      <c r="X4011" s="76"/>
    </row>
    <row r="4012" spans="1:24" s="77" customFormat="1" ht="15.75" x14ac:dyDescent="0.25">
      <c r="A4012" s="72" t="s">
        <v>304</v>
      </c>
      <c r="B4012" s="33" t="s">
        <v>334</v>
      </c>
      <c r="C4012" s="78" t="s">
        <v>42</v>
      </c>
      <c r="D4012" s="43" t="s">
        <v>192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>
        <f t="shared" si="1769"/>
        <v>0</v>
      </c>
      <c r="R4012" s="74"/>
      <c r="S4012" s="53">
        <f t="shared" si="1781"/>
        <v>0</v>
      </c>
      <c r="T4012" s="58"/>
      <c r="U4012" s="58"/>
      <c r="V4012" s="53">
        <f t="shared" si="1771"/>
        <v>0</v>
      </c>
      <c r="W4012" s="75"/>
      <c r="X4012" s="76"/>
    </row>
    <row r="4013" spans="1:24" s="77" customFormat="1" ht="15.75" x14ac:dyDescent="0.25">
      <c r="A4013" s="72" t="s">
        <v>304</v>
      </c>
      <c r="B4013" s="33" t="s">
        <v>334</v>
      </c>
      <c r="C4013" s="78" t="s">
        <v>43</v>
      </c>
      <c r="D4013" s="43" t="s">
        <v>193</v>
      </c>
      <c r="E4013" s="74"/>
      <c r="F4013" s="74"/>
      <c r="G4013" s="74"/>
      <c r="H4013" s="74"/>
      <c r="I4013" s="54"/>
      <c r="J4013" s="50"/>
      <c r="K4013" s="54"/>
      <c r="L4013" s="55"/>
      <c r="M4013" s="75"/>
      <c r="N4013" s="75"/>
      <c r="O4013" s="74"/>
      <c r="P4013" s="74"/>
      <c r="Q4013" s="57">
        <f t="shared" si="1769"/>
        <v>0</v>
      </c>
      <c r="R4013" s="74"/>
      <c r="S4013" s="53">
        <f t="shared" si="1781"/>
        <v>0</v>
      </c>
      <c r="T4013" s="58"/>
      <c r="U4013" s="58"/>
      <c r="V4013" s="53">
        <f t="shared" si="1771"/>
        <v>0</v>
      </c>
      <c r="W4013" s="75"/>
      <c r="X4013" s="76"/>
    </row>
    <row r="4014" spans="1:24" s="77" customFormat="1" ht="15.75" x14ac:dyDescent="0.25">
      <c r="A4014" s="72" t="s">
        <v>304</v>
      </c>
      <c r="B4014" s="33" t="s">
        <v>334</v>
      </c>
      <c r="C4014" s="78" t="s">
        <v>44</v>
      </c>
      <c r="D4014" s="43" t="s">
        <v>173</v>
      </c>
      <c r="E4014" s="74">
        <v>23372</v>
      </c>
      <c r="F4014" s="53">
        <f>ROUND(E4014/12*2,2)</f>
        <v>3895.33</v>
      </c>
      <c r="G4014" s="53">
        <v>5258</v>
      </c>
      <c r="H4014" s="53">
        <v>3506</v>
      </c>
      <c r="I4014" s="119">
        <f t="shared" ref="I4014" si="1782">G4014-F4014</f>
        <v>1362.67</v>
      </c>
      <c r="J4014" s="55">
        <f t="shared" ref="J4014" si="1783">ROUND(I4014/F4014*100,2)</f>
        <v>34.979999999999997</v>
      </c>
      <c r="K4014" s="54"/>
      <c r="L4014" s="55"/>
      <c r="M4014" s="75"/>
      <c r="N4014" s="75"/>
      <c r="O4014" s="74">
        <v>7</v>
      </c>
      <c r="P4014" s="74">
        <v>0</v>
      </c>
      <c r="Q4014" s="57">
        <f t="shared" si="1769"/>
        <v>7</v>
      </c>
      <c r="R4014" s="75">
        <v>40</v>
      </c>
      <c r="S4014" s="53">
        <f>ROUND(R4014/12*2,0)</f>
        <v>7</v>
      </c>
      <c r="T4014" s="58">
        <v>9</v>
      </c>
      <c r="U4014" s="58">
        <v>6</v>
      </c>
      <c r="V4014" s="53">
        <f t="shared" si="1771"/>
        <v>3</v>
      </c>
      <c r="W4014" s="75"/>
      <c r="X4014" s="76"/>
    </row>
    <row r="4015" spans="1:24" s="77" customFormat="1" ht="15.75" x14ac:dyDescent="0.25">
      <c r="A4015" s="72" t="s">
        <v>304</v>
      </c>
      <c r="B4015" s="33" t="s">
        <v>334</v>
      </c>
      <c r="C4015" s="78" t="s">
        <v>45</v>
      </c>
      <c r="D4015" s="43" t="s">
        <v>187</v>
      </c>
      <c r="E4015" s="74"/>
      <c r="F4015" s="74"/>
      <c r="G4015" s="74"/>
      <c r="H4015" s="74"/>
      <c r="I4015" s="119"/>
      <c r="J4015" s="50"/>
      <c r="K4015" s="54"/>
      <c r="L4015" s="55"/>
      <c r="M4015" s="75"/>
      <c r="N4015" s="75"/>
      <c r="O4015" s="74"/>
      <c r="P4015" s="74"/>
      <c r="Q4015" s="57">
        <f t="shared" si="1769"/>
        <v>0</v>
      </c>
      <c r="R4015" s="74"/>
      <c r="S4015" s="53">
        <f t="shared" ref="S4015:S4022" si="1784">ROUND(R4015/12*3,0)</f>
        <v>0</v>
      </c>
      <c r="T4015" s="58"/>
      <c r="U4015" s="58"/>
      <c r="V4015" s="53">
        <f t="shared" si="1771"/>
        <v>0</v>
      </c>
      <c r="W4015" s="75"/>
      <c r="X4015" s="76"/>
    </row>
    <row r="4016" spans="1:24" s="77" customFormat="1" ht="15.75" x14ac:dyDescent="0.25">
      <c r="A4016" s="72" t="s">
        <v>304</v>
      </c>
      <c r="B4016" s="33" t="s">
        <v>334</v>
      </c>
      <c r="C4016" s="78" t="s">
        <v>46</v>
      </c>
      <c r="D4016" s="43" t="s">
        <v>194</v>
      </c>
      <c r="E4016" s="74"/>
      <c r="F4016" s="74"/>
      <c r="G4016" s="74"/>
      <c r="H4016" s="74"/>
      <c r="I4016" s="119"/>
      <c r="J4016" s="50"/>
      <c r="K4016" s="54"/>
      <c r="L4016" s="55"/>
      <c r="M4016" s="75"/>
      <c r="N4016" s="75"/>
      <c r="O4016" s="74"/>
      <c r="P4016" s="74"/>
      <c r="Q4016" s="57">
        <f t="shared" si="1769"/>
        <v>0</v>
      </c>
      <c r="R4016" s="74"/>
      <c r="S4016" s="53">
        <f t="shared" si="1784"/>
        <v>0</v>
      </c>
      <c r="T4016" s="58"/>
      <c r="U4016" s="58"/>
      <c r="V4016" s="53">
        <f t="shared" si="1771"/>
        <v>0</v>
      </c>
      <c r="W4016" s="75"/>
      <c r="X4016" s="76"/>
    </row>
    <row r="4017" spans="1:24" s="77" customFormat="1" ht="15.75" x14ac:dyDescent="0.25">
      <c r="A4017" s="72" t="s">
        <v>304</v>
      </c>
      <c r="B4017" s="33" t="s">
        <v>334</v>
      </c>
      <c r="C4017" s="78" t="s">
        <v>47</v>
      </c>
      <c r="D4017" s="43" t="s">
        <v>121</v>
      </c>
      <c r="E4017" s="74"/>
      <c r="F4017" s="74"/>
      <c r="G4017" s="74"/>
      <c r="H4017" s="74"/>
      <c r="I4017" s="119"/>
      <c r="J4017" s="50"/>
      <c r="K4017" s="54"/>
      <c r="L4017" s="55"/>
      <c r="M4017" s="75"/>
      <c r="N4017" s="75"/>
      <c r="O4017" s="74"/>
      <c r="P4017" s="74"/>
      <c r="Q4017" s="57">
        <f t="shared" si="1769"/>
        <v>0</v>
      </c>
      <c r="R4017" s="74"/>
      <c r="S4017" s="53">
        <f t="shared" si="1784"/>
        <v>0</v>
      </c>
      <c r="T4017" s="58"/>
      <c r="U4017" s="58"/>
      <c r="V4017" s="53">
        <f t="shared" si="1771"/>
        <v>0</v>
      </c>
      <c r="W4017" s="75"/>
      <c r="X4017" s="76"/>
    </row>
    <row r="4018" spans="1:24" s="77" customFormat="1" ht="15.75" x14ac:dyDescent="0.25">
      <c r="A4018" s="72" t="s">
        <v>304</v>
      </c>
      <c r="B4018" s="33" t="s">
        <v>334</v>
      </c>
      <c r="C4018" s="78" t="s">
        <v>48</v>
      </c>
      <c r="D4018" s="43" t="s">
        <v>195</v>
      </c>
      <c r="E4018" s="74"/>
      <c r="F4018" s="74"/>
      <c r="G4018" s="74"/>
      <c r="H4018" s="74"/>
      <c r="I4018" s="119"/>
      <c r="J4018" s="50"/>
      <c r="K4018" s="54"/>
      <c r="L4018" s="55"/>
      <c r="M4018" s="75"/>
      <c r="N4018" s="75"/>
      <c r="O4018" s="74"/>
      <c r="P4018" s="74"/>
      <c r="Q4018" s="57">
        <f t="shared" si="1769"/>
        <v>0</v>
      </c>
      <c r="R4018" s="74"/>
      <c r="S4018" s="53">
        <f t="shared" si="1784"/>
        <v>0</v>
      </c>
      <c r="T4018" s="58"/>
      <c r="U4018" s="58"/>
      <c r="V4018" s="53">
        <f t="shared" si="1771"/>
        <v>0</v>
      </c>
      <c r="W4018" s="75"/>
      <c r="X4018" s="76"/>
    </row>
    <row r="4019" spans="1:24" s="77" customFormat="1" ht="31.5" x14ac:dyDescent="0.25">
      <c r="A4019" s="72" t="s">
        <v>304</v>
      </c>
      <c r="B4019" s="33" t="s">
        <v>334</v>
      </c>
      <c r="C4019" s="78" t="s">
        <v>128</v>
      </c>
      <c r="D4019" s="43" t="s">
        <v>118</v>
      </c>
      <c r="E4019" s="74"/>
      <c r="F4019" s="74"/>
      <c r="G4019" s="74"/>
      <c r="H4019" s="74"/>
      <c r="I4019" s="54"/>
      <c r="J4019" s="50"/>
      <c r="K4019" s="54"/>
      <c r="L4019" s="55"/>
      <c r="M4019" s="75"/>
      <c r="N4019" s="75"/>
      <c r="O4019" s="74"/>
      <c r="P4019" s="74"/>
      <c r="Q4019" s="57">
        <f t="shared" si="1769"/>
        <v>0</v>
      </c>
      <c r="R4019" s="74"/>
      <c r="S4019" s="53">
        <f t="shared" si="1784"/>
        <v>0</v>
      </c>
      <c r="T4019" s="58"/>
      <c r="U4019" s="58"/>
      <c r="V4019" s="53">
        <f t="shared" si="1771"/>
        <v>0</v>
      </c>
      <c r="W4019" s="75"/>
      <c r="X4019" s="76"/>
    </row>
    <row r="4020" spans="1:24" s="77" customFormat="1" ht="15.75" x14ac:dyDescent="0.25">
      <c r="A4020" s="72" t="s">
        <v>304</v>
      </c>
      <c r="B4020" s="33" t="s">
        <v>334</v>
      </c>
      <c r="C4020" s="78" t="s">
        <v>47</v>
      </c>
      <c r="D4020" s="43" t="s">
        <v>121</v>
      </c>
      <c r="E4020" s="74"/>
      <c r="F4020" s="74"/>
      <c r="G4020" s="74"/>
      <c r="H4020" s="74"/>
      <c r="I4020" s="54"/>
      <c r="J4020" s="50"/>
      <c r="K4020" s="54"/>
      <c r="L4020" s="55"/>
      <c r="M4020" s="75"/>
      <c r="N4020" s="75"/>
      <c r="O4020" s="74"/>
      <c r="P4020" s="74"/>
      <c r="Q4020" s="57">
        <f t="shared" si="1769"/>
        <v>0</v>
      </c>
      <c r="R4020" s="74"/>
      <c r="S4020" s="53">
        <f t="shared" si="1784"/>
        <v>0</v>
      </c>
      <c r="T4020" s="58"/>
      <c r="U4020" s="58"/>
      <c r="V4020" s="53">
        <f t="shared" si="1771"/>
        <v>0</v>
      </c>
      <c r="W4020" s="75"/>
      <c r="X4020" s="76"/>
    </row>
    <row r="4021" spans="1:24" s="77" customFormat="1" ht="31.5" x14ac:dyDescent="0.25">
      <c r="A4021" s="72" t="s">
        <v>304</v>
      </c>
      <c r="B4021" s="33" t="s">
        <v>334</v>
      </c>
      <c r="C4021" s="78" t="s">
        <v>49</v>
      </c>
      <c r="D4021" s="43" t="s">
        <v>196</v>
      </c>
      <c r="E4021" s="74"/>
      <c r="F4021" s="74"/>
      <c r="G4021" s="74"/>
      <c r="H4021" s="74"/>
      <c r="I4021" s="54"/>
      <c r="J4021" s="50"/>
      <c r="K4021" s="54"/>
      <c r="L4021" s="55"/>
      <c r="M4021" s="75"/>
      <c r="N4021" s="75"/>
      <c r="O4021" s="74"/>
      <c r="P4021" s="74"/>
      <c r="Q4021" s="57">
        <f t="shared" si="1769"/>
        <v>0</v>
      </c>
      <c r="R4021" s="74"/>
      <c r="S4021" s="53">
        <f t="shared" si="1784"/>
        <v>0</v>
      </c>
      <c r="T4021" s="58"/>
      <c r="U4021" s="58"/>
      <c r="V4021" s="53">
        <f t="shared" si="1771"/>
        <v>0</v>
      </c>
      <c r="W4021" s="75"/>
      <c r="X4021" s="76"/>
    </row>
    <row r="4022" spans="1:24" s="77" customFormat="1" ht="31.5" x14ac:dyDescent="0.25">
      <c r="A4022" s="72" t="s">
        <v>304</v>
      </c>
      <c r="B4022" s="33" t="s">
        <v>334</v>
      </c>
      <c r="C4022" s="78" t="s">
        <v>197</v>
      </c>
      <c r="D4022" s="43" t="s">
        <v>198</v>
      </c>
      <c r="E4022" s="74"/>
      <c r="F4022" s="74"/>
      <c r="G4022" s="74"/>
      <c r="H4022" s="74"/>
      <c r="I4022" s="54"/>
      <c r="J4022" s="50"/>
      <c r="K4022" s="54"/>
      <c r="L4022" s="55"/>
      <c r="M4022" s="75"/>
      <c r="N4022" s="75"/>
      <c r="O4022" s="74"/>
      <c r="P4022" s="74"/>
      <c r="Q4022" s="57">
        <f t="shared" si="1769"/>
        <v>0</v>
      </c>
      <c r="R4022" s="74"/>
      <c r="S4022" s="53">
        <f t="shared" si="1784"/>
        <v>0</v>
      </c>
      <c r="T4022" s="58"/>
      <c r="U4022" s="58"/>
      <c r="V4022" s="53">
        <f t="shared" si="1771"/>
        <v>0</v>
      </c>
      <c r="W4022" s="75"/>
      <c r="X4022" s="76"/>
    </row>
    <row r="4023" spans="1:24" s="77" customFormat="1" ht="47.25" x14ac:dyDescent="0.25">
      <c r="A4023" s="72" t="s">
        <v>304</v>
      </c>
      <c r="B4023" s="33" t="s">
        <v>334</v>
      </c>
      <c r="C4023" s="78" t="s">
        <v>199</v>
      </c>
      <c r="D4023" s="43" t="s">
        <v>200</v>
      </c>
      <c r="E4023" s="74">
        <v>63597</v>
      </c>
      <c r="F4023" s="53">
        <f>ROUND(E4023/12*2,2)</f>
        <v>10599.5</v>
      </c>
      <c r="G4023" s="53">
        <v>4830</v>
      </c>
      <c r="H4023" s="53">
        <v>4830</v>
      </c>
      <c r="I4023" s="119"/>
      <c r="J4023" s="55"/>
      <c r="K4023" s="54">
        <f t="shared" ref="K4023" si="1785">G4023-F4023</f>
        <v>-5769.5</v>
      </c>
      <c r="L4023" s="55">
        <f t="shared" ref="L4023" si="1786">ROUND(K4023*100/-F4023,2)</f>
        <v>54.43</v>
      </c>
      <c r="M4023" s="75"/>
      <c r="N4023" s="75"/>
      <c r="O4023" s="74">
        <v>170</v>
      </c>
      <c r="P4023" s="74">
        <v>170</v>
      </c>
      <c r="Q4023" s="57">
        <f t="shared" si="1769"/>
        <v>0</v>
      </c>
      <c r="R4023" s="75">
        <v>28</v>
      </c>
      <c r="S4023" s="53">
        <f>ROUND(R4023/12*2,0)</f>
        <v>5</v>
      </c>
      <c r="T4023" s="58">
        <v>4</v>
      </c>
      <c r="U4023" s="58">
        <v>4</v>
      </c>
      <c r="V4023" s="53">
        <f t="shared" si="1771"/>
        <v>0</v>
      </c>
      <c r="W4023" s="75"/>
      <c r="X4023" s="76"/>
    </row>
    <row r="4024" spans="1:24" s="77" customFormat="1" ht="31.5" x14ac:dyDescent="0.25">
      <c r="A4024" s="72" t="s">
        <v>304</v>
      </c>
      <c r="B4024" s="33" t="s">
        <v>334</v>
      </c>
      <c r="C4024" s="78" t="s">
        <v>201</v>
      </c>
      <c r="D4024" s="43" t="s">
        <v>202</v>
      </c>
      <c r="E4024" s="74"/>
      <c r="F4024" s="74"/>
      <c r="G4024" s="74"/>
      <c r="H4024" s="74"/>
      <c r="I4024" s="54"/>
      <c r="J4024" s="50"/>
      <c r="K4024" s="54"/>
      <c r="L4024" s="55"/>
      <c r="M4024" s="75"/>
      <c r="N4024" s="75"/>
      <c r="O4024" s="74"/>
      <c r="P4024" s="74"/>
      <c r="Q4024" s="57">
        <f t="shared" si="1769"/>
        <v>0</v>
      </c>
      <c r="R4024" s="74"/>
      <c r="S4024" s="53">
        <f>ROUND(R4024/12*3,0)</f>
        <v>0</v>
      </c>
      <c r="T4024" s="58"/>
      <c r="U4024" s="58"/>
      <c r="V4024" s="53">
        <f t="shared" si="1771"/>
        <v>0</v>
      </c>
      <c r="W4024" s="75"/>
      <c r="X4024" s="76"/>
    </row>
    <row r="4025" spans="1:24" s="77" customFormat="1" ht="47.25" x14ac:dyDescent="0.25">
      <c r="A4025" s="72" t="s">
        <v>304</v>
      </c>
      <c r="B4025" s="33" t="s">
        <v>334</v>
      </c>
      <c r="C4025" s="78" t="s">
        <v>203</v>
      </c>
      <c r="D4025" s="43" t="s">
        <v>204</v>
      </c>
      <c r="E4025" s="74"/>
      <c r="F4025" s="74"/>
      <c r="G4025" s="74"/>
      <c r="H4025" s="74"/>
      <c r="I4025" s="54"/>
      <c r="J4025" s="50"/>
      <c r="K4025" s="54"/>
      <c r="L4025" s="55"/>
      <c r="M4025" s="75"/>
      <c r="N4025" s="75"/>
      <c r="O4025" s="74"/>
      <c r="P4025" s="74"/>
      <c r="Q4025" s="57">
        <f t="shared" si="1769"/>
        <v>0</v>
      </c>
      <c r="R4025" s="74"/>
      <c r="S4025" s="53">
        <f>ROUND(R4025/12*3,0)</f>
        <v>0</v>
      </c>
      <c r="T4025" s="58"/>
      <c r="U4025" s="58"/>
      <c r="V4025" s="53">
        <f t="shared" si="1771"/>
        <v>0</v>
      </c>
      <c r="W4025" s="75"/>
      <c r="X4025" s="76"/>
    </row>
    <row r="4026" spans="1:24" s="77" customFormat="1" ht="47.25" x14ac:dyDescent="0.25">
      <c r="A4026" s="72" t="s">
        <v>304</v>
      </c>
      <c r="B4026" s="33" t="s">
        <v>334</v>
      </c>
      <c r="C4026" s="78" t="s">
        <v>397</v>
      </c>
      <c r="D4026" s="43" t="s">
        <v>396</v>
      </c>
      <c r="E4026" s="74">
        <v>130105</v>
      </c>
      <c r="F4026" s="53">
        <f>ROUND(E4026/12*2,2)</f>
        <v>21684.17</v>
      </c>
      <c r="G4026" s="53">
        <v>44836</v>
      </c>
      <c r="H4026" s="53">
        <v>22220</v>
      </c>
      <c r="I4026" s="119">
        <f t="shared" ref="I4026" si="1787">G4026-F4026</f>
        <v>23151.83</v>
      </c>
      <c r="J4026" s="55">
        <f t="shared" ref="J4026" si="1788">ROUND(I4026/F4026*100,2)</f>
        <v>106.77</v>
      </c>
      <c r="K4026" s="54"/>
      <c r="L4026" s="55"/>
      <c r="M4026" s="75"/>
      <c r="N4026" s="75"/>
      <c r="O4026" s="74">
        <v>0</v>
      </c>
      <c r="P4026" s="74">
        <v>0</v>
      </c>
      <c r="Q4026" s="57">
        <f t="shared" si="1769"/>
        <v>0</v>
      </c>
      <c r="R4026" s="75">
        <v>39</v>
      </c>
      <c r="S4026" s="53">
        <f>ROUND(R4026/12*2,0)</f>
        <v>7</v>
      </c>
      <c r="T4026" s="58">
        <v>14</v>
      </c>
      <c r="U4026" s="58">
        <v>7</v>
      </c>
      <c r="V4026" s="53">
        <f t="shared" si="1771"/>
        <v>7</v>
      </c>
      <c r="W4026" s="75"/>
      <c r="X4026" s="76"/>
    </row>
    <row r="4027" spans="1:24" s="77" customFormat="1" ht="31.5" x14ac:dyDescent="0.25">
      <c r="A4027" s="72" t="s">
        <v>304</v>
      </c>
      <c r="B4027" s="22" t="s">
        <v>335</v>
      </c>
      <c r="C4027" s="73" t="s">
        <v>102</v>
      </c>
      <c r="D4027" s="32" t="s">
        <v>50</v>
      </c>
      <c r="E4027" s="64">
        <f>SUM(E4028:E4074)</f>
        <v>75010</v>
      </c>
      <c r="F4027" s="64">
        <f>SUM(F4028:F4074)</f>
        <v>34638</v>
      </c>
      <c r="G4027" s="64">
        <f>SUM(G4028:G4074)</f>
        <v>37686.85</v>
      </c>
      <c r="H4027" s="64">
        <f>SUM(H4028:H4074)</f>
        <v>31135</v>
      </c>
      <c r="I4027" s="64">
        <f>SUM(I4028:I4074)</f>
        <v>3048.8500000000004</v>
      </c>
      <c r="J4027" s="50">
        <f>ROUND(I4027/F4027*100,2)</f>
        <v>8.8000000000000007</v>
      </c>
      <c r="K4027" s="64">
        <f>SUM(K4028:K4074)</f>
        <v>0</v>
      </c>
      <c r="L4027" s="64">
        <f>SUM(L4028:L4073)</f>
        <v>0</v>
      </c>
      <c r="M4027" s="64"/>
      <c r="N4027" s="64"/>
      <c r="O4027" s="64">
        <f t="shared" ref="O4027:V4027" si="1789">SUM(O4028:O4071)</f>
        <v>0</v>
      </c>
      <c r="P4027" s="64">
        <f t="shared" si="1789"/>
        <v>0</v>
      </c>
      <c r="Q4027" s="126">
        <f t="shared" si="1789"/>
        <v>0</v>
      </c>
      <c r="R4027" s="64">
        <f t="shared" si="1789"/>
        <v>0</v>
      </c>
      <c r="S4027" s="64">
        <f t="shared" si="1789"/>
        <v>0</v>
      </c>
      <c r="T4027" s="136">
        <f t="shared" si="1789"/>
        <v>0</v>
      </c>
      <c r="U4027" s="136">
        <f t="shared" si="1789"/>
        <v>0</v>
      </c>
      <c r="V4027" s="64">
        <f t="shared" si="1789"/>
        <v>0</v>
      </c>
      <c r="W4027" s="64"/>
      <c r="X4027" s="76"/>
    </row>
    <row r="4028" spans="1:24" s="77" customFormat="1" ht="63" x14ac:dyDescent="0.25">
      <c r="A4028" s="72" t="s">
        <v>304</v>
      </c>
      <c r="B4028" s="44" t="s">
        <v>335</v>
      </c>
      <c r="C4028" s="73" t="s">
        <v>102</v>
      </c>
      <c r="D4028" s="43" t="s">
        <v>205</v>
      </c>
      <c r="E4028" s="74"/>
      <c r="F4028" s="74"/>
      <c r="G4028" s="74"/>
      <c r="H4028" s="74"/>
      <c r="I4028" s="54"/>
      <c r="J4028" s="50"/>
      <c r="K4028" s="54"/>
      <c r="L4028" s="55"/>
      <c r="M4028" s="75"/>
      <c r="N4028" s="75"/>
      <c r="O4028" s="74"/>
      <c r="P4028" s="74"/>
      <c r="Q4028" s="57">
        <f>O4028-P4028</f>
        <v>0</v>
      </c>
      <c r="R4028" s="74"/>
      <c r="S4028" s="53">
        <f>ROUND(R4028/12*3,0)</f>
        <v>0</v>
      </c>
      <c r="T4028" s="58"/>
      <c r="U4028" s="58"/>
      <c r="V4028" s="53">
        <f>T4028-U4028</f>
        <v>0</v>
      </c>
      <c r="W4028" s="75"/>
      <c r="X4028" s="76"/>
    </row>
    <row r="4029" spans="1:24" s="77" customFormat="1" ht="15.75" x14ac:dyDescent="0.25">
      <c r="A4029" s="72" t="s">
        <v>304</v>
      </c>
      <c r="B4029" s="44" t="s">
        <v>335</v>
      </c>
      <c r="C4029" s="23" t="s">
        <v>367</v>
      </c>
      <c r="D4029" s="43" t="s">
        <v>370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/>
      <c r="R4029" s="74"/>
      <c r="S4029" s="53"/>
      <c r="T4029" s="58"/>
      <c r="U4029" s="58"/>
      <c r="V4029" s="53"/>
      <c r="W4029" s="75"/>
      <c r="X4029" s="76"/>
    </row>
    <row r="4030" spans="1:24" s="77" customFormat="1" ht="15.75" x14ac:dyDescent="0.25">
      <c r="A4030" s="72" t="s">
        <v>304</v>
      </c>
      <c r="B4030" s="44" t="s">
        <v>335</v>
      </c>
      <c r="C4030" s="23" t="s">
        <v>368</v>
      </c>
      <c r="D4030" s="43" t="s">
        <v>371</v>
      </c>
      <c r="E4030" s="74"/>
      <c r="F4030" s="74"/>
      <c r="G4030" s="74"/>
      <c r="H4030" s="74"/>
      <c r="I4030" s="54"/>
      <c r="J4030" s="50"/>
      <c r="K4030" s="54"/>
      <c r="L4030" s="55"/>
      <c r="M4030" s="75"/>
      <c r="N4030" s="75"/>
      <c r="O4030" s="74"/>
      <c r="P4030" s="74"/>
      <c r="Q4030" s="57"/>
      <c r="R4030" s="74"/>
      <c r="S4030" s="53"/>
      <c r="T4030" s="58"/>
      <c r="U4030" s="58"/>
      <c r="V4030" s="53"/>
      <c r="W4030" s="75"/>
      <c r="X4030" s="76"/>
    </row>
    <row r="4031" spans="1:24" s="77" customFormat="1" ht="31.5" x14ac:dyDescent="0.25">
      <c r="A4031" s="72" t="s">
        <v>304</v>
      </c>
      <c r="B4031" s="44" t="s">
        <v>335</v>
      </c>
      <c r="C4031" s="23" t="s">
        <v>369</v>
      </c>
      <c r="D4031" s="43" t="s">
        <v>372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/>
      <c r="R4031" s="74"/>
      <c r="S4031" s="53"/>
      <c r="T4031" s="58"/>
      <c r="U4031" s="58"/>
      <c r="V4031" s="53"/>
      <c r="W4031" s="75"/>
      <c r="X4031" s="76"/>
    </row>
    <row r="4032" spans="1:24" s="77" customFormat="1" ht="31.5" x14ac:dyDescent="0.25">
      <c r="A4032" s="72" t="s">
        <v>304</v>
      </c>
      <c r="B4032" s="44" t="s">
        <v>335</v>
      </c>
      <c r="C4032" s="79" t="s">
        <v>206</v>
      </c>
      <c r="D4032" s="43" t="s">
        <v>207</v>
      </c>
      <c r="E4032" s="74"/>
      <c r="F4032" s="74"/>
      <c r="G4032" s="74"/>
      <c r="H4032" s="74"/>
      <c r="I4032" s="54"/>
      <c r="J4032" s="50"/>
      <c r="K4032" s="54"/>
      <c r="L4032" s="55"/>
      <c r="M4032" s="75"/>
      <c r="N4032" s="75"/>
      <c r="O4032" s="74"/>
      <c r="P4032" s="74"/>
      <c r="Q4032" s="57">
        <f t="shared" ref="Q4032:Q4069" si="1790">O4032-P4032</f>
        <v>0</v>
      </c>
      <c r="R4032" s="74"/>
      <c r="S4032" s="53">
        <f>ROUND(R4032/12*3,0)</f>
        <v>0</v>
      </c>
      <c r="T4032" s="58"/>
      <c r="U4032" s="58"/>
      <c r="V4032" s="53">
        <f t="shared" ref="V4032:V4069" si="1791">T4032-U4032</f>
        <v>0</v>
      </c>
      <c r="W4032" s="75"/>
      <c r="X4032" s="76"/>
    </row>
    <row r="4033" spans="1:24" s="77" customFormat="1" ht="31.5" x14ac:dyDescent="0.25">
      <c r="A4033" s="72" t="s">
        <v>304</v>
      </c>
      <c r="B4033" s="44" t="s">
        <v>335</v>
      </c>
      <c r="C4033" s="79" t="s">
        <v>208</v>
      </c>
      <c r="D4033" s="43" t="s">
        <v>209</v>
      </c>
      <c r="E4033" s="53"/>
      <c r="F4033" s="53"/>
      <c r="G4033" s="53"/>
      <c r="H4033" s="53"/>
      <c r="I4033" s="54"/>
      <c r="J4033" s="50"/>
      <c r="K4033" s="54"/>
      <c r="L4033" s="55"/>
      <c r="M4033" s="75"/>
      <c r="N4033" s="75"/>
      <c r="O4033" s="74"/>
      <c r="P4033" s="74"/>
      <c r="Q4033" s="57">
        <f t="shared" si="1790"/>
        <v>0</v>
      </c>
      <c r="R4033" s="74"/>
      <c r="S4033" s="53">
        <f>ROUND(R4033/12*3,0)</f>
        <v>0</v>
      </c>
      <c r="T4033" s="58"/>
      <c r="U4033" s="58"/>
      <c r="V4033" s="53">
        <f t="shared" si="1791"/>
        <v>0</v>
      </c>
      <c r="W4033" s="75"/>
      <c r="X4033" s="76"/>
    </row>
    <row r="4034" spans="1:24" s="77" customFormat="1" ht="15.75" x14ac:dyDescent="0.25">
      <c r="A4034" s="72" t="s">
        <v>304</v>
      </c>
      <c r="B4034" s="44" t="s">
        <v>335</v>
      </c>
      <c r="C4034" s="79" t="s">
        <v>210</v>
      </c>
      <c r="D4034" s="43" t="s">
        <v>223</v>
      </c>
      <c r="E4034" s="74"/>
      <c r="F4034" s="74"/>
      <c r="G4034" s="74"/>
      <c r="H4034" s="74"/>
      <c r="I4034" s="119"/>
      <c r="J4034" s="55"/>
      <c r="K4034" s="119"/>
      <c r="L4034" s="55"/>
      <c r="M4034" s="75"/>
      <c r="N4034" s="75"/>
      <c r="O4034" s="74"/>
      <c r="P4034" s="74"/>
      <c r="Q4034" s="59">
        <f t="shared" si="1790"/>
        <v>0</v>
      </c>
      <c r="R4034" s="74"/>
      <c r="S4034" s="53">
        <f t="shared" ref="S4034" si="1792">ROUND(R4034/12*3,0)</f>
        <v>0</v>
      </c>
      <c r="T4034" s="53"/>
      <c r="U4034" s="53"/>
      <c r="V4034" s="53">
        <f t="shared" si="1791"/>
        <v>0</v>
      </c>
      <c r="W4034" s="75"/>
      <c r="X4034" s="76"/>
    </row>
    <row r="4035" spans="1:24" s="77" customFormat="1" ht="31.5" x14ac:dyDescent="0.25">
      <c r="A4035" s="72" t="s">
        <v>304</v>
      </c>
      <c r="B4035" s="44" t="s">
        <v>335</v>
      </c>
      <c r="C4035" s="79" t="s">
        <v>211</v>
      </c>
      <c r="D4035" s="43" t="s">
        <v>212</v>
      </c>
      <c r="E4035" s="53"/>
      <c r="F4035" s="53">
        <f>E4035/12*1</f>
        <v>0</v>
      </c>
      <c r="G4035" s="53"/>
      <c r="H4035" s="53"/>
      <c r="I4035" s="54"/>
      <c r="J4035" s="50"/>
      <c r="K4035" s="54"/>
      <c r="L4035" s="55"/>
      <c r="M4035" s="75"/>
      <c r="N4035" s="75"/>
      <c r="O4035" s="74"/>
      <c r="P4035" s="74"/>
      <c r="Q4035" s="57">
        <f t="shared" si="1790"/>
        <v>0</v>
      </c>
      <c r="R4035" s="74"/>
      <c r="S4035" s="53">
        <f t="shared" ref="S4035:S4069" si="1793">ROUND(R4035/12*3,0)</f>
        <v>0</v>
      </c>
      <c r="T4035" s="58"/>
      <c r="U4035" s="58"/>
      <c r="V4035" s="53">
        <f t="shared" si="1791"/>
        <v>0</v>
      </c>
      <c r="W4035" s="75"/>
      <c r="X4035" s="76"/>
    </row>
    <row r="4036" spans="1:24" s="77" customFormat="1" ht="15.75" x14ac:dyDescent="0.25">
      <c r="A4036" s="72" t="s">
        <v>304</v>
      </c>
      <c r="B4036" s="44" t="s">
        <v>335</v>
      </c>
      <c r="C4036" s="79" t="s">
        <v>213</v>
      </c>
      <c r="D4036" s="43" t="s">
        <v>214</v>
      </c>
      <c r="E4036" s="74"/>
      <c r="F4036" s="74"/>
      <c r="G4036" s="74"/>
      <c r="H4036" s="74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1790"/>
        <v>0</v>
      </c>
      <c r="R4036" s="74"/>
      <c r="S4036" s="53">
        <f t="shared" si="1793"/>
        <v>0</v>
      </c>
      <c r="T4036" s="58"/>
      <c r="U4036" s="58"/>
      <c r="V4036" s="53">
        <f t="shared" si="1791"/>
        <v>0</v>
      </c>
      <c r="W4036" s="75"/>
      <c r="X4036" s="76"/>
    </row>
    <row r="4037" spans="1:24" s="77" customFormat="1" ht="31.5" x14ac:dyDescent="0.25">
      <c r="A4037" s="72" t="s">
        <v>304</v>
      </c>
      <c r="B4037" s="44" t="s">
        <v>335</v>
      </c>
      <c r="C4037" s="79" t="s">
        <v>215</v>
      </c>
      <c r="D4037" s="43" t="s">
        <v>216</v>
      </c>
      <c r="E4037" s="53">
        <v>48446</v>
      </c>
      <c r="F4037" s="53">
        <f>ROUND(E4037/12*2,0)</f>
        <v>8074</v>
      </c>
      <c r="G4037" s="99">
        <v>11122.85</v>
      </c>
      <c r="H4037" s="53">
        <v>4571</v>
      </c>
      <c r="I4037" s="119">
        <f t="shared" ref="I4037" si="1794">G4037-F4037</f>
        <v>3048.8500000000004</v>
      </c>
      <c r="J4037" s="55">
        <f t="shared" ref="J4037" si="1795">ROUND(I4037/F4037*100,2)</f>
        <v>37.76</v>
      </c>
      <c r="K4037" s="54"/>
      <c r="L4037" s="55"/>
      <c r="M4037" s="75"/>
      <c r="N4037" s="75"/>
      <c r="O4037" s="74"/>
      <c r="P4037" s="74"/>
      <c r="Q4037" s="57">
        <f t="shared" si="1790"/>
        <v>0</v>
      </c>
      <c r="R4037" s="74"/>
      <c r="S4037" s="53">
        <f>R4037</f>
        <v>0</v>
      </c>
      <c r="T4037" s="58"/>
      <c r="U4037" s="58"/>
      <c r="V4037" s="53">
        <f t="shared" si="1791"/>
        <v>0</v>
      </c>
      <c r="W4037" s="75"/>
      <c r="X4037" s="76"/>
    </row>
    <row r="4038" spans="1:24" s="77" customFormat="1" ht="31.5" x14ac:dyDescent="0.25">
      <c r="A4038" s="72" t="s">
        <v>304</v>
      </c>
      <c r="B4038" s="44" t="s">
        <v>335</v>
      </c>
      <c r="C4038" s="79" t="s">
        <v>217</v>
      </c>
      <c r="D4038" s="43" t="s">
        <v>218</v>
      </c>
      <c r="E4038" s="53"/>
      <c r="F4038" s="53">
        <f t="shared" ref="F4038:F4068" si="1796">E4038/12*1</f>
        <v>0</v>
      </c>
      <c r="G4038" s="53"/>
      <c r="H4038" s="53"/>
      <c r="I4038" s="54"/>
      <c r="J4038" s="50"/>
      <c r="K4038" s="54"/>
      <c r="L4038" s="55"/>
      <c r="M4038" s="75"/>
      <c r="N4038" s="75"/>
      <c r="O4038" s="74"/>
      <c r="P4038" s="74"/>
      <c r="Q4038" s="57">
        <f t="shared" si="1790"/>
        <v>0</v>
      </c>
      <c r="R4038" s="74"/>
      <c r="S4038" s="53">
        <f t="shared" si="1793"/>
        <v>0</v>
      </c>
      <c r="T4038" s="58"/>
      <c r="U4038" s="58"/>
      <c r="V4038" s="53">
        <f t="shared" si="1791"/>
        <v>0</v>
      </c>
      <c r="W4038" s="75"/>
      <c r="X4038" s="76"/>
    </row>
    <row r="4039" spans="1:24" s="77" customFormat="1" ht="31.5" x14ac:dyDescent="0.25">
      <c r="A4039" s="72" t="s">
        <v>304</v>
      </c>
      <c r="B4039" s="44" t="s">
        <v>335</v>
      </c>
      <c r="C4039" s="79" t="s">
        <v>219</v>
      </c>
      <c r="D4039" s="43" t="s">
        <v>220</v>
      </c>
      <c r="E4039" s="122"/>
      <c r="F4039" s="53">
        <f t="shared" si="1796"/>
        <v>0</v>
      </c>
      <c r="G4039" s="53"/>
      <c r="H4039" s="53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1790"/>
        <v>0</v>
      </c>
      <c r="R4039" s="74"/>
      <c r="S4039" s="53">
        <f t="shared" si="1793"/>
        <v>0</v>
      </c>
      <c r="T4039" s="58"/>
      <c r="U4039" s="58"/>
      <c r="V4039" s="53">
        <f t="shared" si="1791"/>
        <v>0</v>
      </c>
      <c r="W4039" s="75"/>
      <c r="X4039" s="76"/>
    </row>
    <row r="4040" spans="1:24" s="77" customFormat="1" ht="31.5" x14ac:dyDescent="0.25">
      <c r="A4040" s="72" t="s">
        <v>304</v>
      </c>
      <c r="B4040" s="44" t="s">
        <v>335</v>
      </c>
      <c r="C4040" s="79" t="s">
        <v>221</v>
      </c>
      <c r="D4040" s="43" t="s">
        <v>224</v>
      </c>
      <c r="E4040" s="53"/>
      <c r="F4040" s="53">
        <f t="shared" si="1796"/>
        <v>0</v>
      </c>
      <c r="G4040" s="53"/>
      <c r="H4040" s="53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1790"/>
        <v>0</v>
      </c>
      <c r="R4040" s="74"/>
      <c r="S4040" s="53">
        <f t="shared" si="1793"/>
        <v>0</v>
      </c>
      <c r="T4040" s="58"/>
      <c r="U4040" s="58"/>
      <c r="V4040" s="53">
        <f t="shared" si="1791"/>
        <v>0</v>
      </c>
      <c r="W4040" s="75"/>
      <c r="X4040" s="76"/>
    </row>
    <row r="4041" spans="1:24" s="77" customFormat="1" ht="31.5" x14ac:dyDescent="0.25">
      <c r="A4041" s="72" t="s">
        <v>304</v>
      </c>
      <c r="B4041" s="44" t="s">
        <v>335</v>
      </c>
      <c r="C4041" s="79" t="s">
        <v>222</v>
      </c>
      <c r="D4041" s="43" t="s">
        <v>225</v>
      </c>
      <c r="E4041" s="53"/>
      <c r="F4041" s="53">
        <f t="shared" si="1796"/>
        <v>0</v>
      </c>
      <c r="G4041" s="53"/>
      <c r="H4041" s="53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1790"/>
        <v>0</v>
      </c>
      <c r="R4041" s="74"/>
      <c r="S4041" s="53">
        <f t="shared" si="1793"/>
        <v>0</v>
      </c>
      <c r="T4041" s="58"/>
      <c r="U4041" s="58"/>
      <c r="V4041" s="53">
        <f t="shared" si="1791"/>
        <v>0</v>
      </c>
      <c r="W4041" s="75"/>
      <c r="X4041" s="76"/>
    </row>
    <row r="4042" spans="1:24" s="77" customFormat="1" ht="31.5" x14ac:dyDescent="0.25">
      <c r="A4042" s="72" t="s">
        <v>304</v>
      </c>
      <c r="B4042" s="44" t="s">
        <v>335</v>
      </c>
      <c r="C4042" s="79" t="s">
        <v>277</v>
      </c>
      <c r="D4042" s="43" t="s">
        <v>278</v>
      </c>
      <c r="E4042" s="122"/>
      <c r="F4042" s="53">
        <f t="shared" si="1796"/>
        <v>0</v>
      </c>
      <c r="G4042" s="53"/>
      <c r="H4042" s="53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1790"/>
        <v>0</v>
      </c>
      <c r="R4042" s="74"/>
      <c r="S4042" s="53">
        <f t="shared" si="1793"/>
        <v>0</v>
      </c>
      <c r="T4042" s="58"/>
      <c r="U4042" s="58"/>
      <c r="V4042" s="53">
        <f t="shared" si="1791"/>
        <v>0</v>
      </c>
      <c r="W4042" s="75"/>
      <c r="X4042" s="76"/>
    </row>
    <row r="4043" spans="1:24" s="77" customFormat="1" ht="15.75" x14ac:dyDescent="0.25">
      <c r="A4043" s="72" t="s">
        <v>304</v>
      </c>
      <c r="B4043" s="44" t="s">
        <v>335</v>
      </c>
      <c r="C4043" s="79" t="s">
        <v>226</v>
      </c>
      <c r="D4043" s="38" t="s">
        <v>408</v>
      </c>
      <c r="E4043" s="53"/>
      <c r="F4043" s="53"/>
      <c r="G4043" s="53"/>
      <c r="H4043" s="53"/>
      <c r="I4043" s="119">
        <f>G4043-F4043</f>
        <v>0</v>
      </c>
      <c r="J4043" s="55"/>
      <c r="K4043" s="54"/>
      <c r="L4043" s="55"/>
      <c r="M4043" s="75"/>
      <c r="N4043" s="75"/>
      <c r="O4043" s="74"/>
      <c r="P4043" s="74"/>
      <c r="Q4043" s="57">
        <f t="shared" si="1790"/>
        <v>0</v>
      </c>
      <c r="R4043" s="74"/>
      <c r="S4043" s="53">
        <f t="shared" si="1793"/>
        <v>0</v>
      </c>
      <c r="T4043" s="58"/>
      <c r="U4043" s="58"/>
      <c r="V4043" s="53">
        <f t="shared" si="1791"/>
        <v>0</v>
      </c>
      <c r="W4043" s="75"/>
      <c r="X4043" s="76"/>
    </row>
    <row r="4044" spans="1:24" s="77" customFormat="1" ht="31.5" x14ac:dyDescent="0.25">
      <c r="A4044" s="72" t="s">
        <v>304</v>
      </c>
      <c r="B4044" s="44" t="s">
        <v>335</v>
      </c>
      <c r="C4044" s="79" t="s">
        <v>227</v>
      </c>
      <c r="D4044" s="43" t="s">
        <v>228</v>
      </c>
      <c r="E4044" s="122"/>
      <c r="F4044" s="53">
        <f t="shared" si="1796"/>
        <v>0</v>
      </c>
      <c r="G4044" s="53"/>
      <c r="H4044" s="53"/>
      <c r="I4044" s="54"/>
      <c r="J4044" s="50"/>
      <c r="K4044" s="54"/>
      <c r="L4044" s="55"/>
      <c r="M4044" s="75"/>
      <c r="N4044" s="75"/>
      <c r="O4044" s="74"/>
      <c r="P4044" s="74"/>
      <c r="Q4044" s="57">
        <f t="shared" si="1790"/>
        <v>0</v>
      </c>
      <c r="R4044" s="74"/>
      <c r="S4044" s="53">
        <f t="shared" si="1793"/>
        <v>0</v>
      </c>
      <c r="T4044" s="58"/>
      <c r="U4044" s="58"/>
      <c r="V4044" s="53">
        <f t="shared" si="1791"/>
        <v>0</v>
      </c>
      <c r="W4044" s="75"/>
      <c r="X4044" s="76"/>
    </row>
    <row r="4045" spans="1:24" s="77" customFormat="1" ht="15.75" x14ac:dyDescent="0.25">
      <c r="A4045" s="72" t="s">
        <v>304</v>
      </c>
      <c r="B4045" s="44" t="s">
        <v>335</v>
      </c>
      <c r="C4045" s="79" t="s">
        <v>229</v>
      </c>
      <c r="D4045" s="43" t="s">
        <v>230</v>
      </c>
      <c r="E4045" s="53"/>
      <c r="F4045" s="53">
        <f t="shared" si="1796"/>
        <v>0</v>
      </c>
      <c r="G4045" s="53"/>
      <c r="H4045" s="53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1790"/>
        <v>0</v>
      </c>
      <c r="R4045" s="74"/>
      <c r="S4045" s="53">
        <f t="shared" si="1793"/>
        <v>0</v>
      </c>
      <c r="T4045" s="58"/>
      <c r="U4045" s="58"/>
      <c r="V4045" s="53">
        <f t="shared" si="1791"/>
        <v>0</v>
      </c>
      <c r="W4045" s="75"/>
      <c r="X4045" s="76"/>
    </row>
    <row r="4046" spans="1:24" s="77" customFormat="1" ht="15.75" x14ac:dyDescent="0.25">
      <c r="A4046" s="72" t="s">
        <v>304</v>
      </c>
      <c r="B4046" s="44" t="s">
        <v>335</v>
      </c>
      <c r="C4046" s="37" t="s">
        <v>377</v>
      </c>
      <c r="D4046" s="43" t="s">
        <v>359</v>
      </c>
      <c r="E4046" s="122"/>
      <c r="F4046" s="53">
        <f t="shared" si="1796"/>
        <v>0</v>
      </c>
      <c r="G4046" s="53"/>
      <c r="H4046" s="53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1790"/>
        <v>0</v>
      </c>
      <c r="R4046" s="74"/>
      <c r="S4046" s="53">
        <f t="shared" si="1793"/>
        <v>0</v>
      </c>
      <c r="T4046" s="58"/>
      <c r="U4046" s="58"/>
      <c r="V4046" s="53">
        <f t="shared" si="1791"/>
        <v>0</v>
      </c>
      <c r="W4046" s="75"/>
      <c r="X4046" s="76"/>
    </row>
    <row r="4047" spans="1:24" s="77" customFormat="1" ht="15.75" x14ac:dyDescent="0.25">
      <c r="A4047" s="72" t="s">
        <v>304</v>
      </c>
      <c r="B4047" s="44" t="s">
        <v>335</v>
      </c>
      <c r="C4047" s="79" t="s">
        <v>231</v>
      </c>
      <c r="D4047" s="43" t="s">
        <v>232</v>
      </c>
      <c r="E4047" s="53"/>
      <c r="F4047" s="53">
        <f t="shared" si="1796"/>
        <v>0</v>
      </c>
      <c r="G4047" s="53"/>
      <c r="H4047" s="53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1790"/>
        <v>0</v>
      </c>
      <c r="R4047" s="74"/>
      <c r="S4047" s="53">
        <f t="shared" si="1793"/>
        <v>0</v>
      </c>
      <c r="T4047" s="58"/>
      <c r="U4047" s="58"/>
      <c r="V4047" s="53">
        <f t="shared" si="1791"/>
        <v>0</v>
      </c>
      <c r="W4047" s="75"/>
      <c r="X4047" s="76"/>
    </row>
    <row r="4048" spans="1:24" s="77" customFormat="1" ht="15.75" x14ac:dyDescent="0.25">
      <c r="A4048" s="72" t="s">
        <v>304</v>
      </c>
      <c r="B4048" s="44" t="s">
        <v>335</v>
      </c>
      <c r="C4048" s="79" t="s">
        <v>233</v>
      </c>
      <c r="D4048" s="43" t="s">
        <v>234</v>
      </c>
      <c r="E4048" s="53"/>
      <c r="F4048" s="53"/>
      <c r="G4048" s="53"/>
      <c r="H4048" s="53"/>
      <c r="I4048" s="119"/>
      <c r="J4048" s="55"/>
      <c r="K4048" s="54"/>
      <c r="L4048" s="55"/>
      <c r="M4048" s="75"/>
      <c r="N4048" s="75"/>
      <c r="O4048" s="74"/>
      <c r="P4048" s="74"/>
      <c r="Q4048" s="57">
        <f t="shared" si="1790"/>
        <v>0</v>
      </c>
      <c r="R4048" s="74"/>
      <c r="S4048" s="53">
        <f t="shared" si="1793"/>
        <v>0</v>
      </c>
      <c r="T4048" s="58"/>
      <c r="U4048" s="58"/>
      <c r="V4048" s="53">
        <f t="shared" si="1791"/>
        <v>0</v>
      </c>
      <c r="W4048" s="75"/>
      <c r="X4048" s="76"/>
    </row>
    <row r="4049" spans="1:24" s="77" customFormat="1" ht="31.5" x14ac:dyDescent="0.25">
      <c r="A4049" s="72" t="s">
        <v>304</v>
      </c>
      <c r="B4049" s="44" t="s">
        <v>335</v>
      </c>
      <c r="C4049" s="79" t="s">
        <v>235</v>
      </c>
      <c r="D4049" s="43" t="s">
        <v>236</v>
      </c>
      <c r="E4049" s="53"/>
      <c r="F4049" s="53">
        <f t="shared" si="1796"/>
        <v>0</v>
      </c>
      <c r="G4049" s="53"/>
      <c r="H4049" s="53"/>
      <c r="I4049" s="54"/>
      <c r="J4049" s="50"/>
      <c r="K4049" s="54"/>
      <c r="L4049" s="55"/>
      <c r="M4049" s="75"/>
      <c r="N4049" s="75"/>
      <c r="O4049" s="74"/>
      <c r="P4049" s="74"/>
      <c r="Q4049" s="57">
        <f t="shared" si="1790"/>
        <v>0</v>
      </c>
      <c r="R4049" s="74"/>
      <c r="S4049" s="53">
        <f t="shared" si="1793"/>
        <v>0</v>
      </c>
      <c r="T4049" s="58"/>
      <c r="U4049" s="58"/>
      <c r="V4049" s="53">
        <f t="shared" si="1791"/>
        <v>0</v>
      </c>
      <c r="W4049" s="75"/>
      <c r="X4049" s="76"/>
    </row>
    <row r="4050" spans="1:24" s="77" customFormat="1" ht="31.5" x14ac:dyDescent="0.25">
      <c r="A4050" s="72" t="s">
        <v>304</v>
      </c>
      <c r="B4050" s="44" t="s">
        <v>335</v>
      </c>
      <c r="C4050" s="79" t="s">
        <v>237</v>
      </c>
      <c r="D4050" s="43" t="s">
        <v>238</v>
      </c>
      <c r="E4050" s="53"/>
      <c r="F4050" s="53">
        <f t="shared" si="1796"/>
        <v>0</v>
      </c>
      <c r="G4050" s="53"/>
      <c r="H4050" s="53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1790"/>
        <v>0</v>
      </c>
      <c r="R4050" s="74"/>
      <c r="S4050" s="53">
        <f t="shared" si="1793"/>
        <v>0</v>
      </c>
      <c r="T4050" s="58"/>
      <c r="U4050" s="58"/>
      <c r="V4050" s="53">
        <f t="shared" si="1791"/>
        <v>0</v>
      </c>
      <c r="W4050" s="75"/>
      <c r="X4050" s="76"/>
    </row>
    <row r="4051" spans="1:24" s="77" customFormat="1" ht="15.75" x14ac:dyDescent="0.25">
      <c r="A4051" s="72" t="s">
        <v>304</v>
      </c>
      <c r="B4051" s="44" t="s">
        <v>335</v>
      </c>
      <c r="C4051" s="79" t="s">
        <v>239</v>
      </c>
      <c r="D4051" s="43" t="s">
        <v>243</v>
      </c>
      <c r="E4051" s="53"/>
      <c r="F4051" s="53">
        <f t="shared" si="1796"/>
        <v>0</v>
      </c>
      <c r="G4051" s="53"/>
      <c r="H4051" s="53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1790"/>
        <v>0</v>
      </c>
      <c r="R4051" s="74"/>
      <c r="S4051" s="53">
        <f t="shared" si="1793"/>
        <v>0</v>
      </c>
      <c r="T4051" s="58"/>
      <c r="U4051" s="58"/>
      <c r="V4051" s="53">
        <f t="shared" si="1791"/>
        <v>0</v>
      </c>
      <c r="W4051" s="75"/>
      <c r="X4051" s="76"/>
    </row>
    <row r="4052" spans="1:24" s="77" customFormat="1" ht="15.75" x14ac:dyDescent="0.25">
      <c r="A4052" s="72" t="s">
        <v>304</v>
      </c>
      <c r="B4052" s="44" t="s">
        <v>335</v>
      </c>
      <c r="C4052" s="79" t="s">
        <v>240</v>
      </c>
      <c r="D4052" s="43" t="s">
        <v>244</v>
      </c>
      <c r="E4052" s="53"/>
      <c r="F4052" s="53"/>
      <c r="G4052" s="53"/>
      <c r="H4052" s="53"/>
      <c r="I4052" s="119"/>
      <c r="J4052" s="55"/>
      <c r="K4052" s="54"/>
      <c r="L4052" s="55"/>
      <c r="M4052" s="75"/>
      <c r="N4052" s="75"/>
      <c r="O4052" s="74"/>
      <c r="P4052" s="74"/>
      <c r="Q4052" s="57">
        <f t="shared" si="1790"/>
        <v>0</v>
      </c>
      <c r="R4052" s="74"/>
      <c r="S4052" s="53">
        <f t="shared" si="1793"/>
        <v>0</v>
      </c>
      <c r="T4052" s="58"/>
      <c r="U4052" s="58"/>
      <c r="V4052" s="53">
        <f t="shared" si="1791"/>
        <v>0</v>
      </c>
      <c r="W4052" s="75"/>
      <c r="X4052" s="76"/>
    </row>
    <row r="4053" spans="1:24" s="77" customFormat="1" ht="15.75" x14ac:dyDescent="0.25">
      <c r="A4053" s="72" t="s">
        <v>304</v>
      </c>
      <c r="B4053" s="44" t="s">
        <v>335</v>
      </c>
      <c r="C4053" s="79" t="s">
        <v>241</v>
      </c>
      <c r="D4053" s="43" t="s">
        <v>242</v>
      </c>
      <c r="E4053" s="53"/>
      <c r="F4053" s="53">
        <f t="shared" si="1796"/>
        <v>0</v>
      </c>
      <c r="G4053" s="53"/>
      <c r="H4053" s="53"/>
      <c r="I4053" s="54"/>
      <c r="J4053" s="50"/>
      <c r="K4053" s="54"/>
      <c r="L4053" s="55"/>
      <c r="M4053" s="75"/>
      <c r="N4053" s="75"/>
      <c r="O4053" s="74"/>
      <c r="P4053" s="74"/>
      <c r="Q4053" s="57">
        <f t="shared" si="1790"/>
        <v>0</v>
      </c>
      <c r="R4053" s="74"/>
      <c r="S4053" s="53">
        <f t="shared" si="1793"/>
        <v>0</v>
      </c>
      <c r="T4053" s="58"/>
      <c r="U4053" s="58"/>
      <c r="V4053" s="53">
        <f t="shared" si="1791"/>
        <v>0</v>
      </c>
      <c r="W4053" s="75"/>
      <c r="X4053" s="76"/>
    </row>
    <row r="4054" spans="1:24" s="77" customFormat="1" ht="31.5" x14ac:dyDescent="0.25">
      <c r="A4054" s="72" t="s">
        <v>304</v>
      </c>
      <c r="B4054" s="44" t="s">
        <v>335</v>
      </c>
      <c r="C4054" s="79" t="s">
        <v>245</v>
      </c>
      <c r="D4054" s="43" t="s">
        <v>246</v>
      </c>
      <c r="E4054" s="53"/>
      <c r="F4054" s="53">
        <f t="shared" si="1796"/>
        <v>0</v>
      </c>
      <c r="G4054" s="53"/>
      <c r="H4054" s="53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1790"/>
        <v>0</v>
      </c>
      <c r="R4054" s="74"/>
      <c r="S4054" s="53">
        <f t="shared" si="1793"/>
        <v>0</v>
      </c>
      <c r="T4054" s="58"/>
      <c r="U4054" s="58"/>
      <c r="V4054" s="53">
        <f t="shared" si="1791"/>
        <v>0</v>
      </c>
      <c r="W4054" s="75"/>
      <c r="X4054" s="76"/>
    </row>
    <row r="4055" spans="1:24" s="77" customFormat="1" ht="15.75" x14ac:dyDescent="0.25">
      <c r="A4055" s="72" t="s">
        <v>304</v>
      </c>
      <c r="B4055" s="44" t="s">
        <v>335</v>
      </c>
      <c r="C4055" s="79" t="s">
        <v>247</v>
      </c>
      <c r="D4055" s="43" t="s">
        <v>248</v>
      </c>
      <c r="E4055" s="53"/>
      <c r="F4055" s="53">
        <f t="shared" si="1796"/>
        <v>0</v>
      </c>
      <c r="G4055" s="53"/>
      <c r="H4055" s="53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1790"/>
        <v>0</v>
      </c>
      <c r="R4055" s="74"/>
      <c r="S4055" s="53">
        <f t="shared" si="1793"/>
        <v>0</v>
      </c>
      <c r="T4055" s="58"/>
      <c r="U4055" s="58"/>
      <c r="V4055" s="53">
        <f t="shared" si="1791"/>
        <v>0</v>
      </c>
      <c r="W4055" s="75"/>
      <c r="X4055" s="76"/>
    </row>
    <row r="4056" spans="1:24" s="77" customFormat="1" ht="31.5" x14ac:dyDescent="0.25">
      <c r="A4056" s="72" t="s">
        <v>304</v>
      </c>
      <c r="B4056" s="44" t="s">
        <v>335</v>
      </c>
      <c r="C4056" s="79" t="s">
        <v>249</v>
      </c>
      <c r="D4056" s="43" t="s">
        <v>250</v>
      </c>
      <c r="E4056" s="53"/>
      <c r="F4056" s="53">
        <f t="shared" si="1796"/>
        <v>0</v>
      </c>
      <c r="G4056" s="53"/>
      <c r="H4056" s="53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1790"/>
        <v>0</v>
      </c>
      <c r="R4056" s="74"/>
      <c r="S4056" s="53">
        <f t="shared" si="1793"/>
        <v>0</v>
      </c>
      <c r="T4056" s="58"/>
      <c r="U4056" s="58"/>
      <c r="V4056" s="53">
        <f t="shared" si="1791"/>
        <v>0</v>
      </c>
      <c r="W4056" s="75"/>
      <c r="X4056" s="76"/>
    </row>
    <row r="4057" spans="1:24" s="77" customFormat="1" ht="15.75" x14ac:dyDescent="0.25">
      <c r="A4057" s="72" t="s">
        <v>304</v>
      </c>
      <c r="B4057" s="44" t="s">
        <v>335</v>
      </c>
      <c r="C4057" s="79" t="s">
        <v>251</v>
      </c>
      <c r="D4057" s="43" t="s">
        <v>260</v>
      </c>
      <c r="E4057" s="53"/>
      <c r="F4057" s="53">
        <f t="shared" si="1796"/>
        <v>0</v>
      </c>
      <c r="G4057" s="53"/>
      <c r="H4057" s="53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1790"/>
        <v>0</v>
      </c>
      <c r="R4057" s="74"/>
      <c r="S4057" s="53">
        <f t="shared" si="1793"/>
        <v>0</v>
      </c>
      <c r="T4057" s="58"/>
      <c r="U4057" s="58"/>
      <c r="V4057" s="53">
        <f t="shared" si="1791"/>
        <v>0</v>
      </c>
      <c r="W4057" s="75"/>
      <c r="X4057" s="76"/>
    </row>
    <row r="4058" spans="1:24" s="77" customFormat="1" ht="15.75" x14ac:dyDescent="0.25">
      <c r="A4058" s="72" t="s">
        <v>304</v>
      </c>
      <c r="B4058" s="44" t="s">
        <v>335</v>
      </c>
      <c r="C4058" s="79" t="s">
        <v>252</v>
      </c>
      <c r="D4058" s="43" t="s">
        <v>253</v>
      </c>
      <c r="E4058" s="53"/>
      <c r="F4058" s="53">
        <f t="shared" si="1796"/>
        <v>0</v>
      </c>
      <c r="G4058" s="53"/>
      <c r="H4058" s="53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1790"/>
        <v>0</v>
      </c>
      <c r="R4058" s="74"/>
      <c r="S4058" s="53">
        <f t="shared" si="1793"/>
        <v>0</v>
      </c>
      <c r="T4058" s="58"/>
      <c r="U4058" s="58"/>
      <c r="V4058" s="53">
        <f t="shared" si="1791"/>
        <v>0</v>
      </c>
      <c r="W4058" s="75"/>
      <c r="X4058" s="76"/>
    </row>
    <row r="4059" spans="1:24" s="77" customFormat="1" ht="15.75" x14ac:dyDescent="0.25">
      <c r="A4059" s="72" t="s">
        <v>304</v>
      </c>
      <c r="B4059" s="44" t="s">
        <v>335</v>
      </c>
      <c r="C4059" s="79" t="s">
        <v>254</v>
      </c>
      <c r="D4059" s="43" t="s">
        <v>255</v>
      </c>
      <c r="E4059" s="53"/>
      <c r="F4059" s="53">
        <f t="shared" si="1796"/>
        <v>0</v>
      </c>
      <c r="G4059" s="53"/>
      <c r="H4059" s="53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1790"/>
        <v>0</v>
      </c>
      <c r="R4059" s="74"/>
      <c r="S4059" s="53">
        <f t="shared" si="1793"/>
        <v>0</v>
      </c>
      <c r="T4059" s="58"/>
      <c r="U4059" s="58"/>
      <c r="V4059" s="53">
        <f t="shared" si="1791"/>
        <v>0</v>
      </c>
      <c r="W4059" s="75"/>
      <c r="X4059" s="76"/>
    </row>
    <row r="4060" spans="1:24" s="77" customFormat="1" ht="15.75" x14ac:dyDescent="0.25">
      <c r="A4060" s="72" t="s">
        <v>304</v>
      </c>
      <c r="B4060" s="44" t="s">
        <v>335</v>
      </c>
      <c r="C4060" s="79" t="s">
        <v>256</v>
      </c>
      <c r="D4060" s="43" t="s">
        <v>257</v>
      </c>
      <c r="E4060" s="53"/>
      <c r="F4060" s="53">
        <f t="shared" si="1796"/>
        <v>0</v>
      </c>
      <c r="G4060" s="53"/>
      <c r="H4060" s="53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1790"/>
        <v>0</v>
      </c>
      <c r="R4060" s="74"/>
      <c r="S4060" s="53">
        <f t="shared" si="1793"/>
        <v>0</v>
      </c>
      <c r="T4060" s="58"/>
      <c r="U4060" s="58"/>
      <c r="V4060" s="53">
        <f t="shared" si="1791"/>
        <v>0</v>
      </c>
      <c r="W4060" s="75"/>
      <c r="X4060" s="76"/>
    </row>
    <row r="4061" spans="1:24" s="77" customFormat="1" ht="31.5" x14ac:dyDescent="0.25">
      <c r="A4061" s="72" t="s">
        <v>304</v>
      </c>
      <c r="B4061" s="44" t="s">
        <v>335</v>
      </c>
      <c r="C4061" s="79" t="s">
        <v>258</v>
      </c>
      <c r="D4061" s="43" t="s">
        <v>259</v>
      </c>
      <c r="E4061" s="53"/>
      <c r="F4061" s="53">
        <f t="shared" si="1796"/>
        <v>0</v>
      </c>
      <c r="G4061" s="53"/>
      <c r="H4061" s="53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1790"/>
        <v>0</v>
      </c>
      <c r="R4061" s="74"/>
      <c r="S4061" s="53">
        <f t="shared" si="1793"/>
        <v>0</v>
      </c>
      <c r="T4061" s="58"/>
      <c r="U4061" s="58"/>
      <c r="V4061" s="53">
        <f t="shared" si="1791"/>
        <v>0</v>
      </c>
      <c r="W4061" s="75"/>
      <c r="X4061" s="76"/>
    </row>
    <row r="4062" spans="1:24" s="77" customFormat="1" ht="15.75" x14ac:dyDescent="0.25">
      <c r="A4062" s="72" t="s">
        <v>304</v>
      </c>
      <c r="B4062" s="44" t="s">
        <v>335</v>
      </c>
      <c r="C4062" s="79" t="s">
        <v>261</v>
      </c>
      <c r="D4062" s="43" t="s">
        <v>262</v>
      </c>
      <c r="E4062" s="53"/>
      <c r="F4062" s="53">
        <f t="shared" si="1796"/>
        <v>0</v>
      </c>
      <c r="G4062" s="53"/>
      <c r="H4062" s="53"/>
      <c r="I4062" s="54"/>
      <c r="J4062" s="50"/>
      <c r="K4062" s="54"/>
      <c r="L4062" s="55"/>
      <c r="M4062" s="75"/>
      <c r="N4062" s="75"/>
      <c r="O4062" s="74"/>
      <c r="P4062" s="74"/>
      <c r="Q4062" s="57">
        <f t="shared" si="1790"/>
        <v>0</v>
      </c>
      <c r="R4062" s="74"/>
      <c r="S4062" s="53">
        <f t="shared" si="1793"/>
        <v>0</v>
      </c>
      <c r="T4062" s="58"/>
      <c r="U4062" s="58"/>
      <c r="V4062" s="53">
        <f t="shared" si="1791"/>
        <v>0</v>
      </c>
      <c r="W4062" s="75"/>
      <c r="X4062" s="76"/>
    </row>
    <row r="4063" spans="1:24" s="77" customFormat="1" ht="47.25" x14ac:dyDescent="0.25">
      <c r="A4063" s="72" t="s">
        <v>304</v>
      </c>
      <c r="B4063" s="44" t="s">
        <v>335</v>
      </c>
      <c r="C4063" s="79" t="s">
        <v>263</v>
      </c>
      <c r="D4063" s="43" t="s">
        <v>264</v>
      </c>
      <c r="E4063" s="53"/>
      <c r="F4063" s="53">
        <f t="shared" si="1796"/>
        <v>0</v>
      </c>
      <c r="G4063" s="53"/>
      <c r="H4063" s="53"/>
      <c r="I4063" s="54"/>
      <c r="J4063" s="50"/>
      <c r="K4063" s="54"/>
      <c r="L4063" s="55"/>
      <c r="M4063" s="75"/>
      <c r="N4063" s="75"/>
      <c r="O4063" s="74"/>
      <c r="P4063" s="74"/>
      <c r="Q4063" s="57">
        <f t="shared" si="1790"/>
        <v>0</v>
      </c>
      <c r="R4063" s="74"/>
      <c r="S4063" s="53">
        <f t="shared" si="1793"/>
        <v>0</v>
      </c>
      <c r="T4063" s="58"/>
      <c r="U4063" s="58"/>
      <c r="V4063" s="53">
        <f t="shared" si="1791"/>
        <v>0</v>
      </c>
      <c r="W4063" s="75"/>
      <c r="X4063" s="76"/>
    </row>
    <row r="4064" spans="1:24" s="77" customFormat="1" ht="15.75" x14ac:dyDescent="0.25">
      <c r="A4064" s="72" t="s">
        <v>304</v>
      </c>
      <c r="B4064" s="44" t="s">
        <v>335</v>
      </c>
      <c r="C4064" s="79" t="s">
        <v>265</v>
      </c>
      <c r="D4064" s="43" t="s">
        <v>266</v>
      </c>
      <c r="E4064" s="53"/>
      <c r="F4064" s="53">
        <f t="shared" si="1796"/>
        <v>0</v>
      </c>
      <c r="G4064" s="53"/>
      <c r="H4064" s="53"/>
      <c r="I4064" s="54"/>
      <c r="J4064" s="50"/>
      <c r="K4064" s="54"/>
      <c r="L4064" s="55"/>
      <c r="M4064" s="75"/>
      <c r="N4064" s="75"/>
      <c r="O4064" s="74"/>
      <c r="P4064" s="74"/>
      <c r="Q4064" s="57">
        <f t="shared" si="1790"/>
        <v>0</v>
      </c>
      <c r="R4064" s="74"/>
      <c r="S4064" s="53">
        <f t="shared" si="1793"/>
        <v>0</v>
      </c>
      <c r="T4064" s="58"/>
      <c r="U4064" s="58"/>
      <c r="V4064" s="53">
        <f t="shared" si="1791"/>
        <v>0</v>
      </c>
      <c r="W4064" s="75"/>
      <c r="X4064" s="76"/>
    </row>
    <row r="4065" spans="1:24" s="77" customFormat="1" ht="31.5" x14ac:dyDescent="0.25">
      <c r="A4065" s="72" t="s">
        <v>304</v>
      </c>
      <c r="B4065" s="44" t="s">
        <v>335</v>
      </c>
      <c r="C4065" s="79" t="s">
        <v>267</v>
      </c>
      <c r="D4065" s="43" t="s">
        <v>268</v>
      </c>
      <c r="E4065" s="53"/>
      <c r="F4065" s="53">
        <f t="shared" si="1796"/>
        <v>0</v>
      </c>
      <c r="G4065" s="53"/>
      <c r="H4065" s="53"/>
      <c r="I4065" s="54"/>
      <c r="J4065" s="50"/>
      <c r="K4065" s="54"/>
      <c r="L4065" s="55"/>
      <c r="M4065" s="75"/>
      <c r="N4065" s="75"/>
      <c r="O4065" s="74"/>
      <c r="P4065" s="74"/>
      <c r="Q4065" s="57">
        <f t="shared" si="1790"/>
        <v>0</v>
      </c>
      <c r="R4065" s="74"/>
      <c r="S4065" s="53">
        <f t="shared" si="1793"/>
        <v>0</v>
      </c>
      <c r="T4065" s="58"/>
      <c r="U4065" s="58"/>
      <c r="V4065" s="53">
        <f t="shared" si="1791"/>
        <v>0</v>
      </c>
      <c r="W4065" s="75"/>
      <c r="X4065" s="76"/>
    </row>
    <row r="4066" spans="1:24" s="77" customFormat="1" ht="15.75" x14ac:dyDescent="0.25">
      <c r="A4066" s="72" t="s">
        <v>304</v>
      </c>
      <c r="B4066" s="44" t="s">
        <v>335</v>
      </c>
      <c r="C4066" s="79" t="s">
        <v>269</v>
      </c>
      <c r="D4066" s="43" t="s">
        <v>270</v>
      </c>
      <c r="E4066" s="53"/>
      <c r="F4066" s="53">
        <f t="shared" si="1796"/>
        <v>0</v>
      </c>
      <c r="G4066" s="53"/>
      <c r="H4066" s="53"/>
      <c r="I4066" s="54"/>
      <c r="J4066" s="50"/>
      <c r="K4066" s="54"/>
      <c r="L4066" s="55"/>
      <c r="M4066" s="75"/>
      <c r="N4066" s="75"/>
      <c r="O4066" s="74"/>
      <c r="P4066" s="74"/>
      <c r="Q4066" s="57">
        <f t="shared" si="1790"/>
        <v>0</v>
      </c>
      <c r="R4066" s="74"/>
      <c r="S4066" s="53">
        <f t="shared" si="1793"/>
        <v>0</v>
      </c>
      <c r="T4066" s="58"/>
      <c r="U4066" s="58"/>
      <c r="V4066" s="53">
        <f t="shared" si="1791"/>
        <v>0</v>
      </c>
      <c r="W4066" s="75"/>
      <c r="X4066" s="76"/>
    </row>
    <row r="4067" spans="1:24" s="77" customFormat="1" ht="31.5" x14ac:dyDescent="0.25">
      <c r="A4067" s="72" t="s">
        <v>304</v>
      </c>
      <c r="B4067" s="44" t="s">
        <v>335</v>
      </c>
      <c r="C4067" s="79" t="s">
        <v>271</v>
      </c>
      <c r="D4067" s="43" t="s">
        <v>272</v>
      </c>
      <c r="E4067" s="53"/>
      <c r="F4067" s="53">
        <f t="shared" si="1796"/>
        <v>0</v>
      </c>
      <c r="G4067" s="53"/>
      <c r="H4067" s="53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1790"/>
        <v>0</v>
      </c>
      <c r="R4067" s="74"/>
      <c r="S4067" s="53">
        <f t="shared" si="1793"/>
        <v>0</v>
      </c>
      <c r="T4067" s="58"/>
      <c r="U4067" s="58"/>
      <c r="V4067" s="53">
        <f t="shared" si="1791"/>
        <v>0</v>
      </c>
      <c r="W4067" s="75"/>
      <c r="X4067" s="76"/>
    </row>
    <row r="4068" spans="1:24" s="77" customFormat="1" ht="15.75" x14ac:dyDescent="0.25">
      <c r="A4068" s="72" t="s">
        <v>304</v>
      </c>
      <c r="B4068" s="44" t="s">
        <v>335</v>
      </c>
      <c r="C4068" s="79" t="s">
        <v>273</v>
      </c>
      <c r="D4068" s="43" t="s">
        <v>274</v>
      </c>
      <c r="E4068" s="53"/>
      <c r="F4068" s="53">
        <f t="shared" si="1796"/>
        <v>0</v>
      </c>
      <c r="G4068" s="53"/>
      <c r="H4068" s="53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1790"/>
        <v>0</v>
      </c>
      <c r="R4068" s="74"/>
      <c r="S4068" s="53">
        <f t="shared" si="1793"/>
        <v>0</v>
      </c>
      <c r="T4068" s="58"/>
      <c r="U4068" s="58"/>
      <c r="V4068" s="53">
        <f t="shared" si="1791"/>
        <v>0</v>
      </c>
      <c r="W4068" s="75"/>
      <c r="X4068" s="76"/>
    </row>
    <row r="4069" spans="1:24" s="77" customFormat="1" ht="31.5" x14ac:dyDescent="0.25">
      <c r="A4069" s="72" t="s">
        <v>304</v>
      </c>
      <c r="B4069" s="44" t="s">
        <v>335</v>
      </c>
      <c r="C4069" s="79" t="s">
        <v>275</v>
      </c>
      <c r="D4069" s="43" t="s">
        <v>276</v>
      </c>
      <c r="E4069" s="74"/>
      <c r="F4069" s="74"/>
      <c r="G4069" s="74"/>
      <c r="H4069" s="74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1790"/>
        <v>0</v>
      </c>
      <c r="R4069" s="74"/>
      <c r="S4069" s="53">
        <f t="shared" si="1793"/>
        <v>0</v>
      </c>
      <c r="T4069" s="58"/>
      <c r="U4069" s="58"/>
      <c r="V4069" s="53">
        <f t="shared" si="1791"/>
        <v>0</v>
      </c>
      <c r="W4069" s="75"/>
      <c r="X4069" s="76"/>
    </row>
    <row r="4070" spans="1:24" s="77" customFormat="1" ht="15.75" x14ac:dyDescent="0.25">
      <c r="A4070" s="72" t="s">
        <v>304</v>
      </c>
      <c r="B4070" s="44" t="s">
        <v>335</v>
      </c>
      <c r="C4070" s="37" t="s">
        <v>353</v>
      </c>
      <c r="D4070" s="43" t="s">
        <v>351</v>
      </c>
      <c r="E4070" s="74"/>
      <c r="F4070" s="74"/>
      <c r="G4070" s="74"/>
      <c r="H4070" s="74"/>
      <c r="I4070" s="54"/>
      <c r="J4070" s="50"/>
      <c r="K4070" s="54"/>
      <c r="L4070" s="55"/>
      <c r="M4070" s="75"/>
      <c r="N4070" s="75"/>
      <c r="O4070" s="74"/>
      <c r="P4070" s="74"/>
      <c r="Q4070" s="57"/>
      <c r="R4070" s="74"/>
      <c r="S4070" s="53"/>
      <c r="T4070" s="58"/>
      <c r="U4070" s="58"/>
      <c r="V4070" s="53"/>
      <c r="W4070" s="75"/>
      <c r="X4070" s="76"/>
    </row>
    <row r="4071" spans="1:24" s="77" customFormat="1" ht="15.75" x14ac:dyDescent="0.25">
      <c r="A4071" s="72" t="s">
        <v>304</v>
      </c>
      <c r="B4071" s="44" t="s">
        <v>335</v>
      </c>
      <c r="C4071" s="37" t="s">
        <v>354</v>
      </c>
      <c r="D4071" s="38" t="s">
        <v>355</v>
      </c>
      <c r="E4071" s="53"/>
      <c r="F4071" s="99">
        <f>E4071/12*1</f>
        <v>0</v>
      </c>
      <c r="G4071" s="53"/>
      <c r="H4071" s="53"/>
      <c r="I4071" s="54"/>
      <c r="J4071" s="50"/>
      <c r="K4071" s="54"/>
      <c r="L4071" s="55"/>
      <c r="M4071" s="75"/>
      <c r="N4071" s="75"/>
      <c r="O4071" s="74"/>
      <c r="P4071" s="74"/>
      <c r="Q4071" s="57">
        <f>O4071-P4071</f>
        <v>0</v>
      </c>
      <c r="R4071" s="74"/>
      <c r="S4071" s="53">
        <f>ROUND(R4071/12*3,0)</f>
        <v>0</v>
      </c>
      <c r="T4071" s="58"/>
      <c r="U4071" s="58"/>
      <c r="V4071" s="53">
        <f>T4071-U4071</f>
        <v>0</v>
      </c>
      <c r="W4071" s="75"/>
      <c r="X4071" s="76"/>
    </row>
    <row r="4072" spans="1:24" s="77" customFormat="1" ht="15.75" x14ac:dyDescent="0.25">
      <c r="A4072" s="72" t="s">
        <v>304</v>
      </c>
      <c r="B4072" s="44" t="s">
        <v>335</v>
      </c>
      <c r="C4072" s="37" t="s">
        <v>360</v>
      </c>
      <c r="D4072" s="43" t="s">
        <v>319</v>
      </c>
      <c r="E4072" s="122"/>
      <c r="F4072" s="99">
        <f>E4072/12*1</f>
        <v>0</v>
      </c>
      <c r="G4072" s="53"/>
      <c r="H4072" s="53"/>
      <c r="I4072" s="54"/>
      <c r="J4072" s="50"/>
      <c r="K4072" s="54"/>
      <c r="L4072" s="55"/>
      <c r="M4072" s="75"/>
      <c r="N4072" s="75"/>
      <c r="O4072" s="74"/>
      <c r="P4072" s="74"/>
      <c r="Q4072" s="57"/>
      <c r="R4072" s="74"/>
      <c r="S4072" s="53"/>
      <c r="T4072" s="58"/>
      <c r="U4072" s="58"/>
      <c r="V4072" s="53"/>
      <c r="W4072" s="75"/>
      <c r="X4072" s="76"/>
    </row>
    <row r="4073" spans="1:24" s="77" customFormat="1" ht="15.75" x14ac:dyDescent="0.25">
      <c r="A4073" s="72" t="s">
        <v>304</v>
      </c>
      <c r="B4073" s="44" t="s">
        <v>335</v>
      </c>
      <c r="C4073" s="37" t="s">
        <v>380</v>
      </c>
      <c r="D4073" s="39" t="s">
        <v>361</v>
      </c>
      <c r="E4073" s="53"/>
      <c r="F4073" s="99">
        <f>E4073/12*1</f>
        <v>0</v>
      </c>
      <c r="G4073" s="53"/>
      <c r="H4073" s="53"/>
      <c r="I4073" s="54"/>
      <c r="J4073" s="50"/>
      <c r="K4073" s="54"/>
      <c r="L4073" s="55"/>
      <c r="M4073" s="75"/>
      <c r="N4073" s="75"/>
      <c r="O4073" s="74"/>
      <c r="P4073" s="74"/>
      <c r="Q4073" s="57"/>
      <c r="R4073" s="74"/>
      <c r="S4073" s="53"/>
      <c r="T4073" s="58"/>
      <c r="U4073" s="58"/>
      <c r="V4073" s="53"/>
      <c r="W4073" s="75"/>
      <c r="X4073" s="76"/>
    </row>
    <row r="4074" spans="1:24" s="77" customFormat="1" ht="15.75" x14ac:dyDescent="0.25">
      <c r="A4074" s="72" t="s">
        <v>304</v>
      </c>
      <c r="B4074" s="44" t="s">
        <v>335</v>
      </c>
      <c r="C4074" s="98" t="s">
        <v>387</v>
      </c>
      <c r="D4074" s="117" t="s">
        <v>388</v>
      </c>
      <c r="E4074" s="53">
        <v>26564</v>
      </c>
      <c r="F4074" s="53">
        <f>E4074</f>
        <v>26564</v>
      </c>
      <c r="G4074" s="53">
        <f t="shared" ref="G4074:H4074" si="1797">F4074</f>
        <v>26564</v>
      </c>
      <c r="H4074" s="53">
        <f t="shared" si="1797"/>
        <v>26564</v>
      </c>
      <c r="I4074" s="119"/>
      <c r="J4074" s="55"/>
      <c r="K4074" s="54"/>
      <c r="L4074" s="55"/>
      <c r="M4074" s="75"/>
      <c r="N4074" s="75"/>
      <c r="O4074" s="74"/>
      <c r="P4074" s="74"/>
      <c r="Q4074" s="57"/>
      <c r="R4074" s="74"/>
      <c r="S4074" s="53"/>
      <c r="T4074" s="58"/>
      <c r="U4074" s="58"/>
      <c r="V4074" s="53"/>
      <c r="W4074" s="75"/>
      <c r="X4074" s="76"/>
    </row>
    <row r="4075" spans="1:24" s="77" customFormat="1" ht="30" x14ac:dyDescent="0.25">
      <c r="A4075" s="179" t="s">
        <v>395</v>
      </c>
      <c r="B4075" s="100" t="s">
        <v>336</v>
      </c>
      <c r="C4075" s="108" t="s">
        <v>102</v>
      </c>
      <c r="D4075" s="102" t="s">
        <v>21</v>
      </c>
      <c r="E4075" s="109">
        <f>E4076+E4115</f>
        <v>21114918</v>
      </c>
      <c r="F4075" s="109">
        <f>F4076+F4115</f>
        <v>3573045.17</v>
      </c>
      <c r="G4075" s="109">
        <f>G4076+G4115</f>
        <v>3874907.41</v>
      </c>
      <c r="H4075" s="109">
        <f>H4076+H4115</f>
        <v>3520588</v>
      </c>
      <c r="I4075" s="127">
        <f>I4076+I4115</f>
        <v>316219.0400000001</v>
      </c>
      <c r="J4075" s="104">
        <f>ROUND(I4075/F4075*100,2)</f>
        <v>8.85</v>
      </c>
      <c r="K4075" s="127">
        <f>K4076+K4115</f>
        <v>-25673.8</v>
      </c>
      <c r="L4075" s="106">
        <f>ROUND(K4075*100/-F4075,2)</f>
        <v>0.72</v>
      </c>
      <c r="M4075" s="109">
        <f t="shared" ref="M4075:V4075" si="1798">M4076+M4115</f>
        <v>1384439</v>
      </c>
      <c r="N4075" s="109">
        <f t="shared" si="1798"/>
        <v>230739.84000000003</v>
      </c>
      <c r="O4075" s="109">
        <f t="shared" si="1798"/>
        <v>237665</v>
      </c>
      <c r="P4075" s="109">
        <f t="shared" si="1798"/>
        <v>211509</v>
      </c>
      <c r="Q4075" s="127">
        <f t="shared" si="1798"/>
        <v>26156</v>
      </c>
      <c r="R4075" s="109">
        <f t="shared" si="1798"/>
        <v>5923</v>
      </c>
      <c r="S4075" s="103">
        <f t="shared" si="1798"/>
        <v>988</v>
      </c>
      <c r="T4075" s="138">
        <f t="shared" si="1798"/>
        <v>1186</v>
      </c>
      <c r="U4075" s="138">
        <f t="shared" si="1798"/>
        <v>1032</v>
      </c>
      <c r="V4075" s="103">
        <f t="shared" si="1798"/>
        <v>154</v>
      </c>
      <c r="W4075" s="107">
        <v>497</v>
      </c>
      <c r="X4075" s="80"/>
    </row>
    <row r="4076" spans="1:24" s="77" customFormat="1" ht="30" x14ac:dyDescent="0.25">
      <c r="A4076" s="161" t="s">
        <v>395</v>
      </c>
      <c r="B4076" s="21">
        <v>1</v>
      </c>
      <c r="C4076" s="73" t="s">
        <v>102</v>
      </c>
      <c r="D4076" s="27" t="s">
        <v>22</v>
      </c>
      <c r="E4076" s="52">
        <f>E4077+E4083+E4097</f>
        <v>17424525</v>
      </c>
      <c r="F4076" s="52">
        <f>F4077+F4083+F4097</f>
        <v>2904088.5</v>
      </c>
      <c r="G4076" s="52">
        <f>G4077+G4083+G4097</f>
        <v>3201527.14</v>
      </c>
      <c r="H4076" s="52">
        <f>H4077+H4083+H4097</f>
        <v>2855519</v>
      </c>
      <c r="I4076" s="124">
        <f>I4077+I4083+I4097</f>
        <v>308396.57000000007</v>
      </c>
      <c r="J4076" s="50">
        <f>ROUND(I4076/F4076*100,2)</f>
        <v>10.62</v>
      </c>
      <c r="K4076" s="124">
        <f>K4077+K4083+K4097</f>
        <v>-22274.93</v>
      </c>
      <c r="L4076" s="71">
        <f>ROUND(K4076*100/-F4076,2)</f>
        <v>0.77</v>
      </c>
      <c r="M4076" s="49">
        <v>1376194</v>
      </c>
      <c r="N4076" s="49">
        <f>ROUND(M4076/12*2,2)</f>
        <v>229365.67</v>
      </c>
      <c r="O4076" s="52">
        <f t="shared" ref="O4076:V4076" si="1799">O4077+O4083+O4097</f>
        <v>235105</v>
      </c>
      <c r="P4076" s="52">
        <f t="shared" si="1799"/>
        <v>209429</v>
      </c>
      <c r="Q4076" s="124">
        <f t="shared" si="1799"/>
        <v>25676</v>
      </c>
      <c r="R4076" s="52">
        <f t="shared" si="1799"/>
        <v>5762</v>
      </c>
      <c r="S4076" s="52">
        <f t="shared" si="1799"/>
        <v>961</v>
      </c>
      <c r="T4076" s="141">
        <f t="shared" si="1799"/>
        <v>1126</v>
      </c>
      <c r="U4076" s="141">
        <f t="shared" si="1799"/>
        <v>975</v>
      </c>
      <c r="V4076" s="49">
        <f t="shared" si="1799"/>
        <v>151</v>
      </c>
      <c r="W4076" s="83"/>
      <c r="X4076" s="82"/>
    </row>
    <row r="4077" spans="1:24" s="77" customFormat="1" ht="30" x14ac:dyDescent="0.25">
      <c r="A4077" s="161" t="s">
        <v>395</v>
      </c>
      <c r="B4077" s="33" t="s">
        <v>330</v>
      </c>
      <c r="C4077" s="73" t="s">
        <v>102</v>
      </c>
      <c r="D4077" s="32" t="s">
        <v>23</v>
      </c>
      <c r="E4077" s="83">
        <f t="shared" ref="E4077:L4077" si="1800">SUM(E4078:E4082)</f>
        <v>1420667</v>
      </c>
      <c r="F4077" s="83">
        <f t="shared" si="1800"/>
        <v>236778</v>
      </c>
      <c r="G4077" s="83">
        <f t="shared" si="1800"/>
        <v>236778</v>
      </c>
      <c r="H4077" s="83">
        <f t="shared" si="1800"/>
        <v>236778</v>
      </c>
      <c r="I4077" s="128">
        <f t="shared" si="1800"/>
        <v>0</v>
      </c>
      <c r="J4077" s="128">
        <f t="shared" si="1800"/>
        <v>0</v>
      </c>
      <c r="K4077" s="128">
        <f t="shared" si="1800"/>
        <v>0</v>
      </c>
      <c r="L4077" s="49">
        <f t="shared" si="1800"/>
        <v>0</v>
      </c>
      <c r="M4077" s="83"/>
      <c r="N4077" s="83"/>
      <c r="O4077" s="52">
        <f t="shared" ref="O4077:V4077" si="1801">SUM(O4078:O4082)</f>
        <v>0</v>
      </c>
      <c r="P4077" s="52">
        <f t="shared" si="1801"/>
        <v>0</v>
      </c>
      <c r="Q4077" s="124">
        <f t="shared" si="1801"/>
        <v>0</v>
      </c>
      <c r="R4077" s="52">
        <f t="shared" si="1801"/>
        <v>0</v>
      </c>
      <c r="S4077" s="52">
        <f t="shared" si="1801"/>
        <v>0</v>
      </c>
      <c r="T4077" s="139">
        <f t="shared" si="1801"/>
        <v>0</v>
      </c>
      <c r="U4077" s="141">
        <f t="shared" si="1801"/>
        <v>0</v>
      </c>
      <c r="V4077" s="49">
        <f t="shared" si="1801"/>
        <v>0</v>
      </c>
      <c r="W4077" s="83"/>
      <c r="X4077" s="82"/>
    </row>
    <row r="4078" spans="1:24" s="77" customFormat="1" ht="30" x14ac:dyDescent="0.25">
      <c r="A4078" s="161" t="s">
        <v>395</v>
      </c>
      <c r="B4078" s="33" t="s">
        <v>330</v>
      </c>
      <c r="C4078" s="73" t="s">
        <v>73</v>
      </c>
      <c r="D4078" s="34" t="s">
        <v>106</v>
      </c>
      <c r="E4078" s="53"/>
      <c r="F4078" s="99"/>
      <c r="G4078" s="53"/>
      <c r="H4078" s="99"/>
      <c r="I4078" s="54"/>
      <c r="J4078" s="50"/>
      <c r="K4078" s="54"/>
      <c r="L4078" s="55"/>
      <c r="M4078" s="74"/>
      <c r="N4078" s="74"/>
      <c r="O4078" s="74"/>
      <c r="P4078" s="74"/>
      <c r="Q4078" s="57">
        <f>O4078-P4078</f>
        <v>0</v>
      </c>
      <c r="R4078" s="74"/>
      <c r="S4078" s="53">
        <f>ROUND(R4078/12*3,0)</f>
        <v>0</v>
      </c>
      <c r="T4078" s="58"/>
      <c r="U4078" s="58"/>
      <c r="V4078" s="53">
        <f>T4078-U4078</f>
        <v>0</v>
      </c>
      <c r="W4078" s="74"/>
      <c r="X4078" s="76"/>
    </row>
    <row r="4079" spans="1:24" s="77" customFormat="1" ht="30" x14ac:dyDescent="0.25">
      <c r="A4079" s="161" t="s">
        <v>395</v>
      </c>
      <c r="B4079" s="33" t="s">
        <v>330</v>
      </c>
      <c r="C4079" s="73" t="s">
        <v>74</v>
      </c>
      <c r="D4079" s="116" t="s">
        <v>104</v>
      </c>
      <c r="E4079" s="53">
        <v>1372722</v>
      </c>
      <c r="F4079" s="53">
        <f>114394*2</f>
        <v>228788</v>
      </c>
      <c r="G4079" s="53">
        <f>114394*2</f>
        <v>228788</v>
      </c>
      <c r="H4079" s="53">
        <f>114394*2</f>
        <v>228788</v>
      </c>
      <c r="I4079" s="54"/>
      <c r="J4079" s="50"/>
      <c r="K4079" s="54"/>
      <c r="L4079" s="55"/>
      <c r="M4079" s="75"/>
      <c r="N4079" s="75"/>
      <c r="O4079" s="74"/>
      <c r="P4079" s="74"/>
      <c r="Q4079" s="57">
        <f>O4079-P4079</f>
        <v>0</v>
      </c>
      <c r="R4079" s="74"/>
      <c r="S4079" s="53">
        <f>ROUND(R4079/12*3,0)</f>
        <v>0</v>
      </c>
      <c r="T4079" s="53"/>
      <c r="U4079" s="53"/>
      <c r="V4079" s="53">
        <f>T4079-U4079</f>
        <v>0</v>
      </c>
      <c r="W4079" s="75"/>
      <c r="X4079" s="76"/>
    </row>
    <row r="4080" spans="1:24" s="77" customFormat="1" ht="30" x14ac:dyDescent="0.25">
      <c r="A4080" s="161" t="s">
        <v>395</v>
      </c>
      <c r="B4080" s="33" t="s">
        <v>330</v>
      </c>
      <c r="C4080" s="73" t="s">
        <v>74</v>
      </c>
      <c r="D4080" s="116" t="s">
        <v>105</v>
      </c>
      <c r="E4080" s="53">
        <v>47945</v>
      </c>
      <c r="F4080" s="53">
        <f>3995*2</f>
        <v>7990</v>
      </c>
      <c r="G4080" s="53">
        <f>3995*2</f>
        <v>7990</v>
      </c>
      <c r="H4080" s="53">
        <f>3995*2</f>
        <v>7990</v>
      </c>
      <c r="I4080" s="54"/>
      <c r="J4080" s="50"/>
      <c r="K4080" s="54"/>
      <c r="L4080" s="55"/>
      <c r="M4080" s="75"/>
      <c r="N4080" s="75"/>
      <c r="O4080" s="74"/>
      <c r="P4080" s="74"/>
      <c r="Q4080" s="57">
        <f>O4080-P4080</f>
        <v>0</v>
      </c>
      <c r="R4080" s="74"/>
      <c r="S4080" s="53">
        <f>ROUND(R4080/12*3,0)</f>
        <v>0</v>
      </c>
      <c r="T4080" s="53"/>
      <c r="U4080" s="53"/>
      <c r="V4080" s="53">
        <f>T4080-U4080</f>
        <v>0</v>
      </c>
      <c r="W4080" s="75"/>
      <c r="X4080" s="76"/>
    </row>
    <row r="4081" spans="1:24" s="77" customFormat="1" ht="30" x14ac:dyDescent="0.25">
      <c r="A4081" s="161" t="s">
        <v>395</v>
      </c>
      <c r="B4081" s="33" t="s">
        <v>330</v>
      </c>
      <c r="C4081" s="73" t="s">
        <v>75</v>
      </c>
      <c r="D4081" s="34" t="s">
        <v>107</v>
      </c>
      <c r="E4081" s="74"/>
      <c r="F4081" s="53"/>
      <c r="G4081" s="74"/>
      <c r="H4081" s="74"/>
      <c r="I4081" s="54"/>
      <c r="J4081" s="50"/>
      <c r="K4081" s="54"/>
      <c r="L4081" s="55"/>
      <c r="M4081" s="75"/>
      <c r="N4081" s="75"/>
      <c r="O4081" s="74"/>
      <c r="P4081" s="74"/>
      <c r="Q4081" s="57">
        <f>O4081-P4081</f>
        <v>0</v>
      </c>
      <c r="R4081" s="74"/>
      <c r="S4081" s="53">
        <f>ROUND(R4081/12*3,0)</f>
        <v>0</v>
      </c>
      <c r="T4081" s="53"/>
      <c r="U4081" s="53"/>
      <c r="V4081" s="53">
        <f>T4081-U4081</f>
        <v>0</v>
      </c>
      <c r="W4081" s="75"/>
      <c r="X4081" s="76"/>
    </row>
    <row r="4082" spans="1:24" s="81" customFormat="1" ht="29.25" customHeight="1" x14ac:dyDescent="0.25">
      <c r="A4082" s="161" t="s">
        <v>395</v>
      </c>
      <c r="B4082" s="33" t="s">
        <v>330</v>
      </c>
      <c r="C4082" s="73" t="s">
        <v>76</v>
      </c>
      <c r="D4082" s="34" t="s">
        <v>108</v>
      </c>
      <c r="E4082" s="74"/>
      <c r="F4082" s="53"/>
      <c r="G4082" s="74"/>
      <c r="H4082" s="74"/>
      <c r="I4082" s="119"/>
      <c r="J4082" s="50"/>
      <c r="K4082" s="119"/>
      <c r="L4082" s="55"/>
      <c r="M4082" s="75"/>
      <c r="N4082" s="75"/>
      <c r="O4082" s="74"/>
      <c r="P4082" s="74"/>
      <c r="Q4082" s="59">
        <f>O4082-P4082</f>
        <v>0</v>
      </c>
      <c r="R4082" s="74"/>
      <c r="S4082" s="53">
        <f>ROUND(R4082/12*3,0)</f>
        <v>0</v>
      </c>
      <c r="T4082" s="53"/>
      <c r="U4082" s="53"/>
      <c r="V4082" s="53">
        <f>T4082-U4082</f>
        <v>0</v>
      </c>
      <c r="W4082" s="75"/>
      <c r="X4082" s="76"/>
    </row>
    <row r="4083" spans="1:24" s="81" customFormat="1" ht="26.25" customHeight="1" x14ac:dyDescent="0.25">
      <c r="A4083" s="161" t="s">
        <v>395</v>
      </c>
      <c r="B4083" s="22" t="s">
        <v>331</v>
      </c>
      <c r="C4083" s="36"/>
      <c r="D4083" s="32" t="s">
        <v>24</v>
      </c>
      <c r="E4083" s="61">
        <f>SUM(E4084:E4096)</f>
        <v>15585021</v>
      </c>
      <c r="F4083" s="61">
        <f>SUM(F4084:F4096)</f>
        <v>2597503.5</v>
      </c>
      <c r="G4083" s="61">
        <f>SUM(G4084:G4096)</f>
        <v>2865852</v>
      </c>
      <c r="H4083" s="61">
        <f>SUM(H4084:H4096)</f>
        <v>2573306</v>
      </c>
      <c r="I4083" s="61">
        <f>SUM(I4084:I4096)</f>
        <v>289358.83000000007</v>
      </c>
      <c r="J4083" s="55">
        <f>ROUND(I4083/F4083*100,2)</f>
        <v>11.14</v>
      </c>
      <c r="K4083" s="61">
        <f>SUM(K4084:K4096)</f>
        <v>-21010.33</v>
      </c>
      <c r="L4083" s="55">
        <f>ROUND(K4083*100/-F4083,2)</f>
        <v>0.81</v>
      </c>
      <c r="M4083" s="61"/>
      <c r="N4083" s="61"/>
      <c r="O4083" s="61">
        <f t="shared" ref="O4083:V4083" si="1802">SUM(O4084:O4096)</f>
        <v>233965</v>
      </c>
      <c r="P4083" s="61">
        <f t="shared" si="1802"/>
        <v>208289</v>
      </c>
      <c r="Q4083" s="61">
        <f t="shared" si="1802"/>
        <v>25676</v>
      </c>
      <c r="R4083" s="61">
        <f t="shared" si="1802"/>
        <v>5762</v>
      </c>
      <c r="S4083" s="61">
        <f t="shared" si="1802"/>
        <v>961</v>
      </c>
      <c r="T4083" s="61">
        <f t="shared" si="1802"/>
        <v>1121</v>
      </c>
      <c r="U4083" s="61">
        <f t="shared" si="1802"/>
        <v>970</v>
      </c>
      <c r="V4083" s="61">
        <f t="shared" si="1802"/>
        <v>151</v>
      </c>
      <c r="W4083" s="68"/>
      <c r="X4083" s="76"/>
    </row>
    <row r="4084" spans="1:24" s="81" customFormat="1" ht="22.5" customHeight="1" x14ac:dyDescent="0.25">
      <c r="A4084" s="161" t="s">
        <v>395</v>
      </c>
      <c r="B4084" s="33" t="s">
        <v>331</v>
      </c>
      <c r="C4084" s="79" t="s">
        <v>25</v>
      </c>
      <c r="D4084" s="34" t="s">
        <v>54</v>
      </c>
      <c r="E4084" s="74"/>
      <c r="F4084" s="74"/>
      <c r="G4084" s="74"/>
      <c r="H4084" s="74"/>
      <c r="I4084" s="119"/>
      <c r="J4084" s="55"/>
      <c r="K4084" s="119"/>
      <c r="L4084" s="55"/>
      <c r="M4084" s="75"/>
      <c r="N4084" s="75"/>
      <c r="O4084" s="74"/>
      <c r="P4084" s="74"/>
      <c r="Q4084" s="59">
        <f t="shared" ref="Q4084:Q4096" si="1803">O4084-P4084</f>
        <v>0</v>
      </c>
      <c r="R4084" s="74"/>
      <c r="S4084" s="53">
        <f>ROUND(R4084/12*3,0)</f>
        <v>0</v>
      </c>
      <c r="T4084" s="53"/>
      <c r="U4084" s="53"/>
      <c r="V4084" s="53">
        <f t="shared" ref="V4084:V4096" si="1804">T4084-U4084</f>
        <v>0</v>
      </c>
      <c r="W4084" s="75"/>
      <c r="X4084" s="76"/>
    </row>
    <row r="4085" spans="1:24" s="77" customFormat="1" ht="30" x14ac:dyDescent="0.25">
      <c r="A4085" s="161" t="s">
        <v>395</v>
      </c>
      <c r="B4085" s="33" t="s">
        <v>331</v>
      </c>
      <c r="C4085" s="79" t="s">
        <v>26</v>
      </c>
      <c r="D4085" s="34" t="s">
        <v>27</v>
      </c>
      <c r="E4085" s="53">
        <v>703398</v>
      </c>
      <c r="F4085" s="53">
        <f>ROUND(E4085/12*2,2)</f>
        <v>117233</v>
      </c>
      <c r="G4085" s="53">
        <v>165467</v>
      </c>
      <c r="H4085" s="53">
        <v>116684</v>
      </c>
      <c r="I4085" s="119">
        <f t="shared" ref="I4085" si="1805">G4085-F4085</f>
        <v>48234</v>
      </c>
      <c r="J4085" s="55">
        <f t="shared" ref="J4085" si="1806">ROUND(I4085/F4085*100,2)</f>
        <v>41.14</v>
      </c>
      <c r="K4085" s="54"/>
      <c r="L4085" s="55"/>
      <c r="M4085" s="75"/>
      <c r="N4085" s="75"/>
      <c r="O4085" s="74">
        <v>14083</v>
      </c>
      <c r="P4085" s="74">
        <v>9583</v>
      </c>
      <c r="Q4085" s="57">
        <f t="shared" si="1803"/>
        <v>4500</v>
      </c>
      <c r="R4085" s="75">
        <v>1067</v>
      </c>
      <c r="S4085" s="53">
        <f>ROUND(R4085/12*2,0)</f>
        <v>178</v>
      </c>
      <c r="T4085" s="58">
        <v>251</v>
      </c>
      <c r="U4085" s="58">
        <v>177</v>
      </c>
      <c r="V4085" s="53">
        <f t="shared" si="1804"/>
        <v>74</v>
      </c>
      <c r="W4085" s="75"/>
      <c r="X4085" s="76"/>
    </row>
    <row r="4086" spans="1:24" s="77" customFormat="1" ht="31.5" x14ac:dyDescent="0.25">
      <c r="A4086" s="161" t="s">
        <v>395</v>
      </c>
      <c r="B4086" s="33" t="s">
        <v>331</v>
      </c>
      <c r="C4086" s="79" t="s">
        <v>28</v>
      </c>
      <c r="D4086" s="34" t="s">
        <v>29</v>
      </c>
      <c r="E4086" s="74"/>
      <c r="F4086" s="74"/>
      <c r="G4086" s="74"/>
      <c r="H4086" s="74"/>
      <c r="I4086" s="54"/>
      <c r="J4086" s="50"/>
      <c r="K4086" s="54"/>
      <c r="L4086" s="55"/>
      <c r="M4086" s="75"/>
      <c r="N4086" s="75"/>
      <c r="O4086" s="74"/>
      <c r="P4086" s="74"/>
      <c r="Q4086" s="57">
        <f t="shared" si="1803"/>
        <v>0</v>
      </c>
      <c r="R4086" s="74"/>
      <c r="S4086" s="53">
        <f>ROUND(R4086/12*3,0)</f>
        <v>0</v>
      </c>
      <c r="T4086" s="58"/>
      <c r="U4086" s="58"/>
      <c r="V4086" s="53">
        <f t="shared" si="1804"/>
        <v>0</v>
      </c>
      <c r="W4086" s="75"/>
      <c r="X4086" s="76"/>
    </row>
    <row r="4087" spans="1:24" s="77" customFormat="1" ht="30" x14ac:dyDescent="0.25">
      <c r="A4087" s="161" t="s">
        <v>395</v>
      </c>
      <c r="B4087" s="33" t="s">
        <v>331</v>
      </c>
      <c r="C4087" s="79" t="s">
        <v>56</v>
      </c>
      <c r="D4087" s="34" t="s">
        <v>53</v>
      </c>
      <c r="E4087" s="74"/>
      <c r="F4087" s="74"/>
      <c r="G4087" s="74"/>
      <c r="H4087" s="74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1803"/>
        <v>0</v>
      </c>
      <c r="R4087" s="74"/>
      <c r="S4087" s="53">
        <f>ROUND(R4087/12*3,0)</f>
        <v>0</v>
      </c>
      <c r="T4087" s="58"/>
      <c r="U4087" s="58"/>
      <c r="V4087" s="53">
        <f t="shared" si="1804"/>
        <v>0</v>
      </c>
      <c r="W4087" s="75"/>
      <c r="X4087" s="76"/>
    </row>
    <row r="4088" spans="1:24" s="77" customFormat="1" ht="30" x14ac:dyDescent="0.25">
      <c r="A4088" s="161" t="s">
        <v>395</v>
      </c>
      <c r="B4088" s="33" t="s">
        <v>331</v>
      </c>
      <c r="C4088" s="79" t="s">
        <v>57</v>
      </c>
      <c r="D4088" s="34" t="s">
        <v>68</v>
      </c>
      <c r="E4088" s="74"/>
      <c r="F4088" s="74"/>
      <c r="G4088" s="74"/>
      <c r="H4088" s="74"/>
      <c r="I4088" s="54"/>
      <c r="J4088" s="50"/>
      <c r="K4088" s="54"/>
      <c r="L4088" s="55"/>
      <c r="M4088" s="75"/>
      <c r="N4088" s="75"/>
      <c r="O4088" s="74"/>
      <c r="P4088" s="74"/>
      <c r="Q4088" s="57">
        <f t="shared" si="1803"/>
        <v>0</v>
      </c>
      <c r="R4088" s="75"/>
      <c r="S4088" s="53">
        <f>ROUND(R4088/12*3,0)</f>
        <v>0</v>
      </c>
      <c r="T4088" s="58"/>
      <c r="U4088" s="58"/>
      <c r="V4088" s="53">
        <f t="shared" si="1804"/>
        <v>0</v>
      </c>
      <c r="W4088" s="75"/>
      <c r="X4088" s="76"/>
    </row>
    <row r="4089" spans="1:24" s="77" customFormat="1" ht="30" x14ac:dyDescent="0.25">
      <c r="A4089" s="161" t="s">
        <v>395</v>
      </c>
      <c r="B4089" s="33" t="s">
        <v>331</v>
      </c>
      <c r="C4089" s="79" t="s">
        <v>58</v>
      </c>
      <c r="D4089" s="34" t="s">
        <v>70</v>
      </c>
      <c r="E4089" s="53"/>
      <c r="F4089" s="53"/>
      <c r="G4089" s="53"/>
      <c r="H4089" s="53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1803"/>
        <v>0</v>
      </c>
      <c r="R4089" s="74"/>
      <c r="S4089" s="53">
        <f>ROUND(R4089/12*2,0)</f>
        <v>0</v>
      </c>
      <c r="T4089" s="58"/>
      <c r="U4089" s="58"/>
      <c r="V4089" s="53">
        <f t="shared" si="1804"/>
        <v>0</v>
      </c>
      <c r="W4089" s="75"/>
      <c r="X4089" s="76"/>
    </row>
    <row r="4090" spans="1:24" s="77" customFormat="1" ht="31.5" x14ac:dyDescent="0.25">
      <c r="A4090" s="161" t="s">
        <v>395</v>
      </c>
      <c r="B4090" s="33" t="s">
        <v>331</v>
      </c>
      <c r="C4090" s="79" t="s">
        <v>59</v>
      </c>
      <c r="D4090" s="34" t="s">
        <v>69</v>
      </c>
      <c r="E4090" s="53">
        <v>14755561</v>
      </c>
      <c r="F4090" s="53">
        <f>ROUND(E4090/12*2,2)</f>
        <v>2459260.17</v>
      </c>
      <c r="G4090" s="53">
        <v>2700385</v>
      </c>
      <c r="H4090" s="53">
        <v>2456622</v>
      </c>
      <c r="I4090" s="119">
        <f t="shared" ref="I4090" si="1807">G4090-F4090</f>
        <v>241124.83000000007</v>
      </c>
      <c r="J4090" s="55">
        <f t="shared" ref="J4090" si="1808">ROUND(I4090/F4090*100,2)</f>
        <v>9.8000000000000007</v>
      </c>
      <c r="K4090" s="54"/>
      <c r="L4090" s="55"/>
      <c r="M4090" s="75"/>
      <c r="N4090" s="75"/>
      <c r="O4090" s="74">
        <v>219882</v>
      </c>
      <c r="P4090" s="74">
        <v>198706</v>
      </c>
      <c r="Q4090" s="59">
        <f t="shared" si="1803"/>
        <v>21176</v>
      </c>
      <c r="R4090" s="75">
        <v>4661</v>
      </c>
      <c r="S4090" s="53">
        <f>ROUND(R4090/12*2,0)</f>
        <v>777</v>
      </c>
      <c r="T4090" s="58">
        <v>870</v>
      </c>
      <c r="U4090" s="58">
        <v>793</v>
      </c>
      <c r="V4090" s="53">
        <f t="shared" si="1804"/>
        <v>77</v>
      </c>
      <c r="W4090" s="75"/>
      <c r="X4090" s="76"/>
    </row>
    <row r="4091" spans="1:24" s="77" customFormat="1" ht="30" x14ac:dyDescent="0.25">
      <c r="A4091" s="161" t="s">
        <v>395</v>
      </c>
      <c r="B4091" s="33" t="s">
        <v>331</v>
      </c>
      <c r="C4091" s="79" t="s">
        <v>60</v>
      </c>
      <c r="D4091" s="34" t="s">
        <v>72</v>
      </c>
      <c r="E4091" s="74"/>
      <c r="F4091" s="74"/>
      <c r="G4091" s="74"/>
      <c r="H4091" s="74"/>
      <c r="I4091" s="54"/>
      <c r="J4091" s="50"/>
      <c r="K4091" s="54"/>
      <c r="L4091" s="55"/>
      <c r="M4091" s="75"/>
      <c r="N4091" s="75"/>
      <c r="O4091" s="74"/>
      <c r="P4091" s="74"/>
      <c r="Q4091" s="57">
        <f t="shared" si="1803"/>
        <v>0</v>
      </c>
      <c r="R4091" s="74"/>
      <c r="S4091" s="53">
        <f t="shared" ref="S4091:S4095" si="1809">ROUND(R4091/12*3,0)</f>
        <v>0</v>
      </c>
      <c r="T4091" s="58"/>
      <c r="U4091" s="58"/>
      <c r="V4091" s="53">
        <f t="shared" si="1804"/>
        <v>0</v>
      </c>
      <c r="W4091" s="75"/>
      <c r="X4091" s="76"/>
    </row>
    <row r="4092" spans="1:24" s="77" customFormat="1" ht="30" x14ac:dyDescent="0.25">
      <c r="A4092" s="161" t="s">
        <v>395</v>
      </c>
      <c r="B4092" s="33" t="s">
        <v>331</v>
      </c>
      <c r="C4092" s="79" t="s">
        <v>61</v>
      </c>
      <c r="D4092" s="34" t="s">
        <v>67</v>
      </c>
      <c r="E4092" s="74"/>
      <c r="F4092" s="74"/>
      <c r="G4092" s="74"/>
      <c r="H4092" s="74"/>
      <c r="I4092" s="54"/>
      <c r="J4092" s="50"/>
      <c r="K4092" s="54"/>
      <c r="L4092" s="55"/>
      <c r="M4092" s="75"/>
      <c r="N4092" s="75"/>
      <c r="O4092" s="74"/>
      <c r="P4092" s="74"/>
      <c r="Q4092" s="57">
        <f t="shared" si="1803"/>
        <v>0</v>
      </c>
      <c r="R4092" s="74"/>
      <c r="S4092" s="53">
        <f t="shared" si="1809"/>
        <v>0</v>
      </c>
      <c r="T4092" s="58"/>
      <c r="U4092" s="58"/>
      <c r="V4092" s="53">
        <f t="shared" si="1804"/>
        <v>0</v>
      </c>
      <c r="W4092" s="75"/>
      <c r="X4092" s="76"/>
    </row>
    <row r="4093" spans="1:24" s="77" customFormat="1" ht="30" x14ac:dyDescent="0.25">
      <c r="A4093" s="161" t="s">
        <v>395</v>
      </c>
      <c r="B4093" s="33" t="s">
        <v>331</v>
      </c>
      <c r="C4093" s="79" t="s">
        <v>62</v>
      </c>
      <c r="D4093" s="34" t="s">
        <v>66</v>
      </c>
      <c r="E4093" s="74"/>
      <c r="F4093" s="74"/>
      <c r="G4093" s="74"/>
      <c r="H4093" s="74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1803"/>
        <v>0</v>
      </c>
      <c r="R4093" s="74"/>
      <c r="S4093" s="53">
        <f t="shared" si="1809"/>
        <v>0</v>
      </c>
      <c r="T4093" s="58"/>
      <c r="U4093" s="58"/>
      <c r="V4093" s="53">
        <f t="shared" si="1804"/>
        <v>0</v>
      </c>
      <c r="W4093" s="75"/>
      <c r="X4093" s="76"/>
    </row>
    <row r="4094" spans="1:24" s="77" customFormat="1" ht="30" x14ac:dyDescent="0.25">
      <c r="A4094" s="161" t="s">
        <v>395</v>
      </c>
      <c r="B4094" s="33" t="s">
        <v>331</v>
      </c>
      <c r="C4094" s="79" t="s">
        <v>63</v>
      </c>
      <c r="D4094" s="34" t="s">
        <v>52</v>
      </c>
      <c r="E4094" s="74"/>
      <c r="F4094" s="74"/>
      <c r="G4094" s="74"/>
      <c r="H4094" s="74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1803"/>
        <v>0</v>
      </c>
      <c r="R4094" s="74"/>
      <c r="S4094" s="53">
        <f t="shared" si="1809"/>
        <v>0</v>
      </c>
      <c r="T4094" s="58"/>
      <c r="U4094" s="58"/>
      <c r="V4094" s="53">
        <f t="shared" si="1804"/>
        <v>0</v>
      </c>
      <c r="W4094" s="75"/>
      <c r="X4094" s="76"/>
    </row>
    <row r="4095" spans="1:24" s="77" customFormat="1" ht="30" x14ac:dyDescent="0.25">
      <c r="A4095" s="161" t="s">
        <v>395</v>
      </c>
      <c r="B4095" s="33" t="s">
        <v>331</v>
      </c>
      <c r="C4095" s="79" t="s">
        <v>64</v>
      </c>
      <c r="D4095" s="34" t="s">
        <v>55</v>
      </c>
      <c r="E4095" s="74"/>
      <c r="F4095" s="74"/>
      <c r="G4095" s="74"/>
      <c r="H4095" s="74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1803"/>
        <v>0</v>
      </c>
      <c r="R4095" s="74"/>
      <c r="S4095" s="53">
        <f t="shared" si="1809"/>
        <v>0</v>
      </c>
      <c r="T4095" s="58"/>
      <c r="U4095" s="58"/>
      <c r="V4095" s="53">
        <f t="shared" si="1804"/>
        <v>0</v>
      </c>
      <c r="W4095" s="75"/>
      <c r="X4095" s="76"/>
    </row>
    <row r="4096" spans="1:24" s="77" customFormat="1" ht="30" x14ac:dyDescent="0.25">
      <c r="A4096" s="161" t="s">
        <v>395</v>
      </c>
      <c r="B4096" s="33" t="s">
        <v>331</v>
      </c>
      <c r="C4096" s="79" t="s">
        <v>65</v>
      </c>
      <c r="D4096" s="34" t="s">
        <v>71</v>
      </c>
      <c r="E4096" s="74">
        <v>126062</v>
      </c>
      <c r="F4096" s="53">
        <f>ROUND(E4096/12*2,2)</f>
        <v>21010.33</v>
      </c>
      <c r="G4096" s="53">
        <v>0</v>
      </c>
      <c r="H4096" s="53">
        <v>0</v>
      </c>
      <c r="I4096" s="119"/>
      <c r="J4096" s="55"/>
      <c r="K4096" s="54">
        <f>G4096-F4096</f>
        <v>-21010.33</v>
      </c>
      <c r="L4096" s="55">
        <f>ROUND(K4096*100/-F4096,2)</f>
        <v>100</v>
      </c>
      <c r="M4096" s="75"/>
      <c r="N4096" s="75"/>
      <c r="O4096" s="74"/>
      <c r="P4096" s="74"/>
      <c r="Q4096" s="57">
        <f t="shared" si="1803"/>
        <v>0</v>
      </c>
      <c r="R4096" s="74">
        <v>34</v>
      </c>
      <c r="S4096" s="53">
        <f>ROUND(R4096/12*2,0)</f>
        <v>6</v>
      </c>
      <c r="T4096" s="58"/>
      <c r="U4096" s="58"/>
      <c r="V4096" s="53">
        <f t="shared" si="1804"/>
        <v>0</v>
      </c>
      <c r="W4096" s="75"/>
      <c r="X4096" s="76"/>
    </row>
    <row r="4097" spans="1:24" s="77" customFormat="1" ht="31.5" x14ac:dyDescent="0.25">
      <c r="A4097" s="161" t="s">
        <v>395</v>
      </c>
      <c r="B4097" s="22" t="s">
        <v>332</v>
      </c>
      <c r="C4097" s="73" t="s">
        <v>102</v>
      </c>
      <c r="D4097" s="32" t="s">
        <v>30</v>
      </c>
      <c r="E4097" s="61">
        <f t="shared" ref="E4097:L4097" si="1810">SUM(E4098:E4114)</f>
        <v>418837</v>
      </c>
      <c r="F4097" s="61">
        <f t="shared" si="1810"/>
        <v>69807</v>
      </c>
      <c r="G4097" s="61">
        <f t="shared" si="1810"/>
        <v>98897.14</v>
      </c>
      <c r="H4097" s="61">
        <f t="shared" si="1810"/>
        <v>45435</v>
      </c>
      <c r="I4097" s="120">
        <f t="shared" si="1810"/>
        <v>19037.740000000005</v>
      </c>
      <c r="J4097" s="50">
        <f>ROUND(I4097/F4097*100,2)</f>
        <v>27.27</v>
      </c>
      <c r="K4097" s="120">
        <f t="shared" si="1810"/>
        <v>-1264.5999999999999</v>
      </c>
      <c r="L4097" s="61">
        <f t="shared" si="1810"/>
        <v>85.56</v>
      </c>
      <c r="M4097" s="61"/>
      <c r="N4097" s="61"/>
      <c r="O4097" s="61">
        <f t="shared" ref="O4097:V4097" si="1811">SUM(O4098:O4112)</f>
        <v>1140</v>
      </c>
      <c r="P4097" s="61">
        <f t="shared" si="1811"/>
        <v>1140</v>
      </c>
      <c r="Q4097" s="120">
        <f t="shared" si="1811"/>
        <v>0</v>
      </c>
      <c r="R4097" s="61">
        <f t="shared" si="1811"/>
        <v>0</v>
      </c>
      <c r="S4097" s="61">
        <f t="shared" si="1811"/>
        <v>0</v>
      </c>
      <c r="T4097" s="137">
        <f t="shared" si="1811"/>
        <v>5</v>
      </c>
      <c r="U4097" s="137">
        <f t="shared" si="1811"/>
        <v>5</v>
      </c>
      <c r="V4097" s="61">
        <f t="shared" si="1811"/>
        <v>0</v>
      </c>
      <c r="W4097" s="61"/>
      <c r="X4097" s="76"/>
    </row>
    <row r="4098" spans="1:24" s="77" customFormat="1" ht="30" x14ac:dyDescent="0.25">
      <c r="A4098" s="161" t="s">
        <v>395</v>
      </c>
      <c r="B4098" s="33" t="s">
        <v>332</v>
      </c>
      <c r="C4098" s="73" t="s">
        <v>79</v>
      </c>
      <c r="D4098" s="43" t="s">
        <v>77</v>
      </c>
      <c r="E4098" s="74"/>
      <c r="F4098" s="74"/>
      <c r="G4098" s="74"/>
      <c r="H4098" s="74"/>
      <c r="I4098" s="54"/>
      <c r="J4098" s="50"/>
      <c r="K4098" s="54"/>
      <c r="L4098" s="55"/>
      <c r="M4098" s="75"/>
      <c r="N4098" s="75"/>
      <c r="O4098" s="74"/>
      <c r="P4098" s="74"/>
      <c r="Q4098" s="57">
        <f t="shared" ref="Q4098:Q4112" si="1812">O4098-P4098</f>
        <v>0</v>
      </c>
      <c r="R4098" s="74"/>
      <c r="S4098" s="53">
        <f>ROUND(R4098/12*3,0)</f>
        <v>0</v>
      </c>
      <c r="T4098" s="58"/>
      <c r="U4098" s="58"/>
      <c r="V4098" s="53">
        <f t="shared" ref="V4098:V4112" si="1813">T4098-U4098</f>
        <v>0</v>
      </c>
      <c r="W4098" s="75"/>
      <c r="X4098" s="76"/>
    </row>
    <row r="4099" spans="1:24" s="77" customFormat="1" ht="30" x14ac:dyDescent="0.25">
      <c r="A4099" s="161" t="s">
        <v>395</v>
      </c>
      <c r="B4099" s="33" t="s">
        <v>332</v>
      </c>
      <c r="C4099" s="73" t="s">
        <v>80</v>
      </c>
      <c r="D4099" s="43" t="s">
        <v>78</v>
      </c>
      <c r="E4099" s="74"/>
      <c r="F4099" s="74"/>
      <c r="G4099" s="74"/>
      <c r="H4099" s="74"/>
      <c r="I4099" s="54"/>
      <c r="J4099" s="50"/>
      <c r="K4099" s="54"/>
      <c r="L4099" s="55"/>
      <c r="M4099" s="75"/>
      <c r="N4099" s="75"/>
      <c r="O4099" s="74"/>
      <c r="P4099" s="74"/>
      <c r="Q4099" s="57">
        <f t="shared" si="1812"/>
        <v>0</v>
      </c>
      <c r="R4099" s="74"/>
      <c r="S4099" s="53">
        <f>ROUND(R4099/12*3,0)</f>
        <v>0</v>
      </c>
      <c r="T4099" s="58"/>
      <c r="U4099" s="58"/>
      <c r="V4099" s="53">
        <f t="shared" si="1813"/>
        <v>0</v>
      </c>
      <c r="W4099" s="75"/>
      <c r="X4099" s="76"/>
    </row>
    <row r="4100" spans="1:24" s="77" customFormat="1" ht="30" x14ac:dyDescent="0.25">
      <c r="A4100" s="161" t="s">
        <v>395</v>
      </c>
      <c r="B4100" s="33" t="s">
        <v>332</v>
      </c>
      <c r="C4100" s="73" t="s">
        <v>82</v>
      </c>
      <c r="D4100" s="34" t="s">
        <v>81</v>
      </c>
      <c r="E4100" s="74"/>
      <c r="F4100" s="74"/>
      <c r="G4100" s="74"/>
      <c r="H4100" s="74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1812"/>
        <v>0</v>
      </c>
      <c r="R4100" s="74"/>
      <c r="S4100" s="53">
        <f>ROUND(R4100/12*4,0)</f>
        <v>0</v>
      </c>
      <c r="T4100" s="58"/>
      <c r="U4100" s="58"/>
      <c r="V4100" s="53">
        <f t="shared" si="1813"/>
        <v>0</v>
      </c>
      <c r="W4100" s="75"/>
      <c r="X4100" s="76"/>
    </row>
    <row r="4101" spans="1:24" s="77" customFormat="1" ht="31.5" x14ac:dyDescent="0.25">
      <c r="A4101" s="161" t="s">
        <v>395</v>
      </c>
      <c r="B4101" s="33" t="s">
        <v>332</v>
      </c>
      <c r="C4101" s="73" t="s">
        <v>84</v>
      </c>
      <c r="D4101" s="43" t="s">
        <v>83</v>
      </c>
      <c r="E4101" s="53">
        <v>409971</v>
      </c>
      <c r="F4101" s="53">
        <f>ROUND(E4101/12*2,0)</f>
        <v>68329</v>
      </c>
      <c r="G4101" s="99">
        <v>87366.74</v>
      </c>
      <c r="H4101" s="53">
        <v>33905</v>
      </c>
      <c r="I4101" s="55">
        <f>G4101-F4101</f>
        <v>19037.740000000005</v>
      </c>
      <c r="J4101" s="55">
        <f>ROUND(I4101/F4101*100,2)</f>
        <v>27.86</v>
      </c>
      <c r="K4101" s="54"/>
      <c r="L4101" s="55"/>
      <c r="M4101" s="75"/>
      <c r="N4101" s="75"/>
      <c r="O4101" s="74"/>
      <c r="P4101" s="74"/>
      <c r="Q4101" s="57">
        <f t="shared" si="1812"/>
        <v>0</v>
      </c>
      <c r="R4101" s="74"/>
      <c r="S4101" s="53">
        <f>ROUND(R4101/12*3,0)</f>
        <v>0</v>
      </c>
      <c r="T4101" s="58"/>
      <c r="U4101" s="58"/>
      <c r="V4101" s="53">
        <f t="shared" si="1813"/>
        <v>0</v>
      </c>
      <c r="W4101" s="75"/>
      <c r="X4101" s="76"/>
    </row>
    <row r="4102" spans="1:24" s="77" customFormat="1" ht="30" x14ac:dyDescent="0.25">
      <c r="A4102" s="161" t="s">
        <v>395</v>
      </c>
      <c r="B4102" s="33" t="s">
        <v>332</v>
      </c>
      <c r="C4102" s="73" t="s">
        <v>95</v>
      </c>
      <c r="D4102" s="43" t="s">
        <v>96</v>
      </c>
      <c r="E4102" s="74"/>
      <c r="F4102" s="74"/>
      <c r="G4102" s="74"/>
      <c r="H4102" s="74"/>
      <c r="I4102" s="54"/>
      <c r="J4102" s="50"/>
      <c r="K4102" s="54"/>
      <c r="L4102" s="55"/>
      <c r="M4102" s="75"/>
      <c r="N4102" s="75"/>
      <c r="O4102" s="74"/>
      <c r="P4102" s="74"/>
      <c r="Q4102" s="57">
        <f t="shared" si="1812"/>
        <v>0</v>
      </c>
      <c r="R4102" s="74"/>
      <c r="S4102" s="53">
        <f>ROUND(R4102/12*3,0)</f>
        <v>0</v>
      </c>
      <c r="T4102" s="58"/>
      <c r="U4102" s="58"/>
      <c r="V4102" s="53">
        <f t="shared" si="1813"/>
        <v>0</v>
      </c>
      <c r="W4102" s="75"/>
      <c r="X4102" s="76"/>
    </row>
    <row r="4103" spans="1:24" s="77" customFormat="1" ht="31.5" x14ac:dyDescent="0.25">
      <c r="A4103" s="161" t="s">
        <v>395</v>
      </c>
      <c r="B4103" s="33" t="s">
        <v>332</v>
      </c>
      <c r="C4103" s="73" t="s">
        <v>86</v>
      </c>
      <c r="D4103" s="43" t="s">
        <v>85</v>
      </c>
      <c r="E4103" s="53"/>
      <c r="F4103" s="53"/>
      <c r="G4103" s="53">
        <v>11317</v>
      </c>
      <c r="H4103" s="53">
        <v>11317</v>
      </c>
      <c r="I4103" s="55"/>
      <c r="J4103" s="55"/>
      <c r="K4103" s="54"/>
      <c r="L4103" s="55"/>
      <c r="M4103" s="75"/>
      <c r="N4103" s="75"/>
      <c r="O4103" s="74">
        <v>1140</v>
      </c>
      <c r="P4103" s="74">
        <v>1140</v>
      </c>
      <c r="Q4103" s="57">
        <f t="shared" si="1812"/>
        <v>0</v>
      </c>
      <c r="R4103" s="74"/>
      <c r="S4103" s="53">
        <f>ROUND(R4103/12*2,0)</f>
        <v>0</v>
      </c>
      <c r="T4103" s="58">
        <v>5</v>
      </c>
      <c r="U4103" s="58">
        <v>5</v>
      </c>
      <c r="V4103" s="53">
        <f t="shared" si="1813"/>
        <v>0</v>
      </c>
      <c r="W4103" s="75"/>
      <c r="X4103" s="76"/>
    </row>
    <row r="4104" spans="1:24" s="77" customFormat="1" ht="31.5" x14ac:dyDescent="0.25">
      <c r="A4104" s="161" t="s">
        <v>395</v>
      </c>
      <c r="B4104" s="33" t="s">
        <v>332</v>
      </c>
      <c r="C4104" s="73" t="s">
        <v>102</v>
      </c>
      <c r="D4104" s="39" t="s">
        <v>352</v>
      </c>
      <c r="E4104" s="74"/>
      <c r="F4104" s="74"/>
      <c r="G4104" s="74"/>
      <c r="H4104" s="74"/>
      <c r="I4104" s="119"/>
      <c r="J4104" s="55"/>
      <c r="K4104" s="119"/>
      <c r="L4104" s="55"/>
      <c r="M4104" s="75"/>
      <c r="N4104" s="75"/>
      <c r="O4104" s="74"/>
      <c r="P4104" s="74"/>
      <c r="Q4104" s="59">
        <f t="shared" si="1812"/>
        <v>0</v>
      </c>
      <c r="R4104" s="74"/>
      <c r="S4104" s="53">
        <f t="shared" ref="S4104" si="1814">R4104</f>
        <v>0</v>
      </c>
      <c r="T4104" s="58"/>
      <c r="U4104" s="58"/>
      <c r="V4104" s="53">
        <f t="shared" si="1813"/>
        <v>0</v>
      </c>
      <c r="W4104" s="75"/>
      <c r="X4104" s="76"/>
    </row>
    <row r="4105" spans="1:24" s="77" customFormat="1" ht="30" x14ac:dyDescent="0.25">
      <c r="A4105" s="161" t="s">
        <v>395</v>
      </c>
      <c r="B4105" s="33" t="s">
        <v>332</v>
      </c>
      <c r="C4105" s="73" t="s">
        <v>89</v>
      </c>
      <c r="D4105" s="43" t="s">
        <v>88</v>
      </c>
      <c r="E4105" s="74"/>
      <c r="F4105" s="74"/>
      <c r="G4105" s="74"/>
      <c r="H4105" s="74"/>
      <c r="I4105" s="54"/>
      <c r="J4105" s="50"/>
      <c r="K4105" s="54"/>
      <c r="L4105" s="55"/>
      <c r="M4105" s="75"/>
      <c r="N4105" s="75"/>
      <c r="O4105" s="74"/>
      <c r="P4105" s="74"/>
      <c r="Q4105" s="57">
        <f t="shared" si="1812"/>
        <v>0</v>
      </c>
      <c r="R4105" s="74"/>
      <c r="S4105" s="53">
        <f t="shared" ref="S4105:S4112" si="1815">ROUND(R4105/12*3,0)</f>
        <v>0</v>
      </c>
      <c r="T4105" s="58"/>
      <c r="U4105" s="58"/>
      <c r="V4105" s="53">
        <f t="shared" si="1813"/>
        <v>0</v>
      </c>
      <c r="W4105" s="75"/>
      <c r="X4105" s="76"/>
    </row>
    <row r="4106" spans="1:24" s="77" customFormat="1" ht="30" x14ac:dyDescent="0.25">
      <c r="A4106" s="161" t="s">
        <v>395</v>
      </c>
      <c r="B4106" s="33" t="s">
        <v>332</v>
      </c>
      <c r="C4106" s="73" t="s">
        <v>91</v>
      </c>
      <c r="D4106" s="43" t="s">
        <v>90</v>
      </c>
      <c r="E4106" s="74"/>
      <c r="F4106" s="53"/>
      <c r="G4106" s="74"/>
      <c r="H4106" s="74"/>
      <c r="I4106" s="54"/>
      <c r="J4106" s="54"/>
      <c r="K4106" s="54"/>
      <c r="L4106" s="55"/>
      <c r="M4106" s="75"/>
      <c r="N4106" s="75"/>
      <c r="O4106" s="74"/>
      <c r="P4106" s="74"/>
      <c r="Q4106" s="57">
        <f t="shared" si="1812"/>
        <v>0</v>
      </c>
      <c r="R4106" s="74"/>
      <c r="S4106" s="53">
        <f t="shared" si="1815"/>
        <v>0</v>
      </c>
      <c r="T4106" s="58"/>
      <c r="U4106" s="58"/>
      <c r="V4106" s="53">
        <f t="shared" si="1813"/>
        <v>0</v>
      </c>
      <c r="W4106" s="75"/>
      <c r="X4106" s="76"/>
    </row>
    <row r="4107" spans="1:24" s="77" customFormat="1" ht="30" x14ac:dyDescent="0.25">
      <c r="A4107" s="161" t="s">
        <v>395</v>
      </c>
      <c r="B4107" s="33" t="s">
        <v>332</v>
      </c>
      <c r="C4107" s="73" t="s">
        <v>94</v>
      </c>
      <c r="D4107" s="43" t="s">
        <v>97</v>
      </c>
      <c r="E4107" s="74"/>
      <c r="F4107" s="74"/>
      <c r="G4107" s="74"/>
      <c r="H4107" s="74"/>
      <c r="I4107" s="54"/>
      <c r="J4107" s="50"/>
      <c r="K4107" s="54"/>
      <c r="L4107" s="55"/>
      <c r="M4107" s="75"/>
      <c r="N4107" s="75"/>
      <c r="O4107" s="74"/>
      <c r="P4107" s="74"/>
      <c r="Q4107" s="57">
        <f t="shared" si="1812"/>
        <v>0</v>
      </c>
      <c r="R4107" s="74"/>
      <c r="S4107" s="53">
        <f t="shared" si="1815"/>
        <v>0</v>
      </c>
      <c r="T4107" s="58"/>
      <c r="U4107" s="58"/>
      <c r="V4107" s="53">
        <f t="shared" si="1813"/>
        <v>0</v>
      </c>
      <c r="W4107" s="75"/>
      <c r="X4107" s="76"/>
    </row>
    <row r="4108" spans="1:24" s="77" customFormat="1" ht="30" x14ac:dyDescent="0.25">
      <c r="A4108" s="161" t="s">
        <v>395</v>
      </c>
      <c r="B4108" s="33" t="s">
        <v>332</v>
      </c>
      <c r="C4108" s="73" t="s">
        <v>93</v>
      </c>
      <c r="D4108" s="43" t="s">
        <v>92</v>
      </c>
      <c r="E4108" s="74"/>
      <c r="F4108" s="74"/>
      <c r="G4108" s="74"/>
      <c r="H4108" s="74"/>
      <c r="I4108" s="54"/>
      <c r="J4108" s="50"/>
      <c r="K4108" s="54"/>
      <c r="L4108" s="55"/>
      <c r="M4108" s="75"/>
      <c r="N4108" s="75"/>
      <c r="O4108" s="74"/>
      <c r="P4108" s="74"/>
      <c r="Q4108" s="57">
        <f t="shared" si="1812"/>
        <v>0</v>
      </c>
      <c r="R4108" s="74"/>
      <c r="S4108" s="53">
        <f t="shared" si="1815"/>
        <v>0</v>
      </c>
      <c r="T4108" s="58"/>
      <c r="U4108" s="58"/>
      <c r="V4108" s="53">
        <f t="shared" si="1813"/>
        <v>0</v>
      </c>
      <c r="W4108" s="75"/>
      <c r="X4108" s="76"/>
    </row>
    <row r="4109" spans="1:24" s="77" customFormat="1" ht="31.5" x14ac:dyDescent="0.25">
      <c r="A4109" s="161" t="s">
        <v>395</v>
      </c>
      <c r="B4109" s="33" t="s">
        <v>332</v>
      </c>
      <c r="C4109" s="73" t="s">
        <v>98</v>
      </c>
      <c r="D4109" s="34" t="s">
        <v>99</v>
      </c>
      <c r="E4109" s="74"/>
      <c r="F4109" s="74"/>
      <c r="G4109" s="74"/>
      <c r="H4109" s="74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1812"/>
        <v>0</v>
      </c>
      <c r="R4109" s="74"/>
      <c r="S4109" s="53">
        <f t="shared" si="1815"/>
        <v>0</v>
      </c>
      <c r="T4109" s="58"/>
      <c r="U4109" s="58"/>
      <c r="V4109" s="53">
        <f t="shared" si="1813"/>
        <v>0</v>
      </c>
      <c r="W4109" s="75"/>
      <c r="X4109" s="76"/>
    </row>
    <row r="4110" spans="1:24" s="77" customFormat="1" ht="30" x14ac:dyDescent="0.25">
      <c r="A4110" s="161" t="s">
        <v>395</v>
      </c>
      <c r="B4110" s="33" t="s">
        <v>332</v>
      </c>
      <c r="C4110" s="73" t="s">
        <v>100</v>
      </c>
      <c r="D4110" s="34" t="s">
        <v>101</v>
      </c>
      <c r="E4110" s="74"/>
      <c r="F4110" s="74"/>
      <c r="G4110" s="74"/>
      <c r="H4110" s="74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1812"/>
        <v>0</v>
      </c>
      <c r="R4110" s="74"/>
      <c r="S4110" s="53">
        <f t="shared" si="1815"/>
        <v>0</v>
      </c>
      <c r="T4110" s="58"/>
      <c r="U4110" s="58"/>
      <c r="V4110" s="53">
        <f t="shared" si="1813"/>
        <v>0</v>
      </c>
      <c r="W4110" s="75"/>
      <c r="X4110" s="76"/>
    </row>
    <row r="4111" spans="1:24" s="77" customFormat="1" ht="47.25" x14ac:dyDescent="0.25">
      <c r="A4111" s="161" t="s">
        <v>395</v>
      </c>
      <c r="B4111" s="33" t="s">
        <v>332</v>
      </c>
      <c r="C4111" s="73" t="s">
        <v>102</v>
      </c>
      <c r="D4111" s="39" t="s">
        <v>87</v>
      </c>
      <c r="E4111" s="74"/>
      <c r="F4111" s="74"/>
      <c r="G4111" s="74"/>
      <c r="H4111" s="74"/>
      <c r="I4111" s="54"/>
      <c r="J4111" s="50"/>
      <c r="K4111" s="54"/>
      <c r="L4111" s="55"/>
      <c r="M4111" s="75"/>
      <c r="N4111" s="75"/>
      <c r="O4111" s="74"/>
      <c r="P4111" s="74"/>
      <c r="Q4111" s="57">
        <f t="shared" si="1812"/>
        <v>0</v>
      </c>
      <c r="R4111" s="74"/>
      <c r="S4111" s="53">
        <f t="shared" si="1815"/>
        <v>0</v>
      </c>
      <c r="T4111" s="58"/>
      <c r="U4111" s="58"/>
      <c r="V4111" s="53">
        <f t="shared" si="1813"/>
        <v>0</v>
      </c>
      <c r="W4111" s="75"/>
      <c r="X4111" s="76"/>
    </row>
    <row r="4112" spans="1:24" s="77" customFormat="1" ht="63" x14ac:dyDescent="0.25">
      <c r="A4112" s="161" t="s">
        <v>395</v>
      </c>
      <c r="B4112" s="33" t="s">
        <v>332</v>
      </c>
      <c r="C4112" s="73" t="s">
        <v>102</v>
      </c>
      <c r="D4112" s="39" t="s">
        <v>103</v>
      </c>
      <c r="E4112" s="74"/>
      <c r="F4112" s="74"/>
      <c r="G4112" s="74"/>
      <c r="H4112" s="74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1812"/>
        <v>0</v>
      </c>
      <c r="R4112" s="74"/>
      <c r="S4112" s="53">
        <f t="shared" si="1815"/>
        <v>0</v>
      </c>
      <c r="T4112" s="58"/>
      <c r="U4112" s="58"/>
      <c r="V4112" s="53">
        <f t="shared" si="1813"/>
        <v>0</v>
      </c>
      <c r="W4112" s="75"/>
      <c r="X4112" s="76"/>
    </row>
    <row r="4113" spans="1:24" s="77" customFormat="1" ht="31.5" x14ac:dyDescent="0.25">
      <c r="A4113" s="161" t="s">
        <v>395</v>
      </c>
      <c r="B4113" s="33" t="s">
        <v>332</v>
      </c>
      <c r="C4113" s="23" t="s">
        <v>362</v>
      </c>
      <c r="D4113" s="39" t="s">
        <v>363</v>
      </c>
      <c r="E4113" s="53"/>
      <c r="F4113" s="53"/>
      <c r="G4113" s="53"/>
      <c r="H4113" s="53"/>
      <c r="I4113" s="119"/>
      <c r="J4113" s="55"/>
      <c r="K4113" s="54"/>
      <c r="L4113" s="55"/>
      <c r="M4113" s="75"/>
      <c r="N4113" s="75"/>
      <c r="O4113" s="74"/>
      <c r="P4113" s="74"/>
      <c r="Q4113" s="57"/>
      <c r="R4113" s="74"/>
      <c r="S4113" s="53"/>
      <c r="T4113" s="58"/>
      <c r="U4113" s="58"/>
      <c r="V4113" s="53"/>
      <c r="W4113" s="75"/>
      <c r="X4113" s="76"/>
    </row>
    <row r="4114" spans="1:24" s="77" customFormat="1" ht="37.5" customHeight="1" x14ac:dyDescent="0.25">
      <c r="A4114" s="161" t="s">
        <v>395</v>
      </c>
      <c r="B4114" s="33" t="s">
        <v>332</v>
      </c>
      <c r="C4114" s="23" t="s">
        <v>365</v>
      </c>
      <c r="D4114" s="39" t="s">
        <v>364</v>
      </c>
      <c r="E4114" s="53">
        <v>8866</v>
      </c>
      <c r="F4114" s="53">
        <f>ROUND(E4114/12*2,0)</f>
        <v>1478</v>
      </c>
      <c r="G4114" s="99">
        <v>213.4</v>
      </c>
      <c r="H4114" s="53">
        <v>213</v>
      </c>
      <c r="I4114" s="55"/>
      <c r="J4114" s="55"/>
      <c r="K4114" s="54">
        <f>G4114-F4114</f>
        <v>-1264.5999999999999</v>
      </c>
      <c r="L4114" s="55">
        <f>ROUND(K4114*100/-F4114,2)</f>
        <v>85.56</v>
      </c>
      <c r="M4114" s="75"/>
      <c r="N4114" s="75"/>
      <c r="O4114" s="74"/>
      <c r="P4114" s="74"/>
      <c r="Q4114" s="57"/>
      <c r="R4114" s="74"/>
      <c r="S4114" s="53"/>
      <c r="T4114" s="58"/>
      <c r="U4114" s="58"/>
      <c r="V4114" s="53"/>
      <c r="W4114" s="75"/>
      <c r="X4114" s="76"/>
    </row>
    <row r="4115" spans="1:24" s="77" customFormat="1" ht="30" x14ac:dyDescent="0.25">
      <c r="A4115" s="161" t="s">
        <v>395</v>
      </c>
      <c r="B4115" s="21">
        <v>2</v>
      </c>
      <c r="C4115" s="73" t="s">
        <v>102</v>
      </c>
      <c r="D4115" s="40" t="s">
        <v>31</v>
      </c>
      <c r="E4115" s="68">
        <f>E4116+E4122+E4176</f>
        <v>3690393</v>
      </c>
      <c r="F4115" s="68">
        <f>F4116+F4122+F4176</f>
        <v>668956.67000000004</v>
      </c>
      <c r="G4115" s="68">
        <f>G4116+G4122+G4176</f>
        <v>673380.27</v>
      </c>
      <c r="H4115" s="68">
        <f>H4116+H4122+H4176</f>
        <v>665069</v>
      </c>
      <c r="I4115" s="126">
        <f>I4116+I4122+I4176</f>
        <v>7822.4700000000021</v>
      </c>
      <c r="J4115" s="50">
        <f>ROUND(I4115/F4115*100,2)</f>
        <v>1.17</v>
      </c>
      <c r="K4115" s="126">
        <f>K4116+K4122+K4176</f>
        <v>-3398.87</v>
      </c>
      <c r="L4115" s="55">
        <f>ROUND(K4115*100/-F4115,2)</f>
        <v>0.51</v>
      </c>
      <c r="M4115" s="64">
        <v>8245</v>
      </c>
      <c r="N4115" s="49">
        <f>ROUND(M4115/12*2,2)</f>
        <v>1374.17</v>
      </c>
      <c r="O4115" s="68">
        <f t="shared" ref="O4115:V4115" si="1816">O4116+O4122+O4176</f>
        <v>2560</v>
      </c>
      <c r="P4115" s="68">
        <f t="shared" si="1816"/>
        <v>2080</v>
      </c>
      <c r="Q4115" s="126">
        <f t="shared" si="1816"/>
        <v>480</v>
      </c>
      <c r="R4115" s="68">
        <f t="shared" si="1816"/>
        <v>161</v>
      </c>
      <c r="S4115" s="64">
        <f t="shared" si="1816"/>
        <v>27</v>
      </c>
      <c r="T4115" s="136">
        <f t="shared" si="1816"/>
        <v>60</v>
      </c>
      <c r="U4115" s="136">
        <f t="shared" si="1816"/>
        <v>57</v>
      </c>
      <c r="V4115" s="64">
        <f t="shared" si="1816"/>
        <v>3</v>
      </c>
      <c r="W4115" s="68"/>
      <c r="X4115" s="76"/>
    </row>
    <row r="4116" spans="1:24" s="77" customFormat="1" ht="30" x14ac:dyDescent="0.25">
      <c r="A4116" s="161" t="s">
        <v>395</v>
      </c>
      <c r="B4116" s="22" t="s">
        <v>333</v>
      </c>
      <c r="C4116" s="73" t="s">
        <v>102</v>
      </c>
      <c r="D4116" s="32" t="s">
        <v>32</v>
      </c>
      <c r="E4116" s="64">
        <f t="shared" ref="E4116:L4116" si="1817">SUM(E4117:E4121)</f>
        <v>3404992</v>
      </c>
      <c r="F4116" s="64">
        <f t="shared" si="1817"/>
        <v>567498</v>
      </c>
      <c r="G4116" s="64">
        <f t="shared" si="1817"/>
        <v>567498</v>
      </c>
      <c r="H4116" s="64">
        <f t="shared" si="1817"/>
        <v>567498</v>
      </c>
      <c r="I4116" s="126">
        <f t="shared" si="1817"/>
        <v>0</v>
      </c>
      <c r="J4116" s="50">
        <f>ROUND(I4116/F4116*100,2)</f>
        <v>0</v>
      </c>
      <c r="K4116" s="126">
        <f t="shared" si="1817"/>
        <v>0</v>
      </c>
      <c r="L4116" s="64">
        <f t="shared" si="1817"/>
        <v>0</v>
      </c>
      <c r="M4116" s="64"/>
      <c r="N4116" s="64"/>
      <c r="O4116" s="64">
        <f t="shared" ref="O4116:V4116" si="1818">SUM(O4117:O4121)</f>
        <v>0</v>
      </c>
      <c r="P4116" s="64">
        <f t="shared" si="1818"/>
        <v>0</v>
      </c>
      <c r="Q4116" s="126">
        <f t="shared" si="1818"/>
        <v>0</v>
      </c>
      <c r="R4116" s="64">
        <f t="shared" si="1818"/>
        <v>82</v>
      </c>
      <c r="S4116" s="64">
        <f t="shared" si="1818"/>
        <v>14</v>
      </c>
      <c r="T4116" s="136">
        <f t="shared" si="1818"/>
        <v>44</v>
      </c>
      <c r="U4116" s="136">
        <f t="shared" si="1818"/>
        <v>44</v>
      </c>
      <c r="V4116" s="64">
        <f t="shared" si="1818"/>
        <v>0</v>
      </c>
      <c r="W4116" s="64"/>
      <c r="X4116" s="76"/>
    </row>
    <row r="4117" spans="1:24" s="77" customFormat="1" ht="30" x14ac:dyDescent="0.25">
      <c r="A4117" s="161" t="s">
        <v>395</v>
      </c>
      <c r="B4117" s="33" t="s">
        <v>333</v>
      </c>
      <c r="C4117" s="73" t="s">
        <v>109</v>
      </c>
      <c r="D4117" s="34" t="s">
        <v>106</v>
      </c>
      <c r="E4117" s="74"/>
      <c r="F4117" s="74"/>
      <c r="G4117" s="74"/>
      <c r="H4117" s="158"/>
      <c r="I4117" s="54"/>
      <c r="J4117" s="50"/>
      <c r="K4117" s="54"/>
      <c r="L4117" s="55"/>
      <c r="M4117" s="75"/>
      <c r="N4117" s="75"/>
      <c r="O4117" s="74"/>
      <c r="P4117" s="74"/>
      <c r="Q4117" s="57">
        <f>O4117-P4117</f>
        <v>0</v>
      </c>
      <c r="R4117" s="74"/>
      <c r="S4117" s="53">
        <f>ROUND(R4117/12*3,0)</f>
        <v>0</v>
      </c>
      <c r="T4117" s="58"/>
      <c r="U4117" s="58"/>
      <c r="V4117" s="53">
        <f>T4117-U4117</f>
        <v>0</v>
      </c>
      <c r="W4117" s="75"/>
      <c r="X4117" s="76"/>
    </row>
    <row r="4118" spans="1:24" s="77" customFormat="1" ht="31.5" x14ac:dyDescent="0.25">
      <c r="A4118" s="161" t="s">
        <v>395</v>
      </c>
      <c r="B4118" s="33" t="s">
        <v>333</v>
      </c>
      <c r="C4118" s="73" t="s">
        <v>110</v>
      </c>
      <c r="D4118" s="34" t="s">
        <v>114</v>
      </c>
      <c r="E4118" s="53">
        <v>3404992</v>
      </c>
      <c r="F4118" s="99">
        <f>283749*2</f>
        <v>567498</v>
      </c>
      <c r="G4118" s="99">
        <f>283749*2</f>
        <v>567498</v>
      </c>
      <c r="H4118" s="99">
        <f>283749*2</f>
        <v>567498</v>
      </c>
      <c r="I4118" s="119"/>
      <c r="J4118" s="55"/>
      <c r="K4118" s="54"/>
      <c r="L4118" s="55"/>
      <c r="M4118" s="75"/>
      <c r="N4118" s="75"/>
      <c r="O4118" s="74"/>
      <c r="P4118" s="74"/>
      <c r="Q4118" s="57">
        <f>O4118-P4118</f>
        <v>0</v>
      </c>
      <c r="R4118" s="74">
        <v>82</v>
      </c>
      <c r="S4118" s="53">
        <f>ROUND(R4118/12*2,0)</f>
        <v>14</v>
      </c>
      <c r="T4118" s="58">
        <v>44</v>
      </c>
      <c r="U4118" s="58">
        <v>44</v>
      </c>
      <c r="V4118" s="53">
        <f>T4118-U4118</f>
        <v>0</v>
      </c>
      <c r="W4118" s="75"/>
      <c r="X4118" s="76"/>
    </row>
    <row r="4119" spans="1:24" s="77" customFormat="1" ht="30" x14ac:dyDescent="0.25">
      <c r="A4119" s="161" t="s">
        <v>395</v>
      </c>
      <c r="B4119" s="33" t="s">
        <v>333</v>
      </c>
      <c r="C4119" s="73" t="s">
        <v>111</v>
      </c>
      <c r="D4119" s="34" t="s">
        <v>115</v>
      </c>
      <c r="E4119" s="74"/>
      <c r="F4119" s="74"/>
      <c r="G4119" s="74"/>
      <c r="H4119" s="74"/>
      <c r="I4119" s="54"/>
      <c r="J4119" s="50"/>
      <c r="K4119" s="54"/>
      <c r="L4119" s="55"/>
      <c r="M4119" s="75"/>
      <c r="N4119" s="75"/>
      <c r="O4119" s="74"/>
      <c r="P4119" s="74"/>
      <c r="Q4119" s="57">
        <f>O4119-P4119</f>
        <v>0</v>
      </c>
      <c r="R4119" s="74"/>
      <c r="S4119" s="53">
        <f>ROUND(R4119/12*3,0)</f>
        <v>0</v>
      </c>
      <c r="T4119" s="58"/>
      <c r="U4119" s="58"/>
      <c r="V4119" s="53">
        <f>T4119-U4119</f>
        <v>0</v>
      </c>
      <c r="W4119" s="75"/>
      <c r="X4119" s="76"/>
    </row>
    <row r="4120" spans="1:24" s="77" customFormat="1" ht="31.5" x14ac:dyDescent="0.25">
      <c r="A4120" s="161" t="s">
        <v>395</v>
      </c>
      <c r="B4120" s="33" t="s">
        <v>333</v>
      </c>
      <c r="C4120" s="73" t="s">
        <v>113</v>
      </c>
      <c r="D4120" s="34" t="s">
        <v>116</v>
      </c>
      <c r="E4120" s="74"/>
      <c r="F4120" s="74"/>
      <c r="G4120" s="74"/>
      <c r="H4120" s="74"/>
      <c r="I4120" s="54"/>
      <c r="J4120" s="50"/>
      <c r="K4120" s="54"/>
      <c r="L4120" s="55"/>
      <c r="M4120" s="75"/>
      <c r="N4120" s="75"/>
      <c r="O4120" s="74"/>
      <c r="P4120" s="74"/>
      <c r="Q4120" s="57">
        <f>O4120-P4120</f>
        <v>0</v>
      </c>
      <c r="R4120" s="74"/>
      <c r="S4120" s="53">
        <f>ROUND(R4120/12*3,0)</f>
        <v>0</v>
      </c>
      <c r="T4120" s="58"/>
      <c r="U4120" s="58"/>
      <c r="V4120" s="53">
        <f>T4120-U4120</f>
        <v>0</v>
      </c>
      <c r="W4120" s="75"/>
      <c r="X4120" s="76"/>
    </row>
    <row r="4121" spans="1:24" s="77" customFormat="1" ht="30" x14ac:dyDescent="0.25">
      <c r="A4121" s="161" t="s">
        <v>395</v>
      </c>
      <c r="B4121" s="33" t="s">
        <v>333</v>
      </c>
      <c r="C4121" s="73" t="s">
        <v>112</v>
      </c>
      <c r="D4121" s="34" t="s">
        <v>117</v>
      </c>
      <c r="E4121" s="74"/>
      <c r="F4121" s="74"/>
      <c r="G4121" s="74"/>
      <c r="H4121" s="74"/>
      <c r="I4121" s="54"/>
      <c r="J4121" s="50"/>
      <c r="K4121" s="54"/>
      <c r="L4121" s="55"/>
      <c r="M4121" s="75"/>
      <c r="N4121" s="75"/>
      <c r="O4121" s="74"/>
      <c r="P4121" s="74"/>
      <c r="Q4121" s="57">
        <f>O4121-P4121</f>
        <v>0</v>
      </c>
      <c r="R4121" s="74"/>
      <c r="S4121" s="53">
        <f>ROUND(R4121/12*3,0)</f>
        <v>0</v>
      </c>
      <c r="T4121" s="58"/>
      <c r="U4121" s="58"/>
      <c r="V4121" s="53">
        <f>T4121-U4121</f>
        <v>0</v>
      </c>
      <c r="W4121" s="75"/>
      <c r="X4121" s="76"/>
    </row>
    <row r="4122" spans="1:24" s="77" customFormat="1" ht="23.25" customHeight="1" x14ac:dyDescent="0.25">
      <c r="A4122" s="161" t="s">
        <v>395</v>
      </c>
      <c r="B4122" s="22" t="s">
        <v>334</v>
      </c>
      <c r="C4122" s="73" t="s">
        <v>102</v>
      </c>
      <c r="D4122" s="41" t="s">
        <v>33</v>
      </c>
      <c r="E4122" s="64">
        <f t="shared" ref="E4122:L4122" si="1819">SUM(E4123:E4175)</f>
        <v>199936</v>
      </c>
      <c r="F4122" s="64">
        <f t="shared" si="1819"/>
        <v>33322.67</v>
      </c>
      <c r="G4122" s="64">
        <f t="shared" si="1819"/>
        <v>40493</v>
      </c>
      <c r="H4122" s="64">
        <f t="shared" si="1819"/>
        <v>32901</v>
      </c>
      <c r="I4122" s="64">
        <f t="shared" si="1819"/>
        <v>7170.3300000000017</v>
      </c>
      <c r="J4122" s="50">
        <f>ROUND(I4122/F4122*100,2)</f>
        <v>21.52</v>
      </c>
      <c r="K4122" s="64">
        <f t="shared" si="1819"/>
        <v>0</v>
      </c>
      <c r="L4122" s="64">
        <f t="shared" si="1819"/>
        <v>0</v>
      </c>
      <c r="M4122" s="64"/>
      <c r="N4122" s="64"/>
      <c r="O4122" s="64">
        <f t="shared" ref="O4122:V4122" si="1820">SUM(O4123:O4175)</f>
        <v>2560</v>
      </c>
      <c r="P4122" s="64">
        <f t="shared" si="1820"/>
        <v>2080</v>
      </c>
      <c r="Q4122" s="64">
        <f t="shared" si="1820"/>
        <v>480</v>
      </c>
      <c r="R4122" s="64">
        <f t="shared" si="1820"/>
        <v>79</v>
      </c>
      <c r="S4122" s="64">
        <f t="shared" si="1820"/>
        <v>13</v>
      </c>
      <c r="T4122" s="64">
        <f t="shared" si="1820"/>
        <v>16</v>
      </c>
      <c r="U4122" s="64">
        <f t="shared" si="1820"/>
        <v>13</v>
      </c>
      <c r="V4122" s="64">
        <f t="shared" si="1820"/>
        <v>3</v>
      </c>
      <c r="W4122" s="64"/>
      <c r="X4122" s="76"/>
    </row>
    <row r="4123" spans="1:24" s="77" customFormat="1" ht="31.5" x14ac:dyDescent="0.25">
      <c r="A4123" s="161" t="s">
        <v>395</v>
      </c>
      <c r="B4123" s="33" t="s">
        <v>334</v>
      </c>
      <c r="C4123" s="78" t="s">
        <v>139</v>
      </c>
      <c r="D4123" s="43" t="s">
        <v>119</v>
      </c>
      <c r="E4123" s="74"/>
      <c r="F4123" s="74"/>
      <c r="G4123" s="74"/>
      <c r="H4123" s="74"/>
      <c r="I4123" s="119"/>
      <c r="J4123" s="55"/>
      <c r="K4123" s="119"/>
      <c r="L4123" s="55"/>
      <c r="M4123" s="75"/>
      <c r="N4123" s="75"/>
      <c r="O4123" s="74"/>
      <c r="P4123" s="74"/>
      <c r="Q4123" s="59">
        <f t="shared" ref="Q4123:Q4175" si="1821">O4123-P4123</f>
        <v>0</v>
      </c>
      <c r="R4123" s="74"/>
      <c r="S4123" s="53">
        <f t="shared" ref="S4123:S4161" si="1822">ROUND(R4123/12*3,0)</f>
        <v>0</v>
      </c>
      <c r="T4123" s="53"/>
      <c r="U4123" s="53"/>
      <c r="V4123" s="53">
        <f t="shared" ref="V4123:V4175" si="1823">T4123-U4123</f>
        <v>0</v>
      </c>
      <c r="W4123" s="75"/>
      <c r="X4123" s="76"/>
    </row>
    <row r="4124" spans="1:24" s="77" customFormat="1" ht="47.25" x14ac:dyDescent="0.25">
      <c r="A4124" s="161" t="s">
        <v>395</v>
      </c>
      <c r="B4124" s="33" t="s">
        <v>334</v>
      </c>
      <c r="C4124" s="78" t="s">
        <v>140</v>
      </c>
      <c r="D4124" s="43" t="s">
        <v>120</v>
      </c>
      <c r="E4124" s="74"/>
      <c r="F4124" s="74"/>
      <c r="G4124" s="74"/>
      <c r="H4124" s="74"/>
      <c r="I4124" s="54"/>
      <c r="J4124" s="50"/>
      <c r="K4124" s="54"/>
      <c r="L4124" s="55"/>
      <c r="M4124" s="75"/>
      <c r="N4124" s="75"/>
      <c r="O4124" s="74"/>
      <c r="P4124" s="74"/>
      <c r="Q4124" s="57">
        <f t="shared" si="1821"/>
        <v>0</v>
      </c>
      <c r="R4124" s="74"/>
      <c r="S4124" s="53">
        <f t="shared" si="1822"/>
        <v>0</v>
      </c>
      <c r="T4124" s="58"/>
      <c r="U4124" s="58"/>
      <c r="V4124" s="53">
        <f t="shared" si="1823"/>
        <v>0</v>
      </c>
      <c r="W4124" s="75"/>
      <c r="X4124" s="76"/>
    </row>
    <row r="4125" spans="1:24" s="77" customFormat="1" ht="31.5" x14ac:dyDescent="0.25">
      <c r="A4125" s="161" t="s">
        <v>395</v>
      </c>
      <c r="B4125" s="33" t="s">
        <v>334</v>
      </c>
      <c r="C4125" s="78" t="s">
        <v>141</v>
      </c>
      <c r="D4125" s="43" t="s">
        <v>142</v>
      </c>
      <c r="E4125" s="74"/>
      <c r="F4125" s="74"/>
      <c r="G4125" s="74"/>
      <c r="H4125" s="74"/>
      <c r="I4125" s="54"/>
      <c r="J4125" s="50"/>
      <c r="K4125" s="54"/>
      <c r="L4125" s="55"/>
      <c r="M4125" s="75"/>
      <c r="N4125" s="75"/>
      <c r="O4125" s="74"/>
      <c r="P4125" s="74"/>
      <c r="Q4125" s="57">
        <f t="shared" si="1821"/>
        <v>0</v>
      </c>
      <c r="R4125" s="74"/>
      <c r="S4125" s="53">
        <f t="shared" si="1822"/>
        <v>0</v>
      </c>
      <c r="T4125" s="58"/>
      <c r="U4125" s="58"/>
      <c r="V4125" s="53">
        <f t="shared" si="1823"/>
        <v>0</v>
      </c>
      <c r="W4125" s="75"/>
      <c r="X4125" s="76"/>
    </row>
    <row r="4126" spans="1:24" s="77" customFormat="1" ht="31.5" x14ac:dyDescent="0.25">
      <c r="A4126" s="161" t="s">
        <v>395</v>
      </c>
      <c r="B4126" s="33" t="s">
        <v>334</v>
      </c>
      <c r="C4126" s="78" t="s">
        <v>143</v>
      </c>
      <c r="D4126" s="43" t="s">
        <v>144</v>
      </c>
      <c r="E4126" s="74"/>
      <c r="F4126" s="74"/>
      <c r="G4126" s="74"/>
      <c r="H4126" s="74"/>
      <c r="I4126" s="54"/>
      <c r="J4126" s="50"/>
      <c r="K4126" s="54"/>
      <c r="L4126" s="55"/>
      <c r="M4126" s="75"/>
      <c r="N4126" s="75"/>
      <c r="O4126" s="74"/>
      <c r="P4126" s="74"/>
      <c r="Q4126" s="57">
        <f t="shared" si="1821"/>
        <v>0</v>
      </c>
      <c r="R4126" s="74"/>
      <c r="S4126" s="53">
        <f t="shared" si="1822"/>
        <v>0</v>
      </c>
      <c r="T4126" s="58"/>
      <c r="U4126" s="58"/>
      <c r="V4126" s="53">
        <f t="shared" si="1823"/>
        <v>0</v>
      </c>
      <c r="W4126" s="75"/>
      <c r="X4126" s="76"/>
    </row>
    <row r="4127" spans="1:24" s="77" customFormat="1" ht="30" x14ac:dyDescent="0.25">
      <c r="A4127" s="161" t="s">
        <v>395</v>
      </c>
      <c r="B4127" s="33" t="s">
        <v>334</v>
      </c>
      <c r="C4127" s="78" t="s">
        <v>145</v>
      </c>
      <c r="D4127" s="43" t="s">
        <v>146</v>
      </c>
      <c r="E4127" s="74"/>
      <c r="F4127" s="74"/>
      <c r="G4127" s="74"/>
      <c r="H4127" s="74"/>
      <c r="I4127" s="54"/>
      <c r="J4127" s="50"/>
      <c r="K4127" s="54"/>
      <c r="L4127" s="55"/>
      <c r="M4127" s="75"/>
      <c r="N4127" s="75"/>
      <c r="O4127" s="74"/>
      <c r="P4127" s="74"/>
      <c r="Q4127" s="57">
        <f t="shared" si="1821"/>
        <v>0</v>
      </c>
      <c r="R4127" s="74"/>
      <c r="S4127" s="53">
        <f t="shared" si="1822"/>
        <v>0</v>
      </c>
      <c r="T4127" s="58"/>
      <c r="U4127" s="58"/>
      <c r="V4127" s="53">
        <f t="shared" si="1823"/>
        <v>0</v>
      </c>
      <c r="W4127" s="75"/>
      <c r="X4127" s="76"/>
    </row>
    <row r="4128" spans="1:24" s="77" customFormat="1" ht="30" x14ac:dyDescent="0.25">
      <c r="A4128" s="161" t="s">
        <v>395</v>
      </c>
      <c r="B4128" s="33" t="s">
        <v>334</v>
      </c>
      <c r="C4128" s="78" t="s">
        <v>147</v>
      </c>
      <c r="D4128" s="43" t="s">
        <v>148</v>
      </c>
      <c r="E4128" s="74"/>
      <c r="F4128" s="74"/>
      <c r="G4128" s="74"/>
      <c r="H4128" s="74"/>
      <c r="I4128" s="54"/>
      <c r="J4128" s="50"/>
      <c r="K4128" s="54"/>
      <c r="L4128" s="55"/>
      <c r="M4128" s="75"/>
      <c r="N4128" s="75"/>
      <c r="O4128" s="74"/>
      <c r="P4128" s="74"/>
      <c r="Q4128" s="57">
        <f t="shared" si="1821"/>
        <v>0</v>
      </c>
      <c r="R4128" s="74"/>
      <c r="S4128" s="53">
        <f t="shared" si="1822"/>
        <v>0</v>
      </c>
      <c r="T4128" s="58"/>
      <c r="U4128" s="58"/>
      <c r="V4128" s="53">
        <f t="shared" si="1823"/>
        <v>0</v>
      </c>
      <c r="W4128" s="75"/>
      <c r="X4128" s="76"/>
    </row>
    <row r="4129" spans="1:24" s="77" customFormat="1" ht="78.75" x14ac:dyDescent="0.25">
      <c r="A4129" s="161" t="s">
        <v>395</v>
      </c>
      <c r="B4129" s="33" t="s">
        <v>334</v>
      </c>
      <c r="C4129" s="78" t="s">
        <v>149</v>
      </c>
      <c r="D4129" s="43" t="s">
        <v>150</v>
      </c>
      <c r="E4129" s="74"/>
      <c r="F4129" s="74"/>
      <c r="G4129" s="74"/>
      <c r="H4129" s="74"/>
      <c r="I4129" s="119"/>
      <c r="J4129" s="50"/>
      <c r="K4129" s="119"/>
      <c r="L4129" s="55"/>
      <c r="M4129" s="75"/>
      <c r="N4129" s="75"/>
      <c r="O4129" s="74"/>
      <c r="P4129" s="74"/>
      <c r="Q4129" s="59">
        <f t="shared" si="1821"/>
        <v>0</v>
      </c>
      <c r="R4129" s="74"/>
      <c r="S4129" s="53">
        <f t="shared" si="1822"/>
        <v>0</v>
      </c>
      <c r="T4129" s="53"/>
      <c r="U4129" s="53"/>
      <c r="V4129" s="53">
        <f t="shared" si="1823"/>
        <v>0</v>
      </c>
      <c r="W4129" s="75"/>
      <c r="X4129" s="76"/>
    </row>
    <row r="4130" spans="1:24" s="77" customFormat="1" ht="31.5" x14ac:dyDescent="0.25">
      <c r="A4130" s="161" t="s">
        <v>395</v>
      </c>
      <c r="B4130" s="33" t="s">
        <v>334</v>
      </c>
      <c r="C4130" s="78" t="s">
        <v>130</v>
      </c>
      <c r="D4130" s="43" t="s">
        <v>151</v>
      </c>
      <c r="E4130" s="74"/>
      <c r="F4130" s="74"/>
      <c r="G4130" s="74"/>
      <c r="H4130" s="74"/>
      <c r="I4130" s="54"/>
      <c r="J4130" s="50"/>
      <c r="K4130" s="54"/>
      <c r="L4130" s="55"/>
      <c r="M4130" s="75"/>
      <c r="N4130" s="75"/>
      <c r="O4130" s="74"/>
      <c r="P4130" s="74"/>
      <c r="Q4130" s="57">
        <f t="shared" si="1821"/>
        <v>0</v>
      </c>
      <c r="R4130" s="74"/>
      <c r="S4130" s="53">
        <f t="shared" si="1822"/>
        <v>0</v>
      </c>
      <c r="T4130" s="58"/>
      <c r="U4130" s="58"/>
      <c r="V4130" s="53">
        <f t="shared" si="1823"/>
        <v>0</v>
      </c>
      <c r="W4130" s="75"/>
      <c r="X4130" s="76"/>
    </row>
    <row r="4131" spans="1:24" s="77" customFormat="1" ht="47.25" x14ac:dyDescent="0.25">
      <c r="A4131" s="161" t="s">
        <v>395</v>
      </c>
      <c r="B4131" s="33" t="s">
        <v>334</v>
      </c>
      <c r="C4131" s="78" t="s">
        <v>174</v>
      </c>
      <c r="D4131" s="43" t="s">
        <v>175</v>
      </c>
      <c r="E4131" s="74"/>
      <c r="F4131" s="74"/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 t="shared" si="1821"/>
        <v>0</v>
      </c>
      <c r="R4131" s="74"/>
      <c r="S4131" s="53">
        <f t="shared" si="1822"/>
        <v>0</v>
      </c>
      <c r="T4131" s="58"/>
      <c r="U4131" s="58"/>
      <c r="V4131" s="53">
        <f t="shared" si="1823"/>
        <v>0</v>
      </c>
      <c r="W4131" s="75"/>
      <c r="X4131" s="76"/>
    </row>
    <row r="4132" spans="1:24" s="77" customFormat="1" ht="31.5" x14ac:dyDescent="0.25">
      <c r="A4132" s="161" t="s">
        <v>395</v>
      </c>
      <c r="B4132" s="33" t="s">
        <v>334</v>
      </c>
      <c r="C4132" s="78" t="s">
        <v>129</v>
      </c>
      <c r="D4132" s="43" t="s">
        <v>152</v>
      </c>
      <c r="E4132" s="74"/>
      <c r="F4132" s="74"/>
      <c r="G4132" s="74"/>
      <c r="H4132" s="74"/>
      <c r="I4132" s="54"/>
      <c r="J4132" s="50"/>
      <c r="K4132" s="54"/>
      <c r="L4132" s="55"/>
      <c r="M4132" s="75"/>
      <c r="N4132" s="75"/>
      <c r="O4132" s="74"/>
      <c r="P4132" s="74"/>
      <c r="Q4132" s="57">
        <f t="shared" si="1821"/>
        <v>0</v>
      </c>
      <c r="R4132" s="74"/>
      <c r="S4132" s="53">
        <f t="shared" si="1822"/>
        <v>0</v>
      </c>
      <c r="T4132" s="58"/>
      <c r="U4132" s="58"/>
      <c r="V4132" s="53">
        <f t="shared" si="1823"/>
        <v>0</v>
      </c>
      <c r="W4132" s="75"/>
      <c r="X4132" s="76"/>
    </row>
    <row r="4133" spans="1:24" s="77" customFormat="1" ht="31.5" x14ac:dyDescent="0.25">
      <c r="A4133" s="161" t="s">
        <v>395</v>
      </c>
      <c r="B4133" s="33" t="s">
        <v>334</v>
      </c>
      <c r="C4133" s="78" t="s">
        <v>176</v>
      </c>
      <c r="D4133" s="43" t="s">
        <v>177</v>
      </c>
      <c r="E4133" s="74"/>
      <c r="F4133" s="74"/>
      <c r="G4133" s="74"/>
      <c r="H4133" s="74"/>
      <c r="I4133" s="54"/>
      <c r="J4133" s="50"/>
      <c r="K4133" s="54"/>
      <c r="L4133" s="55"/>
      <c r="M4133" s="75"/>
      <c r="N4133" s="75"/>
      <c r="O4133" s="74"/>
      <c r="P4133" s="74"/>
      <c r="Q4133" s="57">
        <f t="shared" si="1821"/>
        <v>0</v>
      </c>
      <c r="R4133" s="74"/>
      <c r="S4133" s="53">
        <f t="shared" si="1822"/>
        <v>0</v>
      </c>
      <c r="T4133" s="58"/>
      <c r="U4133" s="58"/>
      <c r="V4133" s="53">
        <f t="shared" si="1823"/>
        <v>0</v>
      </c>
      <c r="W4133" s="75"/>
      <c r="X4133" s="76"/>
    </row>
    <row r="4134" spans="1:24" s="77" customFormat="1" ht="30" x14ac:dyDescent="0.25">
      <c r="A4134" s="161" t="s">
        <v>395</v>
      </c>
      <c r="B4134" s="33" t="s">
        <v>334</v>
      </c>
      <c r="C4134" s="78" t="s">
        <v>131</v>
      </c>
      <c r="D4134" s="43" t="s">
        <v>153</v>
      </c>
      <c r="E4134" s="74"/>
      <c r="F4134" s="74"/>
      <c r="G4134" s="74"/>
      <c r="H4134" s="74"/>
      <c r="I4134" s="54"/>
      <c r="J4134" s="50"/>
      <c r="K4134" s="54"/>
      <c r="L4134" s="55"/>
      <c r="M4134" s="75"/>
      <c r="N4134" s="75"/>
      <c r="O4134" s="74"/>
      <c r="P4134" s="74"/>
      <c r="Q4134" s="57">
        <f t="shared" si="1821"/>
        <v>0</v>
      </c>
      <c r="R4134" s="74"/>
      <c r="S4134" s="53">
        <f t="shared" si="1822"/>
        <v>0</v>
      </c>
      <c r="T4134" s="58"/>
      <c r="U4134" s="58"/>
      <c r="V4134" s="53">
        <f t="shared" si="1823"/>
        <v>0</v>
      </c>
      <c r="W4134" s="75"/>
      <c r="X4134" s="76"/>
    </row>
    <row r="4135" spans="1:24" s="77" customFormat="1" ht="31.5" x14ac:dyDescent="0.25">
      <c r="A4135" s="161" t="s">
        <v>395</v>
      </c>
      <c r="B4135" s="33" t="s">
        <v>334</v>
      </c>
      <c r="C4135" s="78" t="s">
        <v>178</v>
      </c>
      <c r="D4135" s="43" t="s">
        <v>179</v>
      </c>
      <c r="E4135" s="74"/>
      <c r="F4135" s="74"/>
      <c r="G4135" s="74"/>
      <c r="H4135" s="74"/>
      <c r="I4135" s="54"/>
      <c r="J4135" s="50"/>
      <c r="K4135" s="54"/>
      <c r="L4135" s="55"/>
      <c r="M4135" s="75"/>
      <c r="N4135" s="75"/>
      <c r="O4135" s="74"/>
      <c r="P4135" s="74"/>
      <c r="Q4135" s="57">
        <f t="shared" si="1821"/>
        <v>0</v>
      </c>
      <c r="R4135" s="74"/>
      <c r="S4135" s="53">
        <f t="shared" si="1822"/>
        <v>0</v>
      </c>
      <c r="T4135" s="58"/>
      <c r="U4135" s="58"/>
      <c r="V4135" s="53">
        <f t="shared" si="1823"/>
        <v>0</v>
      </c>
      <c r="W4135" s="75"/>
      <c r="X4135" s="76"/>
    </row>
    <row r="4136" spans="1:24" s="77" customFormat="1" ht="31.5" x14ac:dyDescent="0.25">
      <c r="A4136" s="161" t="s">
        <v>395</v>
      </c>
      <c r="B4136" s="33" t="s">
        <v>334</v>
      </c>
      <c r="C4136" s="78" t="s">
        <v>132</v>
      </c>
      <c r="D4136" s="43" t="s">
        <v>154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1821"/>
        <v>0</v>
      </c>
      <c r="R4136" s="74"/>
      <c r="S4136" s="53">
        <f t="shared" si="1822"/>
        <v>0</v>
      </c>
      <c r="T4136" s="58"/>
      <c r="U4136" s="58"/>
      <c r="V4136" s="53">
        <f t="shared" si="1823"/>
        <v>0</v>
      </c>
      <c r="W4136" s="75"/>
      <c r="X4136" s="76"/>
    </row>
    <row r="4137" spans="1:24" s="77" customFormat="1" ht="30" x14ac:dyDescent="0.25">
      <c r="A4137" s="161" t="s">
        <v>395</v>
      </c>
      <c r="B4137" s="33" t="s">
        <v>334</v>
      </c>
      <c r="C4137" s="78" t="s">
        <v>133</v>
      </c>
      <c r="D4137" s="43" t="s">
        <v>155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1821"/>
        <v>0</v>
      </c>
      <c r="R4137" s="74"/>
      <c r="S4137" s="53">
        <f t="shared" si="1822"/>
        <v>0</v>
      </c>
      <c r="T4137" s="58"/>
      <c r="U4137" s="58"/>
      <c r="V4137" s="53">
        <f t="shared" si="1823"/>
        <v>0</v>
      </c>
      <c r="W4137" s="75"/>
      <c r="X4137" s="76"/>
    </row>
    <row r="4138" spans="1:24" s="77" customFormat="1" ht="30" x14ac:dyDescent="0.25">
      <c r="A4138" s="161" t="s">
        <v>395</v>
      </c>
      <c r="B4138" s="33" t="s">
        <v>334</v>
      </c>
      <c r="C4138" s="78" t="s">
        <v>135</v>
      </c>
      <c r="D4138" s="43" t="s">
        <v>156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1821"/>
        <v>0</v>
      </c>
      <c r="R4138" s="74"/>
      <c r="S4138" s="53">
        <f t="shared" si="1822"/>
        <v>0</v>
      </c>
      <c r="T4138" s="58"/>
      <c r="U4138" s="58"/>
      <c r="V4138" s="53">
        <f t="shared" si="1823"/>
        <v>0</v>
      </c>
      <c r="W4138" s="75"/>
      <c r="X4138" s="76"/>
    </row>
    <row r="4139" spans="1:24" s="77" customFormat="1" ht="31.5" x14ac:dyDescent="0.25">
      <c r="A4139" s="161" t="s">
        <v>395</v>
      </c>
      <c r="B4139" s="33" t="s">
        <v>334</v>
      </c>
      <c r="C4139" s="78" t="s">
        <v>136</v>
      </c>
      <c r="D4139" s="43" t="s">
        <v>157</v>
      </c>
      <c r="E4139" s="74"/>
      <c r="F4139" s="74"/>
      <c r="G4139" s="74"/>
      <c r="H4139" s="74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1821"/>
        <v>0</v>
      </c>
      <c r="R4139" s="74"/>
      <c r="S4139" s="53">
        <f t="shared" si="1822"/>
        <v>0</v>
      </c>
      <c r="T4139" s="58"/>
      <c r="U4139" s="58"/>
      <c r="V4139" s="53">
        <f t="shared" si="1823"/>
        <v>0</v>
      </c>
      <c r="W4139" s="75"/>
      <c r="X4139" s="76"/>
    </row>
    <row r="4140" spans="1:24" s="77" customFormat="1" ht="47.25" x14ac:dyDescent="0.25">
      <c r="A4140" s="161" t="s">
        <v>395</v>
      </c>
      <c r="B4140" s="33" t="s">
        <v>334</v>
      </c>
      <c r="C4140" s="78" t="s">
        <v>134</v>
      </c>
      <c r="D4140" s="43" t="s">
        <v>158</v>
      </c>
      <c r="E4140" s="74"/>
      <c r="F4140" s="74"/>
      <c r="G4140" s="74"/>
      <c r="H4140" s="74"/>
      <c r="I4140" s="54"/>
      <c r="J4140" s="50"/>
      <c r="K4140" s="54"/>
      <c r="L4140" s="55"/>
      <c r="M4140" s="75"/>
      <c r="N4140" s="75"/>
      <c r="O4140" s="74"/>
      <c r="P4140" s="74"/>
      <c r="Q4140" s="57">
        <f t="shared" si="1821"/>
        <v>0</v>
      </c>
      <c r="R4140" s="74"/>
      <c r="S4140" s="53">
        <f t="shared" si="1822"/>
        <v>0</v>
      </c>
      <c r="T4140" s="58"/>
      <c r="U4140" s="58"/>
      <c r="V4140" s="53">
        <f t="shared" si="1823"/>
        <v>0</v>
      </c>
      <c r="W4140" s="75"/>
      <c r="X4140" s="76"/>
    </row>
    <row r="4141" spans="1:24" s="77" customFormat="1" ht="30" x14ac:dyDescent="0.25">
      <c r="A4141" s="161" t="s">
        <v>395</v>
      </c>
      <c r="B4141" s="33" t="s">
        <v>334</v>
      </c>
      <c r="C4141" s="78" t="s">
        <v>138</v>
      </c>
      <c r="D4141" s="43" t="s">
        <v>159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1821"/>
        <v>0</v>
      </c>
      <c r="R4141" s="74"/>
      <c r="S4141" s="53">
        <f t="shared" si="1822"/>
        <v>0</v>
      </c>
      <c r="T4141" s="58"/>
      <c r="U4141" s="58"/>
      <c r="V4141" s="53">
        <f t="shared" si="1823"/>
        <v>0</v>
      </c>
      <c r="W4141" s="75"/>
      <c r="X4141" s="76"/>
    </row>
    <row r="4142" spans="1:24" s="77" customFormat="1" ht="30" x14ac:dyDescent="0.25">
      <c r="A4142" s="161" t="s">
        <v>395</v>
      </c>
      <c r="B4142" s="33" t="s">
        <v>334</v>
      </c>
      <c r="C4142" s="78" t="s">
        <v>180</v>
      </c>
      <c r="D4142" s="43" t="s">
        <v>181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1821"/>
        <v>0</v>
      </c>
      <c r="R4142" s="74"/>
      <c r="S4142" s="53">
        <f t="shared" si="1822"/>
        <v>0</v>
      </c>
      <c r="T4142" s="58"/>
      <c r="U4142" s="58"/>
      <c r="V4142" s="53">
        <f t="shared" si="1823"/>
        <v>0</v>
      </c>
      <c r="W4142" s="75"/>
      <c r="X4142" s="76"/>
    </row>
    <row r="4143" spans="1:24" s="77" customFormat="1" ht="31.5" x14ac:dyDescent="0.25">
      <c r="A4143" s="161" t="s">
        <v>395</v>
      </c>
      <c r="B4143" s="33" t="s">
        <v>334</v>
      </c>
      <c r="C4143" s="78" t="s">
        <v>137</v>
      </c>
      <c r="D4143" s="43" t="s">
        <v>160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1821"/>
        <v>0</v>
      </c>
      <c r="R4143" s="74"/>
      <c r="S4143" s="53">
        <f t="shared" si="1822"/>
        <v>0</v>
      </c>
      <c r="T4143" s="58"/>
      <c r="U4143" s="58"/>
      <c r="V4143" s="53">
        <f t="shared" si="1823"/>
        <v>0</v>
      </c>
      <c r="W4143" s="75"/>
      <c r="X4143" s="76"/>
    </row>
    <row r="4144" spans="1:24" s="77" customFormat="1" ht="30" x14ac:dyDescent="0.25">
      <c r="A4144" s="161" t="s">
        <v>395</v>
      </c>
      <c r="B4144" s="33" t="s">
        <v>334</v>
      </c>
      <c r="C4144" s="78" t="s">
        <v>127</v>
      </c>
      <c r="D4144" s="43" t="s">
        <v>161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1821"/>
        <v>0</v>
      </c>
      <c r="R4144" s="74"/>
      <c r="S4144" s="53">
        <f t="shared" si="1822"/>
        <v>0</v>
      </c>
      <c r="T4144" s="58"/>
      <c r="U4144" s="58"/>
      <c r="V4144" s="53">
        <f t="shared" si="1823"/>
        <v>0</v>
      </c>
      <c r="W4144" s="75"/>
      <c r="X4144" s="76"/>
    </row>
    <row r="4145" spans="1:24" s="77" customFormat="1" ht="31.5" x14ac:dyDescent="0.25">
      <c r="A4145" s="161" t="s">
        <v>395</v>
      </c>
      <c r="B4145" s="33" t="s">
        <v>334</v>
      </c>
      <c r="C4145" s="78" t="s">
        <v>126</v>
      </c>
      <c r="D4145" s="43" t="s">
        <v>162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1821"/>
        <v>0</v>
      </c>
      <c r="R4145" s="74"/>
      <c r="S4145" s="53">
        <f t="shared" si="1822"/>
        <v>0</v>
      </c>
      <c r="T4145" s="58"/>
      <c r="U4145" s="58"/>
      <c r="V4145" s="53">
        <f t="shared" si="1823"/>
        <v>0</v>
      </c>
      <c r="W4145" s="75"/>
      <c r="X4145" s="76"/>
    </row>
    <row r="4146" spans="1:24" s="77" customFormat="1" ht="30" x14ac:dyDescent="0.25">
      <c r="A4146" s="161" t="s">
        <v>395</v>
      </c>
      <c r="B4146" s="33" t="s">
        <v>334</v>
      </c>
      <c r="C4146" s="78" t="s">
        <v>122</v>
      </c>
      <c r="D4146" s="43" t="s">
        <v>163</v>
      </c>
      <c r="E4146" s="74"/>
      <c r="F4146" s="74"/>
      <c r="G4146" s="74"/>
      <c r="H4146" s="74"/>
      <c r="I4146" s="54"/>
      <c r="J4146" s="50"/>
      <c r="K4146" s="54"/>
      <c r="L4146" s="55"/>
      <c r="M4146" s="75"/>
      <c r="N4146" s="75"/>
      <c r="O4146" s="74"/>
      <c r="P4146" s="74"/>
      <c r="Q4146" s="57">
        <f t="shared" si="1821"/>
        <v>0</v>
      </c>
      <c r="R4146" s="74"/>
      <c r="S4146" s="53">
        <f t="shared" si="1822"/>
        <v>0</v>
      </c>
      <c r="T4146" s="58"/>
      <c r="U4146" s="58"/>
      <c r="V4146" s="53">
        <f t="shared" si="1823"/>
        <v>0</v>
      </c>
      <c r="W4146" s="75"/>
      <c r="X4146" s="76"/>
    </row>
    <row r="4147" spans="1:24" s="77" customFormat="1" ht="30" x14ac:dyDescent="0.25">
      <c r="A4147" s="161" t="s">
        <v>395</v>
      </c>
      <c r="B4147" s="33" t="s">
        <v>334</v>
      </c>
      <c r="C4147" s="78" t="s">
        <v>123</v>
      </c>
      <c r="D4147" s="43" t="s">
        <v>164</v>
      </c>
      <c r="E4147" s="74"/>
      <c r="F4147" s="74"/>
      <c r="G4147" s="74"/>
      <c r="H4147" s="74"/>
      <c r="I4147" s="54"/>
      <c r="J4147" s="50"/>
      <c r="K4147" s="54"/>
      <c r="L4147" s="55"/>
      <c r="M4147" s="75"/>
      <c r="N4147" s="75"/>
      <c r="O4147" s="74"/>
      <c r="P4147" s="74"/>
      <c r="Q4147" s="57">
        <f t="shared" si="1821"/>
        <v>0</v>
      </c>
      <c r="R4147" s="74"/>
      <c r="S4147" s="53">
        <f t="shared" si="1822"/>
        <v>0</v>
      </c>
      <c r="T4147" s="58"/>
      <c r="U4147" s="58"/>
      <c r="V4147" s="53">
        <f t="shared" si="1823"/>
        <v>0</v>
      </c>
      <c r="W4147" s="75"/>
      <c r="X4147" s="76"/>
    </row>
    <row r="4148" spans="1:24" s="77" customFormat="1" ht="30" x14ac:dyDescent="0.25">
      <c r="A4148" s="161" t="s">
        <v>395</v>
      </c>
      <c r="B4148" s="33" t="s">
        <v>334</v>
      </c>
      <c r="C4148" s="78" t="s">
        <v>182</v>
      </c>
      <c r="D4148" s="43" t="s">
        <v>183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si="1821"/>
        <v>0</v>
      </c>
      <c r="R4148" s="74"/>
      <c r="S4148" s="53">
        <f t="shared" si="1822"/>
        <v>0</v>
      </c>
      <c r="T4148" s="58"/>
      <c r="U4148" s="58"/>
      <c r="V4148" s="53">
        <f t="shared" si="1823"/>
        <v>0</v>
      </c>
      <c r="W4148" s="75"/>
      <c r="X4148" s="76"/>
    </row>
    <row r="4149" spans="1:24" s="77" customFormat="1" ht="30" x14ac:dyDescent="0.25">
      <c r="A4149" s="161" t="s">
        <v>395</v>
      </c>
      <c r="B4149" s="33" t="s">
        <v>334</v>
      </c>
      <c r="C4149" s="78" t="s">
        <v>184</v>
      </c>
      <c r="D4149" s="43" t="s">
        <v>185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1821"/>
        <v>0</v>
      </c>
      <c r="R4149" s="74"/>
      <c r="S4149" s="53">
        <f t="shared" si="1822"/>
        <v>0</v>
      </c>
      <c r="T4149" s="58"/>
      <c r="U4149" s="58"/>
      <c r="V4149" s="53">
        <f t="shared" si="1823"/>
        <v>0</v>
      </c>
      <c r="W4149" s="75"/>
      <c r="X4149" s="76"/>
    </row>
    <row r="4150" spans="1:24" s="77" customFormat="1" ht="30" x14ac:dyDescent="0.25">
      <c r="A4150" s="161" t="s">
        <v>395</v>
      </c>
      <c r="B4150" s="33" t="s">
        <v>334</v>
      </c>
      <c r="C4150" s="78" t="s">
        <v>186</v>
      </c>
      <c r="D4150" s="43" t="s">
        <v>187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1821"/>
        <v>0</v>
      </c>
      <c r="R4150" s="74"/>
      <c r="S4150" s="53">
        <f t="shared" si="1822"/>
        <v>0</v>
      </c>
      <c r="T4150" s="58"/>
      <c r="U4150" s="58"/>
      <c r="V4150" s="53">
        <f t="shared" si="1823"/>
        <v>0</v>
      </c>
      <c r="W4150" s="75"/>
      <c r="X4150" s="76"/>
    </row>
    <row r="4151" spans="1:24" s="77" customFormat="1" ht="31.5" x14ac:dyDescent="0.25">
      <c r="A4151" s="161" t="s">
        <v>395</v>
      </c>
      <c r="B4151" s="33" t="s">
        <v>334</v>
      </c>
      <c r="C4151" s="78" t="s">
        <v>188</v>
      </c>
      <c r="D4151" s="43" t="s">
        <v>189</v>
      </c>
      <c r="E4151" s="74"/>
      <c r="F4151" s="74"/>
      <c r="G4151" s="74"/>
      <c r="H4151" s="74"/>
      <c r="I4151" s="54"/>
      <c r="J4151" s="50"/>
      <c r="K4151" s="54"/>
      <c r="L4151" s="55"/>
      <c r="M4151" s="75"/>
      <c r="N4151" s="75"/>
      <c r="O4151" s="74"/>
      <c r="P4151" s="74"/>
      <c r="Q4151" s="57">
        <f t="shared" si="1821"/>
        <v>0</v>
      </c>
      <c r="R4151" s="74"/>
      <c r="S4151" s="53">
        <f t="shared" si="1822"/>
        <v>0</v>
      </c>
      <c r="T4151" s="58"/>
      <c r="U4151" s="58"/>
      <c r="V4151" s="53">
        <f t="shared" si="1823"/>
        <v>0</v>
      </c>
      <c r="W4151" s="75"/>
      <c r="X4151" s="76"/>
    </row>
    <row r="4152" spans="1:24" s="77" customFormat="1" ht="30" x14ac:dyDescent="0.25">
      <c r="A4152" s="161" t="s">
        <v>395</v>
      </c>
      <c r="B4152" s="33" t="s">
        <v>334</v>
      </c>
      <c r="C4152" s="78" t="s">
        <v>124</v>
      </c>
      <c r="D4152" s="43" t="s">
        <v>165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1821"/>
        <v>0</v>
      </c>
      <c r="R4152" s="74"/>
      <c r="S4152" s="53">
        <f t="shared" si="1822"/>
        <v>0</v>
      </c>
      <c r="T4152" s="58"/>
      <c r="U4152" s="58"/>
      <c r="V4152" s="53">
        <f t="shared" si="1823"/>
        <v>0</v>
      </c>
      <c r="W4152" s="75"/>
      <c r="X4152" s="76"/>
    </row>
    <row r="4153" spans="1:24" s="77" customFormat="1" ht="30" x14ac:dyDescent="0.25">
      <c r="A4153" s="161" t="s">
        <v>395</v>
      </c>
      <c r="B4153" s="33" t="s">
        <v>334</v>
      </c>
      <c r="C4153" s="78" t="s">
        <v>125</v>
      </c>
      <c r="D4153" s="43" t="s">
        <v>166</v>
      </c>
      <c r="E4153" s="74"/>
      <c r="F4153" s="74"/>
      <c r="G4153" s="74"/>
      <c r="H4153" s="74"/>
      <c r="I4153" s="54"/>
      <c r="J4153" s="50"/>
      <c r="K4153" s="54"/>
      <c r="L4153" s="55"/>
      <c r="M4153" s="75"/>
      <c r="N4153" s="75"/>
      <c r="O4153" s="74"/>
      <c r="P4153" s="74"/>
      <c r="Q4153" s="57">
        <f t="shared" si="1821"/>
        <v>0</v>
      </c>
      <c r="R4153" s="74"/>
      <c r="S4153" s="53">
        <f t="shared" si="1822"/>
        <v>0</v>
      </c>
      <c r="T4153" s="58"/>
      <c r="U4153" s="58"/>
      <c r="V4153" s="53">
        <f t="shared" si="1823"/>
        <v>0</v>
      </c>
      <c r="W4153" s="75"/>
      <c r="X4153" s="76"/>
    </row>
    <row r="4154" spans="1:24" s="77" customFormat="1" ht="47.25" x14ac:dyDescent="0.25">
      <c r="A4154" s="161" t="s">
        <v>395</v>
      </c>
      <c r="B4154" s="33" t="s">
        <v>334</v>
      </c>
      <c r="C4154" s="78" t="s">
        <v>34</v>
      </c>
      <c r="D4154" s="43" t="s">
        <v>167</v>
      </c>
      <c r="E4154" s="74"/>
      <c r="F4154" s="74"/>
      <c r="G4154" s="74"/>
      <c r="H4154" s="74"/>
      <c r="I4154" s="54"/>
      <c r="J4154" s="50"/>
      <c r="K4154" s="54"/>
      <c r="L4154" s="55"/>
      <c r="M4154" s="75"/>
      <c r="N4154" s="75"/>
      <c r="O4154" s="74"/>
      <c r="P4154" s="74"/>
      <c r="Q4154" s="57">
        <f t="shared" si="1821"/>
        <v>0</v>
      </c>
      <c r="R4154" s="74"/>
      <c r="S4154" s="53">
        <f t="shared" si="1822"/>
        <v>0</v>
      </c>
      <c r="T4154" s="58"/>
      <c r="U4154" s="58"/>
      <c r="V4154" s="53">
        <f t="shared" si="1823"/>
        <v>0</v>
      </c>
      <c r="W4154" s="75"/>
      <c r="X4154" s="76"/>
    </row>
    <row r="4155" spans="1:24" s="77" customFormat="1" ht="30" x14ac:dyDescent="0.25">
      <c r="A4155" s="161" t="s">
        <v>395</v>
      </c>
      <c r="B4155" s="33" t="s">
        <v>334</v>
      </c>
      <c r="C4155" s="78" t="s">
        <v>35</v>
      </c>
      <c r="D4155" s="43" t="s">
        <v>168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1821"/>
        <v>0</v>
      </c>
      <c r="R4155" s="74"/>
      <c r="S4155" s="53">
        <f t="shared" si="1822"/>
        <v>0</v>
      </c>
      <c r="T4155" s="58"/>
      <c r="U4155" s="58"/>
      <c r="V4155" s="53">
        <f t="shared" si="1823"/>
        <v>0</v>
      </c>
      <c r="W4155" s="75"/>
      <c r="X4155" s="76"/>
    </row>
    <row r="4156" spans="1:24" s="77" customFormat="1" ht="31.5" x14ac:dyDescent="0.25">
      <c r="A4156" s="161" t="s">
        <v>395</v>
      </c>
      <c r="B4156" s="33" t="s">
        <v>334</v>
      </c>
      <c r="C4156" s="78" t="s">
        <v>36</v>
      </c>
      <c r="D4156" s="43" t="s">
        <v>190</v>
      </c>
      <c r="E4156" s="74"/>
      <c r="F4156" s="74"/>
      <c r="G4156" s="74"/>
      <c r="H4156" s="74"/>
      <c r="I4156" s="54"/>
      <c r="J4156" s="50"/>
      <c r="K4156" s="54"/>
      <c r="L4156" s="55"/>
      <c r="M4156" s="75"/>
      <c r="N4156" s="75"/>
      <c r="O4156" s="74"/>
      <c r="P4156" s="74"/>
      <c r="Q4156" s="57">
        <f t="shared" si="1821"/>
        <v>0</v>
      </c>
      <c r="R4156" s="74"/>
      <c r="S4156" s="53">
        <f t="shared" si="1822"/>
        <v>0</v>
      </c>
      <c r="T4156" s="58"/>
      <c r="U4156" s="58"/>
      <c r="V4156" s="53">
        <f t="shared" si="1823"/>
        <v>0</v>
      </c>
      <c r="W4156" s="75"/>
      <c r="X4156" s="76"/>
    </row>
    <row r="4157" spans="1:24" s="77" customFormat="1" ht="31.5" x14ac:dyDescent="0.25">
      <c r="A4157" s="161" t="s">
        <v>395</v>
      </c>
      <c r="B4157" s="33" t="s">
        <v>334</v>
      </c>
      <c r="C4157" s="78" t="s">
        <v>37</v>
      </c>
      <c r="D4157" s="43" t="s">
        <v>191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1821"/>
        <v>0</v>
      </c>
      <c r="R4157" s="74"/>
      <c r="S4157" s="53">
        <f t="shared" si="1822"/>
        <v>0</v>
      </c>
      <c r="T4157" s="58"/>
      <c r="U4157" s="58"/>
      <c r="V4157" s="53">
        <f t="shared" si="1823"/>
        <v>0</v>
      </c>
      <c r="W4157" s="75"/>
      <c r="X4157" s="76"/>
    </row>
    <row r="4158" spans="1:24" s="77" customFormat="1" ht="31.5" x14ac:dyDescent="0.25">
      <c r="A4158" s="161" t="s">
        <v>395</v>
      </c>
      <c r="B4158" s="33" t="s">
        <v>334</v>
      </c>
      <c r="C4158" s="78" t="s">
        <v>38</v>
      </c>
      <c r="D4158" s="43" t="s">
        <v>169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1821"/>
        <v>0</v>
      </c>
      <c r="R4158" s="74"/>
      <c r="S4158" s="53">
        <f t="shared" si="1822"/>
        <v>0</v>
      </c>
      <c r="T4158" s="58"/>
      <c r="U4158" s="58"/>
      <c r="V4158" s="53">
        <f t="shared" si="1823"/>
        <v>0</v>
      </c>
      <c r="W4158" s="75"/>
      <c r="X4158" s="76"/>
    </row>
    <row r="4159" spans="1:24" s="77" customFormat="1" ht="30" x14ac:dyDescent="0.25">
      <c r="A4159" s="161" t="s">
        <v>395</v>
      </c>
      <c r="B4159" s="33" t="s">
        <v>334</v>
      </c>
      <c r="C4159" s="78" t="s">
        <v>39</v>
      </c>
      <c r="D4159" s="43" t="s">
        <v>170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1821"/>
        <v>0</v>
      </c>
      <c r="R4159" s="74"/>
      <c r="S4159" s="53">
        <f t="shared" si="1822"/>
        <v>0</v>
      </c>
      <c r="T4159" s="58"/>
      <c r="U4159" s="58"/>
      <c r="V4159" s="53">
        <f t="shared" si="1823"/>
        <v>0</v>
      </c>
      <c r="W4159" s="75"/>
      <c r="X4159" s="76"/>
    </row>
    <row r="4160" spans="1:24" s="77" customFormat="1" ht="47.25" x14ac:dyDescent="0.25">
      <c r="A4160" s="161" t="s">
        <v>395</v>
      </c>
      <c r="B4160" s="33" t="s">
        <v>334</v>
      </c>
      <c r="C4160" s="78" t="s">
        <v>40</v>
      </c>
      <c r="D4160" s="43" t="s">
        <v>172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1821"/>
        <v>0</v>
      </c>
      <c r="R4160" s="74"/>
      <c r="S4160" s="53">
        <f t="shared" si="1822"/>
        <v>0</v>
      </c>
      <c r="T4160" s="58"/>
      <c r="U4160" s="58"/>
      <c r="V4160" s="53">
        <f t="shared" si="1823"/>
        <v>0</v>
      </c>
      <c r="W4160" s="75"/>
      <c r="X4160" s="76"/>
    </row>
    <row r="4161" spans="1:24" s="77" customFormat="1" ht="30" x14ac:dyDescent="0.25">
      <c r="A4161" s="161" t="s">
        <v>395</v>
      </c>
      <c r="B4161" s="33" t="s">
        <v>334</v>
      </c>
      <c r="C4161" s="78" t="s">
        <v>41</v>
      </c>
      <c r="D4161" s="43" t="s">
        <v>171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1821"/>
        <v>0</v>
      </c>
      <c r="R4161" s="74"/>
      <c r="S4161" s="53">
        <f t="shared" si="1822"/>
        <v>0</v>
      </c>
      <c r="T4161" s="58"/>
      <c r="U4161" s="58"/>
      <c r="V4161" s="53">
        <f t="shared" si="1823"/>
        <v>0</v>
      </c>
      <c r="W4161" s="75"/>
      <c r="X4161" s="76"/>
    </row>
    <row r="4162" spans="1:24" s="77" customFormat="1" ht="30" x14ac:dyDescent="0.25">
      <c r="A4162" s="161" t="s">
        <v>395</v>
      </c>
      <c r="B4162" s="33" t="s">
        <v>334</v>
      </c>
      <c r="C4162" s="78" t="s">
        <v>42</v>
      </c>
      <c r="D4162" s="43" t="s">
        <v>192</v>
      </c>
      <c r="E4162" s="53">
        <v>199936</v>
      </c>
      <c r="F4162" s="53">
        <f>ROUND(E4162/12*2,2)</f>
        <v>33322.67</v>
      </c>
      <c r="G4162" s="53">
        <v>40493</v>
      </c>
      <c r="H4162" s="53">
        <v>32901</v>
      </c>
      <c r="I4162" s="119">
        <f t="shared" ref="I4162" si="1824">G4162-F4162</f>
        <v>7170.3300000000017</v>
      </c>
      <c r="J4162" s="55">
        <f t="shared" ref="J4162" si="1825">ROUND(I4162/F4162*100,2)</f>
        <v>21.52</v>
      </c>
      <c r="K4162" s="54"/>
      <c r="L4162" s="55"/>
      <c r="M4162" s="75"/>
      <c r="N4162" s="75"/>
      <c r="O4162" s="74">
        <v>2560</v>
      </c>
      <c r="P4162" s="74">
        <v>2080</v>
      </c>
      <c r="Q4162" s="57">
        <f t="shared" si="1821"/>
        <v>480</v>
      </c>
      <c r="R4162" s="74">
        <v>79</v>
      </c>
      <c r="S4162" s="53">
        <f>ROUND(R4162/12*2,0)</f>
        <v>13</v>
      </c>
      <c r="T4162" s="58">
        <v>16</v>
      </c>
      <c r="U4162" s="58">
        <v>13</v>
      </c>
      <c r="V4162" s="53">
        <f t="shared" si="1823"/>
        <v>3</v>
      </c>
      <c r="W4162" s="75"/>
      <c r="X4162" s="76"/>
    </row>
    <row r="4163" spans="1:24" s="77" customFormat="1" ht="30" x14ac:dyDescent="0.25">
      <c r="A4163" s="161" t="s">
        <v>395</v>
      </c>
      <c r="B4163" s="33" t="s">
        <v>334</v>
      </c>
      <c r="C4163" s="78" t="s">
        <v>43</v>
      </c>
      <c r="D4163" s="43" t="s">
        <v>193</v>
      </c>
      <c r="E4163" s="74"/>
      <c r="F4163" s="74"/>
      <c r="G4163" s="74"/>
      <c r="H4163" s="74"/>
      <c r="I4163" s="54"/>
      <c r="J4163" s="50"/>
      <c r="K4163" s="54"/>
      <c r="L4163" s="55"/>
      <c r="M4163" s="75"/>
      <c r="N4163" s="75"/>
      <c r="O4163" s="74"/>
      <c r="P4163" s="74"/>
      <c r="Q4163" s="57">
        <f t="shared" si="1821"/>
        <v>0</v>
      </c>
      <c r="R4163" s="74"/>
      <c r="S4163" s="53">
        <f t="shared" ref="S4163:S4175" si="1826">ROUND(R4163/12*3,0)</f>
        <v>0</v>
      </c>
      <c r="T4163" s="58"/>
      <c r="U4163" s="58"/>
      <c r="V4163" s="53">
        <f t="shared" si="1823"/>
        <v>0</v>
      </c>
      <c r="W4163" s="75"/>
      <c r="X4163" s="76"/>
    </row>
    <row r="4164" spans="1:24" s="77" customFormat="1" ht="30" x14ac:dyDescent="0.25">
      <c r="A4164" s="161" t="s">
        <v>395</v>
      </c>
      <c r="B4164" s="33" t="s">
        <v>334</v>
      </c>
      <c r="C4164" s="78" t="s">
        <v>44</v>
      </c>
      <c r="D4164" s="43" t="s">
        <v>173</v>
      </c>
      <c r="E4164" s="74"/>
      <c r="F4164" s="74"/>
      <c r="G4164" s="74"/>
      <c r="H4164" s="74"/>
      <c r="I4164" s="54"/>
      <c r="J4164" s="50"/>
      <c r="K4164" s="54"/>
      <c r="L4164" s="55"/>
      <c r="M4164" s="75"/>
      <c r="N4164" s="75"/>
      <c r="O4164" s="74"/>
      <c r="P4164" s="74"/>
      <c r="Q4164" s="57">
        <f t="shared" si="1821"/>
        <v>0</v>
      </c>
      <c r="R4164" s="74"/>
      <c r="S4164" s="53">
        <f t="shared" si="1826"/>
        <v>0</v>
      </c>
      <c r="T4164" s="58"/>
      <c r="U4164" s="58"/>
      <c r="V4164" s="53">
        <f t="shared" si="1823"/>
        <v>0</v>
      </c>
      <c r="W4164" s="75"/>
      <c r="X4164" s="76"/>
    </row>
    <row r="4165" spans="1:24" s="77" customFormat="1" ht="30" x14ac:dyDescent="0.25">
      <c r="A4165" s="161" t="s">
        <v>395</v>
      </c>
      <c r="B4165" s="33" t="s">
        <v>334</v>
      </c>
      <c r="C4165" s="78" t="s">
        <v>45</v>
      </c>
      <c r="D4165" s="43" t="s">
        <v>187</v>
      </c>
      <c r="E4165" s="74"/>
      <c r="F4165" s="74"/>
      <c r="G4165" s="74"/>
      <c r="H4165" s="74"/>
      <c r="I4165" s="54"/>
      <c r="J4165" s="50"/>
      <c r="K4165" s="54"/>
      <c r="L4165" s="55"/>
      <c r="M4165" s="75"/>
      <c r="N4165" s="75"/>
      <c r="O4165" s="74"/>
      <c r="P4165" s="74"/>
      <c r="Q4165" s="57">
        <f t="shared" si="1821"/>
        <v>0</v>
      </c>
      <c r="R4165" s="74"/>
      <c r="S4165" s="53">
        <f t="shared" si="1826"/>
        <v>0</v>
      </c>
      <c r="T4165" s="58"/>
      <c r="U4165" s="58"/>
      <c r="V4165" s="53">
        <f t="shared" si="1823"/>
        <v>0</v>
      </c>
      <c r="W4165" s="75"/>
      <c r="X4165" s="76"/>
    </row>
    <row r="4166" spans="1:24" s="77" customFormat="1" ht="30" x14ac:dyDescent="0.25">
      <c r="A4166" s="161" t="s">
        <v>395</v>
      </c>
      <c r="B4166" s="33" t="s">
        <v>334</v>
      </c>
      <c r="C4166" s="78" t="s">
        <v>46</v>
      </c>
      <c r="D4166" s="43" t="s">
        <v>194</v>
      </c>
      <c r="E4166" s="74"/>
      <c r="F4166" s="74"/>
      <c r="G4166" s="74"/>
      <c r="H4166" s="74"/>
      <c r="I4166" s="54"/>
      <c r="J4166" s="50"/>
      <c r="K4166" s="54"/>
      <c r="L4166" s="55"/>
      <c r="M4166" s="75"/>
      <c r="N4166" s="75"/>
      <c r="O4166" s="74"/>
      <c r="P4166" s="74"/>
      <c r="Q4166" s="57">
        <f t="shared" si="1821"/>
        <v>0</v>
      </c>
      <c r="R4166" s="74"/>
      <c r="S4166" s="53">
        <f t="shared" si="1826"/>
        <v>0</v>
      </c>
      <c r="T4166" s="58"/>
      <c r="U4166" s="58"/>
      <c r="V4166" s="53">
        <f t="shared" si="1823"/>
        <v>0</v>
      </c>
      <c r="W4166" s="75"/>
      <c r="X4166" s="76"/>
    </row>
    <row r="4167" spans="1:24" s="77" customFormat="1" ht="30" x14ac:dyDescent="0.25">
      <c r="A4167" s="161" t="s">
        <v>395</v>
      </c>
      <c r="B4167" s="33" t="s">
        <v>334</v>
      </c>
      <c r="C4167" s="78" t="s">
        <v>47</v>
      </c>
      <c r="D4167" s="43" t="s">
        <v>121</v>
      </c>
      <c r="E4167" s="74"/>
      <c r="F4167" s="74"/>
      <c r="G4167" s="74"/>
      <c r="H4167" s="74"/>
      <c r="I4167" s="54"/>
      <c r="J4167" s="50"/>
      <c r="K4167" s="54"/>
      <c r="L4167" s="55"/>
      <c r="M4167" s="75"/>
      <c r="N4167" s="75"/>
      <c r="O4167" s="74"/>
      <c r="P4167" s="74"/>
      <c r="Q4167" s="57">
        <f t="shared" si="1821"/>
        <v>0</v>
      </c>
      <c r="R4167" s="74"/>
      <c r="S4167" s="53">
        <f t="shared" si="1826"/>
        <v>0</v>
      </c>
      <c r="T4167" s="58"/>
      <c r="U4167" s="58"/>
      <c r="V4167" s="53">
        <f t="shared" si="1823"/>
        <v>0</v>
      </c>
      <c r="W4167" s="75"/>
      <c r="X4167" s="76"/>
    </row>
    <row r="4168" spans="1:24" s="77" customFormat="1" ht="30" x14ac:dyDescent="0.25">
      <c r="A4168" s="161" t="s">
        <v>395</v>
      </c>
      <c r="B4168" s="33" t="s">
        <v>334</v>
      </c>
      <c r="C4168" s="78" t="s">
        <v>48</v>
      </c>
      <c r="D4168" s="43" t="s">
        <v>195</v>
      </c>
      <c r="E4168" s="74"/>
      <c r="F4168" s="74"/>
      <c r="G4168" s="74"/>
      <c r="H4168" s="74"/>
      <c r="I4168" s="54"/>
      <c r="J4168" s="50"/>
      <c r="K4168" s="54"/>
      <c r="L4168" s="55"/>
      <c r="M4168" s="75"/>
      <c r="N4168" s="75"/>
      <c r="O4168" s="74"/>
      <c r="P4168" s="74"/>
      <c r="Q4168" s="57">
        <f t="shared" si="1821"/>
        <v>0</v>
      </c>
      <c r="R4168" s="74"/>
      <c r="S4168" s="53">
        <f t="shared" si="1826"/>
        <v>0</v>
      </c>
      <c r="T4168" s="58"/>
      <c r="U4168" s="58"/>
      <c r="V4168" s="53">
        <f t="shared" si="1823"/>
        <v>0</v>
      </c>
      <c r="W4168" s="75"/>
      <c r="X4168" s="76"/>
    </row>
    <row r="4169" spans="1:24" s="77" customFormat="1" ht="31.5" x14ac:dyDescent="0.25">
      <c r="A4169" s="161" t="s">
        <v>395</v>
      </c>
      <c r="B4169" s="33" t="s">
        <v>334</v>
      </c>
      <c r="C4169" s="78" t="s">
        <v>128</v>
      </c>
      <c r="D4169" s="43" t="s">
        <v>118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 t="shared" si="1821"/>
        <v>0</v>
      </c>
      <c r="R4169" s="74"/>
      <c r="S4169" s="53">
        <f t="shared" si="1826"/>
        <v>0</v>
      </c>
      <c r="T4169" s="58"/>
      <c r="U4169" s="58"/>
      <c r="V4169" s="53">
        <f t="shared" si="1823"/>
        <v>0</v>
      </c>
      <c r="W4169" s="75"/>
      <c r="X4169" s="76"/>
    </row>
    <row r="4170" spans="1:24" s="77" customFormat="1" ht="30" x14ac:dyDescent="0.25">
      <c r="A4170" s="161" t="s">
        <v>395</v>
      </c>
      <c r="B4170" s="33" t="s">
        <v>334</v>
      </c>
      <c r="C4170" s="78" t="s">
        <v>47</v>
      </c>
      <c r="D4170" s="43" t="s">
        <v>121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 t="shared" si="1821"/>
        <v>0</v>
      </c>
      <c r="R4170" s="74"/>
      <c r="S4170" s="53">
        <f t="shared" si="1826"/>
        <v>0</v>
      </c>
      <c r="T4170" s="58"/>
      <c r="U4170" s="58"/>
      <c r="V4170" s="53">
        <f t="shared" si="1823"/>
        <v>0</v>
      </c>
      <c r="W4170" s="75"/>
      <c r="X4170" s="76"/>
    </row>
    <row r="4171" spans="1:24" s="77" customFormat="1" ht="31.5" x14ac:dyDescent="0.25">
      <c r="A4171" s="161" t="s">
        <v>395</v>
      </c>
      <c r="B4171" s="33" t="s">
        <v>334</v>
      </c>
      <c r="C4171" s="78" t="s">
        <v>49</v>
      </c>
      <c r="D4171" s="43" t="s">
        <v>196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 t="shared" si="1821"/>
        <v>0</v>
      </c>
      <c r="R4171" s="74"/>
      <c r="S4171" s="53">
        <f t="shared" si="1826"/>
        <v>0</v>
      </c>
      <c r="T4171" s="58"/>
      <c r="U4171" s="58"/>
      <c r="V4171" s="53">
        <f t="shared" si="1823"/>
        <v>0</v>
      </c>
      <c r="W4171" s="75"/>
      <c r="X4171" s="76"/>
    </row>
    <row r="4172" spans="1:24" s="77" customFormat="1" ht="31.5" x14ac:dyDescent="0.25">
      <c r="A4172" s="161" t="s">
        <v>395</v>
      </c>
      <c r="B4172" s="33" t="s">
        <v>334</v>
      </c>
      <c r="C4172" s="78" t="s">
        <v>197</v>
      </c>
      <c r="D4172" s="43" t="s">
        <v>198</v>
      </c>
      <c r="E4172" s="74"/>
      <c r="F4172" s="74"/>
      <c r="G4172" s="74"/>
      <c r="H4172" s="74"/>
      <c r="I4172" s="54"/>
      <c r="J4172" s="50"/>
      <c r="K4172" s="54"/>
      <c r="L4172" s="55"/>
      <c r="M4172" s="75"/>
      <c r="N4172" s="75"/>
      <c r="O4172" s="74"/>
      <c r="P4172" s="74"/>
      <c r="Q4172" s="57">
        <f t="shared" si="1821"/>
        <v>0</v>
      </c>
      <c r="R4172" s="74"/>
      <c r="S4172" s="53">
        <f t="shared" si="1826"/>
        <v>0</v>
      </c>
      <c r="T4172" s="58"/>
      <c r="U4172" s="58"/>
      <c r="V4172" s="53">
        <f t="shared" si="1823"/>
        <v>0</v>
      </c>
      <c r="W4172" s="75"/>
      <c r="X4172" s="76"/>
    </row>
    <row r="4173" spans="1:24" s="77" customFormat="1" ht="47.25" x14ac:dyDescent="0.25">
      <c r="A4173" s="161" t="s">
        <v>395</v>
      </c>
      <c r="B4173" s="33" t="s">
        <v>334</v>
      </c>
      <c r="C4173" s="78" t="s">
        <v>199</v>
      </c>
      <c r="D4173" s="43" t="s">
        <v>200</v>
      </c>
      <c r="E4173" s="74"/>
      <c r="F4173" s="74"/>
      <c r="G4173" s="74"/>
      <c r="H4173" s="74"/>
      <c r="I4173" s="54"/>
      <c r="J4173" s="50"/>
      <c r="K4173" s="54"/>
      <c r="L4173" s="55"/>
      <c r="M4173" s="75"/>
      <c r="N4173" s="75"/>
      <c r="O4173" s="74"/>
      <c r="P4173" s="74"/>
      <c r="Q4173" s="57">
        <f t="shared" si="1821"/>
        <v>0</v>
      </c>
      <c r="R4173" s="74"/>
      <c r="S4173" s="53">
        <f t="shared" si="1826"/>
        <v>0</v>
      </c>
      <c r="T4173" s="58"/>
      <c r="U4173" s="58"/>
      <c r="V4173" s="53">
        <f t="shared" si="1823"/>
        <v>0</v>
      </c>
      <c r="W4173" s="75"/>
      <c r="X4173" s="76"/>
    </row>
    <row r="4174" spans="1:24" s="77" customFormat="1" ht="31.5" x14ac:dyDescent="0.25">
      <c r="A4174" s="161" t="s">
        <v>395</v>
      </c>
      <c r="B4174" s="33" t="s">
        <v>334</v>
      </c>
      <c r="C4174" s="78" t="s">
        <v>201</v>
      </c>
      <c r="D4174" s="43" t="s">
        <v>202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1821"/>
        <v>0</v>
      </c>
      <c r="R4174" s="74"/>
      <c r="S4174" s="53">
        <f t="shared" si="1826"/>
        <v>0</v>
      </c>
      <c r="T4174" s="58"/>
      <c r="U4174" s="58"/>
      <c r="V4174" s="53">
        <f t="shared" si="1823"/>
        <v>0</v>
      </c>
      <c r="W4174" s="75"/>
      <c r="X4174" s="76"/>
    </row>
    <row r="4175" spans="1:24" s="77" customFormat="1" ht="47.25" x14ac:dyDescent="0.25">
      <c r="A4175" s="161" t="s">
        <v>395</v>
      </c>
      <c r="B4175" s="33" t="s">
        <v>334</v>
      </c>
      <c r="C4175" s="78" t="s">
        <v>203</v>
      </c>
      <c r="D4175" s="43" t="s">
        <v>204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1821"/>
        <v>0</v>
      </c>
      <c r="R4175" s="74"/>
      <c r="S4175" s="53">
        <f t="shared" si="1826"/>
        <v>0</v>
      </c>
      <c r="T4175" s="58"/>
      <c r="U4175" s="58"/>
      <c r="V4175" s="53">
        <f t="shared" si="1823"/>
        <v>0</v>
      </c>
      <c r="W4175" s="75"/>
      <c r="X4175" s="76"/>
    </row>
    <row r="4176" spans="1:24" s="77" customFormat="1" ht="31.5" x14ac:dyDescent="0.25">
      <c r="A4176" s="161" t="s">
        <v>395</v>
      </c>
      <c r="B4176" s="22" t="s">
        <v>335</v>
      </c>
      <c r="C4176" s="73" t="s">
        <v>102</v>
      </c>
      <c r="D4176" s="32" t="s">
        <v>50</v>
      </c>
      <c r="E4176" s="64">
        <f>SUM(E4177:E4225)</f>
        <v>85465</v>
      </c>
      <c r="F4176" s="64">
        <f>SUM(F4177:F4225)</f>
        <v>68136</v>
      </c>
      <c r="G4176" s="64">
        <f>SUM(G4177:G4225)</f>
        <v>65389.27</v>
      </c>
      <c r="H4176" s="64">
        <f>SUM(H4177:H4225)</f>
        <v>64670</v>
      </c>
      <c r="I4176" s="64">
        <f>SUM(I4177:I4225)</f>
        <v>652.14</v>
      </c>
      <c r="J4176" s="126">
        <f>SUM(J4177:J4222)</f>
        <v>0</v>
      </c>
      <c r="K4176" s="64">
        <f>SUM(K4177:K4225)</f>
        <v>-3398.87</v>
      </c>
      <c r="L4176" s="64">
        <f>SUM(L4177:L4222)</f>
        <v>0</v>
      </c>
      <c r="M4176" s="64"/>
      <c r="N4176" s="64"/>
      <c r="O4176" s="64">
        <f>SUM(O4177:O4224)</f>
        <v>0</v>
      </c>
      <c r="P4176" s="64">
        <f>SUM(P4177:P4224)</f>
        <v>0</v>
      </c>
      <c r="Q4176" s="126">
        <f>SUM(Q4177:Q4220)</f>
        <v>0</v>
      </c>
      <c r="R4176" s="64">
        <f>SUM(R4177:R4224)</f>
        <v>0</v>
      </c>
      <c r="S4176" s="64">
        <f>SUM(S4177:S4224)</f>
        <v>0</v>
      </c>
      <c r="T4176" s="136">
        <f>SUM(T4177:T4224)</f>
        <v>0</v>
      </c>
      <c r="U4176" s="136">
        <f>SUM(U4177:U4224)</f>
        <v>0</v>
      </c>
      <c r="V4176" s="64">
        <f>SUM(V4177:V4220)</f>
        <v>0</v>
      </c>
      <c r="W4176" s="64"/>
      <c r="X4176" s="76"/>
    </row>
    <row r="4177" spans="1:24" s="77" customFormat="1" ht="63" x14ac:dyDescent="0.25">
      <c r="A4177" s="161" t="s">
        <v>395</v>
      </c>
      <c r="B4177" s="44" t="s">
        <v>335</v>
      </c>
      <c r="C4177" s="73" t="s">
        <v>102</v>
      </c>
      <c r="D4177" s="43" t="s">
        <v>205</v>
      </c>
      <c r="E4177" s="74"/>
      <c r="F4177" s="74"/>
      <c r="G4177" s="74"/>
      <c r="H4177" s="74"/>
      <c r="I4177" s="54"/>
      <c r="J4177" s="50"/>
      <c r="K4177" s="54"/>
      <c r="L4177" s="55"/>
      <c r="M4177" s="75"/>
      <c r="N4177" s="75"/>
      <c r="O4177" s="74"/>
      <c r="P4177" s="74"/>
      <c r="Q4177" s="57">
        <f>O4177-P4177</f>
        <v>0</v>
      </c>
      <c r="R4177" s="74"/>
      <c r="S4177" s="53">
        <f>ROUND(R4177/12*3,0)</f>
        <v>0</v>
      </c>
      <c r="T4177" s="58"/>
      <c r="U4177" s="58"/>
      <c r="V4177" s="53">
        <f>T4177-U4177</f>
        <v>0</v>
      </c>
      <c r="W4177" s="75"/>
      <c r="X4177" s="76"/>
    </row>
    <row r="4178" spans="1:24" s="77" customFormat="1" ht="30" x14ac:dyDescent="0.25">
      <c r="A4178" s="161" t="s">
        <v>395</v>
      </c>
      <c r="B4178" s="44" t="s">
        <v>335</v>
      </c>
      <c r="C4178" s="23" t="s">
        <v>367</v>
      </c>
      <c r="D4178" s="43" t="s">
        <v>370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/>
      <c r="R4178" s="74"/>
      <c r="S4178" s="53"/>
      <c r="T4178" s="58"/>
      <c r="U4178" s="58"/>
      <c r="V4178" s="53"/>
      <c r="W4178" s="75"/>
      <c r="X4178" s="76"/>
    </row>
    <row r="4179" spans="1:24" s="77" customFormat="1" ht="30" x14ac:dyDescent="0.25">
      <c r="A4179" s="161" t="s">
        <v>395</v>
      </c>
      <c r="B4179" s="44" t="s">
        <v>335</v>
      </c>
      <c r="C4179" s="23" t="s">
        <v>368</v>
      </c>
      <c r="D4179" s="43" t="s">
        <v>371</v>
      </c>
      <c r="E4179" s="74"/>
      <c r="F4179" s="74"/>
      <c r="G4179" s="74"/>
      <c r="H4179" s="74"/>
      <c r="I4179" s="54"/>
      <c r="J4179" s="50"/>
      <c r="K4179" s="54"/>
      <c r="L4179" s="55"/>
      <c r="M4179" s="75"/>
      <c r="N4179" s="75"/>
      <c r="O4179" s="74"/>
      <c r="P4179" s="74"/>
      <c r="Q4179" s="57"/>
      <c r="R4179" s="74"/>
      <c r="S4179" s="53"/>
      <c r="T4179" s="58"/>
      <c r="U4179" s="58"/>
      <c r="V4179" s="53"/>
      <c r="W4179" s="75"/>
      <c r="X4179" s="76"/>
    </row>
    <row r="4180" spans="1:24" s="77" customFormat="1" ht="31.5" x14ac:dyDescent="0.25">
      <c r="A4180" s="161" t="s">
        <v>395</v>
      </c>
      <c r="B4180" s="44" t="s">
        <v>335</v>
      </c>
      <c r="C4180" s="23" t="s">
        <v>369</v>
      </c>
      <c r="D4180" s="43" t="s">
        <v>372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/>
      <c r="R4180" s="74"/>
      <c r="S4180" s="53"/>
      <c r="T4180" s="58"/>
      <c r="U4180" s="58"/>
      <c r="V4180" s="53"/>
      <c r="W4180" s="75"/>
      <c r="X4180" s="76"/>
    </row>
    <row r="4181" spans="1:24" s="77" customFormat="1" ht="31.5" x14ac:dyDescent="0.25">
      <c r="A4181" s="161" t="s">
        <v>395</v>
      </c>
      <c r="B4181" s="44" t="s">
        <v>335</v>
      </c>
      <c r="C4181" s="79" t="s">
        <v>206</v>
      </c>
      <c r="D4181" s="43" t="s">
        <v>207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>
        <f t="shared" ref="Q4181:Q4218" si="1827">O4181-P4181</f>
        <v>0</v>
      </c>
      <c r="R4181" s="74"/>
      <c r="S4181" s="53">
        <f t="shared" ref="S4181:S4218" si="1828">ROUND(R4181/12*3,0)</f>
        <v>0</v>
      </c>
      <c r="T4181" s="58"/>
      <c r="U4181" s="58"/>
      <c r="V4181" s="53">
        <f t="shared" ref="V4181:V4218" si="1829">T4181-U4181</f>
        <v>0</v>
      </c>
      <c r="W4181" s="75"/>
      <c r="X4181" s="76"/>
    </row>
    <row r="4182" spans="1:24" s="77" customFormat="1" ht="31.5" x14ac:dyDescent="0.25">
      <c r="A4182" s="161" t="s">
        <v>395</v>
      </c>
      <c r="B4182" s="44" t="s">
        <v>335</v>
      </c>
      <c r="C4182" s="79" t="s">
        <v>208</v>
      </c>
      <c r="D4182" s="43" t="s">
        <v>209</v>
      </c>
      <c r="E4182" s="53"/>
      <c r="F4182" s="53"/>
      <c r="G4182" s="53"/>
      <c r="H4182" s="53"/>
      <c r="I4182" s="54"/>
      <c r="J4182" s="50"/>
      <c r="K4182" s="54"/>
      <c r="L4182" s="55"/>
      <c r="M4182" s="75"/>
      <c r="N4182" s="75"/>
      <c r="O4182" s="74"/>
      <c r="P4182" s="74"/>
      <c r="Q4182" s="57">
        <f t="shared" si="1827"/>
        <v>0</v>
      </c>
      <c r="R4182" s="74"/>
      <c r="S4182" s="53">
        <f t="shared" si="1828"/>
        <v>0</v>
      </c>
      <c r="T4182" s="58"/>
      <c r="U4182" s="58"/>
      <c r="V4182" s="53">
        <f t="shared" si="1829"/>
        <v>0</v>
      </c>
      <c r="W4182" s="75"/>
      <c r="X4182" s="76"/>
    </row>
    <row r="4183" spans="1:24" s="77" customFormat="1" ht="30" x14ac:dyDescent="0.25">
      <c r="A4183" s="161" t="s">
        <v>395</v>
      </c>
      <c r="B4183" s="44" t="s">
        <v>335</v>
      </c>
      <c r="C4183" s="79" t="s">
        <v>210</v>
      </c>
      <c r="D4183" s="43" t="s">
        <v>223</v>
      </c>
      <c r="E4183" s="74"/>
      <c r="F4183" s="74"/>
      <c r="G4183" s="74"/>
      <c r="H4183" s="74"/>
      <c r="I4183" s="119"/>
      <c r="J4183" s="55"/>
      <c r="K4183" s="119"/>
      <c r="L4183" s="55"/>
      <c r="M4183" s="75"/>
      <c r="N4183" s="75"/>
      <c r="O4183" s="74"/>
      <c r="P4183" s="74"/>
      <c r="Q4183" s="59">
        <f t="shared" si="1827"/>
        <v>0</v>
      </c>
      <c r="R4183" s="74"/>
      <c r="S4183" s="53">
        <f t="shared" si="1828"/>
        <v>0</v>
      </c>
      <c r="T4183" s="53"/>
      <c r="U4183" s="53"/>
      <c r="V4183" s="53">
        <f t="shared" si="1829"/>
        <v>0</v>
      </c>
      <c r="W4183" s="75"/>
      <c r="X4183" s="76"/>
    </row>
    <row r="4184" spans="1:24" s="77" customFormat="1" ht="31.5" x14ac:dyDescent="0.25">
      <c r="A4184" s="161" t="s">
        <v>395</v>
      </c>
      <c r="B4184" s="44" t="s">
        <v>335</v>
      </c>
      <c r="C4184" s="79" t="s">
        <v>211</v>
      </c>
      <c r="D4184" s="43" t="s">
        <v>212</v>
      </c>
      <c r="E4184" s="53"/>
      <c r="F4184" s="53"/>
      <c r="G4184" s="53"/>
      <c r="H4184" s="53"/>
      <c r="I4184" s="54"/>
      <c r="J4184" s="50"/>
      <c r="K4184" s="54"/>
      <c r="L4184" s="55"/>
      <c r="M4184" s="75"/>
      <c r="N4184" s="75"/>
      <c r="O4184" s="74"/>
      <c r="P4184" s="74"/>
      <c r="Q4184" s="57">
        <f t="shared" si="1827"/>
        <v>0</v>
      </c>
      <c r="R4184" s="74"/>
      <c r="S4184" s="53">
        <f t="shared" si="1828"/>
        <v>0</v>
      </c>
      <c r="T4184" s="58"/>
      <c r="U4184" s="58"/>
      <c r="V4184" s="53">
        <f t="shared" si="1829"/>
        <v>0</v>
      </c>
      <c r="W4184" s="75"/>
      <c r="X4184" s="76"/>
    </row>
    <row r="4185" spans="1:24" s="77" customFormat="1" ht="30" x14ac:dyDescent="0.25">
      <c r="A4185" s="161" t="s">
        <v>395</v>
      </c>
      <c r="B4185" s="44" t="s">
        <v>335</v>
      </c>
      <c r="C4185" s="79" t="s">
        <v>213</v>
      </c>
      <c r="D4185" s="43" t="s">
        <v>214</v>
      </c>
      <c r="E4185" s="74"/>
      <c r="F4185" s="74"/>
      <c r="G4185" s="74"/>
      <c r="H4185" s="74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1827"/>
        <v>0</v>
      </c>
      <c r="R4185" s="74"/>
      <c r="S4185" s="53">
        <f t="shared" si="1828"/>
        <v>0</v>
      </c>
      <c r="T4185" s="58"/>
      <c r="U4185" s="58"/>
      <c r="V4185" s="53">
        <f t="shared" si="1829"/>
        <v>0</v>
      </c>
      <c r="W4185" s="75"/>
      <c r="X4185" s="76"/>
    </row>
    <row r="4186" spans="1:24" s="77" customFormat="1" ht="31.5" x14ac:dyDescent="0.25">
      <c r="A4186" s="161" t="s">
        <v>395</v>
      </c>
      <c r="B4186" s="44" t="s">
        <v>335</v>
      </c>
      <c r="C4186" s="79" t="s">
        <v>215</v>
      </c>
      <c r="D4186" s="43" t="s">
        <v>216</v>
      </c>
      <c r="E4186" s="53"/>
      <c r="F4186" s="53"/>
      <c r="G4186" s="53"/>
      <c r="H4186" s="53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1827"/>
        <v>0</v>
      </c>
      <c r="R4186" s="74"/>
      <c r="S4186" s="53">
        <f t="shared" si="1828"/>
        <v>0</v>
      </c>
      <c r="T4186" s="58"/>
      <c r="U4186" s="58"/>
      <c r="V4186" s="53">
        <f t="shared" si="1829"/>
        <v>0</v>
      </c>
      <c r="W4186" s="75"/>
      <c r="X4186" s="76"/>
    </row>
    <row r="4187" spans="1:24" s="77" customFormat="1" ht="31.5" x14ac:dyDescent="0.25">
      <c r="A4187" s="161" t="s">
        <v>395</v>
      </c>
      <c r="B4187" s="44" t="s">
        <v>335</v>
      </c>
      <c r="C4187" s="79" t="s">
        <v>217</v>
      </c>
      <c r="D4187" s="43" t="s">
        <v>218</v>
      </c>
      <c r="E4187" s="53"/>
      <c r="F4187" s="53"/>
      <c r="G4187" s="53"/>
      <c r="H4187" s="53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1827"/>
        <v>0</v>
      </c>
      <c r="R4187" s="74"/>
      <c r="S4187" s="53">
        <f t="shared" si="1828"/>
        <v>0</v>
      </c>
      <c r="T4187" s="58"/>
      <c r="U4187" s="58"/>
      <c r="V4187" s="53">
        <f t="shared" si="1829"/>
        <v>0</v>
      </c>
      <c r="W4187" s="75"/>
      <c r="X4187" s="76"/>
    </row>
    <row r="4188" spans="1:24" s="77" customFormat="1" ht="31.5" x14ac:dyDescent="0.25">
      <c r="A4188" s="161" t="s">
        <v>395</v>
      </c>
      <c r="B4188" s="44" t="s">
        <v>335</v>
      </c>
      <c r="C4188" s="79" t="s">
        <v>219</v>
      </c>
      <c r="D4188" s="43" t="s">
        <v>220</v>
      </c>
      <c r="E4188" s="53"/>
      <c r="F4188" s="53"/>
      <c r="G4188" s="53"/>
      <c r="H4188" s="53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1827"/>
        <v>0</v>
      </c>
      <c r="R4188" s="74"/>
      <c r="S4188" s="53">
        <f t="shared" si="1828"/>
        <v>0</v>
      </c>
      <c r="T4188" s="58"/>
      <c r="U4188" s="58"/>
      <c r="V4188" s="53">
        <f t="shared" si="1829"/>
        <v>0</v>
      </c>
      <c r="W4188" s="75"/>
      <c r="X4188" s="76"/>
    </row>
    <row r="4189" spans="1:24" s="77" customFormat="1" ht="31.5" x14ac:dyDescent="0.25">
      <c r="A4189" s="161" t="s">
        <v>395</v>
      </c>
      <c r="B4189" s="44" t="s">
        <v>335</v>
      </c>
      <c r="C4189" s="79" t="s">
        <v>221</v>
      </c>
      <c r="D4189" s="43" t="s">
        <v>224</v>
      </c>
      <c r="E4189" s="53"/>
      <c r="F4189" s="53"/>
      <c r="G4189" s="53"/>
      <c r="H4189" s="53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1827"/>
        <v>0</v>
      </c>
      <c r="R4189" s="74"/>
      <c r="S4189" s="53">
        <f t="shared" si="1828"/>
        <v>0</v>
      </c>
      <c r="T4189" s="58"/>
      <c r="U4189" s="58"/>
      <c r="V4189" s="53">
        <f t="shared" si="1829"/>
        <v>0</v>
      </c>
      <c r="W4189" s="75"/>
      <c r="X4189" s="76"/>
    </row>
    <row r="4190" spans="1:24" s="77" customFormat="1" ht="31.5" x14ac:dyDescent="0.25">
      <c r="A4190" s="161" t="s">
        <v>395</v>
      </c>
      <c r="B4190" s="44" t="s">
        <v>335</v>
      </c>
      <c r="C4190" s="79" t="s">
        <v>222</v>
      </c>
      <c r="D4190" s="43" t="s">
        <v>225</v>
      </c>
      <c r="E4190" s="53"/>
      <c r="F4190" s="53"/>
      <c r="G4190" s="53"/>
      <c r="H4190" s="53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1827"/>
        <v>0</v>
      </c>
      <c r="R4190" s="74"/>
      <c r="S4190" s="53">
        <f t="shared" si="1828"/>
        <v>0</v>
      </c>
      <c r="T4190" s="58"/>
      <c r="U4190" s="58"/>
      <c r="V4190" s="53">
        <f t="shared" si="1829"/>
        <v>0</v>
      </c>
      <c r="W4190" s="75"/>
      <c r="X4190" s="76"/>
    </row>
    <row r="4191" spans="1:24" s="77" customFormat="1" ht="31.5" x14ac:dyDescent="0.25">
      <c r="A4191" s="161" t="s">
        <v>395</v>
      </c>
      <c r="B4191" s="44" t="s">
        <v>335</v>
      </c>
      <c r="C4191" s="79" t="s">
        <v>277</v>
      </c>
      <c r="D4191" s="43" t="s">
        <v>278</v>
      </c>
      <c r="E4191" s="53"/>
      <c r="F4191" s="53"/>
      <c r="G4191" s="53"/>
      <c r="H4191" s="53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1827"/>
        <v>0</v>
      </c>
      <c r="R4191" s="74"/>
      <c r="S4191" s="53">
        <f t="shared" si="1828"/>
        <v>0</v>
      </c>
      <c r="T4191" s="58"/>
      <c r="U4191" s="58"/>
      <c r="V4191" s="53">
        <f t="shared" si="1829"/>
        <v>0</v>
      </c>
      <c r="W4191" s="75"/>
      <c r="X4191" s="76"/>
    </row>
    <row r="4192" spans="1:24" s="77" customFormat="1" ht="30" x14ac:dyDescent="0.25">
      <c r="A4192" s="161" t="s">
        <v>395</v>
      </c>
      <c r="B4192" s="44" t="s">
        <v>335</v>
      </c>
      <c r="C4192" s="79" t="s">
        <v>226</v>
      </c>
      <c r="D4192" s="38" t="s">
        <v>408</v>
      </c>
      <c r="E4192" s="53"/>
      <c r="F4192" s="53"/>
      <c r="G4192" s="53"/>
      <c r="H4192" s="53"/>
      <c r="I4192" s="119">
        <f>G4192-F4192</f>
        <v>0</v>
      </c>
      <c r="J4192" s="50"/>
      <c r="K4192" s="54"/>
      <c r="L4192" s="55"/>
      <c r="M4192" s="75"/>
      <c r="N4192" s="75"/>
      <c r="O4192" s="74"/>
      <c r="P4192" s="74"/>
      <c r="Q4192" s="57">
        <f t="shared" si="1827"/>
        <v>0</v>
      </c>
      <c r="R4192" s="74"/>
      <c r="S4192" s="53">
        <f t="shared" si="1828"/>
        <v>0</v>
      </c>
      <c r="T4192" s="58"/>
      <c r="U4192" s="58"/>
      <c r="V4192" s="53">
        <f t="shared" si="1829"/>
        <v>0</v>
      </c>
      <c r="W4192" s="75"/>
      <c r="X4192" s="76"/>
    </row>
    <row r="4193" spans="1:24" s="77" customFormat="1" ht="31.5" x14ac:dyDescent="0.25">
      <c r="A4193" s="161" t="s">
        <v>395</v>
      </c>
      <c r="B4193" s="44" t="s">
        <v>335</v>
      </c>
      <c r="C4193" s="79" t="s">
        <v>227</v>
      </c>
      <c r="D4193" s="43" t="s">
        <v>228</v>
      </c>
      <c r="E4193" s="53"/>
      <c r="F4193" s="53"/>
      <c r="G4193" s="53"/>
      <c r="H4193" s="53"/>
      <c r="I4193" s="54"/>
      <c r="J4193" s="50"/>
      <c r="K4193" s="54"/>
      <c r="L4193" s="55"/>
      <c r="M4193" s="75"/>
      <c r="N4193" s="75"/>
      <c r="O4193" s="74"/>
      <c r="P4193" s="74"/>
      <c r="Q4193" s="57">
        <f t="shared" si="1827"/>
        <v>0</v>
      </c>
      <c r="R4193" s="74"/>
      <c r="S4193" s="53">
        <f t="shared" si="1828"/>
        <v>0</v>
      </c>
      <c r="T4193" s="58"/>
      <c r="U4193" s="58"/>
      <c r="V4193" s="53">
        <f t="shared" si="1829"/>
        <v>0</v>
      </c>
      <c r="W4193" s="75"/>
      <c r="X4193" s="76"/>
    </row>
    <row r="4194" spans="1:24" s="77" customFormat="1" ht="30" x14ac:dyDescent="0.25">
      <c r="A4194" s="161" t="s">
        <v>395</v>
      </c>
      <c r="B4194" s="44" t="s">
        <v>335</v>
      </c>
      <c r="C4194" s="79" t="s">
        <v>229</v>
      </c>
      <c r="D4194" s="43" t="s">
        <v>230</v>
      </c>
      <c r="E4194" s="53"/>
      <c r="F4194" s="53"/>
      <c r="G4194" s="53"/>
      <c r="H4194" s="53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1827"/>
        <v>0</v>
      </c>
      <c r="R4194" s="74"/>
      <c r="S4194" s="53">
        <f t="shared" si="1828"/>
        <v>0</v>
      </c>
      <c r="T4194" s="58"/>
      <c r="U4194" s="58"/>
      <c r="V4194" s="53">
        <f t="shared" si="1829"/>
        <v>0</v>
      </c>
      <c r="W4194" s="75"/>
      <c r="X4194" s="76"/>
    </row>
    <row r="4195" spans="1:24" s="77" customFormat="1" ht="30" x14ac:dyDescent="0.25">
      <c r="A4195" s="161" t="s">
        <v>395</v>
      </c>
      <c r="B4195" s="44" t="s">
        <v>335</v>
      </c>
      <c r="C4195" s="37" t="s">
        <v>377</v>
      </c>
      <c r="D4195" s="43" t="s">
        <v>359</v>
      </c>
      <c r="E4195" s="53"/>
      <c r="F4195" s="53"/>
      <c r="G4195" s="53"/>
      <c r="H4195" s="53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1827"/>
        <v>0</v>
      </c>
      <c r="R4195" s="74"/>
      <c r="S4195" s="53">
        <f t="shared" si="1828"/>
        <v>0</v>
      </c>
      <c r="T4195" s="58"/>
      <c r="U4195" s="58"/>
      <c r="V4195" s="53">
        <f t="shared" si="1829"/>
        <v>0</v>
      </c>
      <c r="W4195" s="75"/>
      <c r="X4195" s="76"/>
    </row>
    <row r="4196" spans="1:24" s="77" customFormat="1" ht="30" x14ac:dyDescent="0.25">
      <c r="A4196" s="161" t="s">
        <v>395</v>
      </c>
      <c r="B4196" s="44" t="s">
        <v>335</v>
      </c>
      <c r="C4196" s="79" t="s">
        <v>231</v>
      </c>
      <c r="D4196" s="43" t="s">
        <v>232</v>
      </c>
      <c r="E4196" s="53"/>
      <c r="F4196" s="53"/>
      <c r="G4196" s="53"/>
      <c r="H4196" s="53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1827"/>
        <v>0</v>
      </c>
      <c r="R4196" s="74"/>
      <c r="S4196" s="53">
        <f t="shared" si="1828"/>
        <v>0</v>
      </c>
      <c r="T4196" s="58"/>
      <c r="U4196" s="58"/>
      <c r="V4196" s="53">
        <f t="shared" si="1829"/>
        <v>0</v>
      </c>
      <c r="W4196" s="75"/>
      <c r="X4196" s="76"/>
    </row>
    <row r="4197" spans="1:24" s="77" customFormat="1" ht="30" x14ac:dyDescent="0.25">
      <c r="A4197" s="161" t="s">
        <v>395</v>
      </c>
      <c r="B4197" s="44" t="s">
        <v>335</v>
      </c>
      <c r="C4197" s="79" t="s">
        <v>233</v>
      </c>
      <c r="D4197" s="43" t="s">
        <v>234</v>
      </c>
      <c r="E4197" s="53"/>
      <c r="F4197" s="53"/>
      <c r="G4197" s="53"/>
      <c r="H4197" s="53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1827"/>
        <v>0</v>
      </c>
      <c r="R4197" s="74"/>
      <c r="S4197" s="53">
        <f t="shared" si="1828"/>
        <v>0</v>
      </c>
      <c r="T4197" s="58"/>
      <c r="U4197" s="58"/>
      <c r="V4197" s="53">
        <f t="shared" si="1829"/>
        <v>0</v>
      </c>
      <c r="W4197" s="75"/>
      <c r="X4197" s="76"/>
    </row>
    <row r="4198" spans="1:24" s="77" customFormat="1" ht="31.5" x14ac:dyDescent="0.25">
      <c r="A4198" s="161" t="s">
        <v>395</v>
      </c>
      <c r="B4198" s="44" t="s">
        <v>335</v>
      </c>
      <c r="C4198" s="79" t="s">
        <v>235</v>
      </c>
      <c r="D4198" s="43" t="s">
        <v>236</v>
      </c>
      <c r="E4198" s="53"/>
      <c r="F4198" s="53"/>
      <c r="G4198" s="53"/>
      <c r="H4198" s="53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1827"/>
        <v>0</v>
      </c>
      <c r="R4198" s="74"/>
      <c r="S4198" s="53">
        <f t="shared" si="1828"/>
        <v>0</v>
      </c>
      <c r="T4198" s="58"/>
      <c r="U4198" s="58"/>
      <c r="V4198" s="53">
        <f t="shared" si="1829"/>
        <v>0</v>
      </c>
      <c r="W4198" s="75"/>
      <c r="X4198" s="76"/>
    </row>
    <row r="4199" spans="1:24" s="77" customFormat="1" ht="31.5" x14ac:dyDescent="0.25">
      <c r="A4199" s="161" t="s">
        <v>395</v>
      </c>
      <c r="B4199" s="44" t="s">
        <v>335</v>
      </c>
      <c r="C4199" s="79" t="s">
        <v>237</v>
      </c>
      <c r="D4199" s="43" t="s">
        <v>238</v>
      </c>
      <c r="E4199" s="53"/>
      <c r="F4199" s="53"/>
      <c r="G4199" s="53"/>
      <c r="H4199" s="53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1827"/>
        <v>0</v>
      </c>
      <c r="R4199" s="74"/>
      <c r="S4199" s="53">
        <f t="shared" si="1828"/>
        <v>0</v>
      </c>
      <c r="T4199" s="58"/>
      <c r="U4199" s="58"/>
      <c r="V4199" s="53">
        <f t="shared" si="1829"/>
        <v>0</v>
      </c>
      <c r="W4199" s="75"/>
      <c r="X4199" s="76"/>
    </row>
    <row r="4200" spans="1:24" s="77" customFormat="1" ht="30" x14ac:dyDescent="0.25">
      <c r="A4200" s="161" t="s">
        <v>395</v>
      </c>
      <c r="B4200" s="44" t="s">
        <v>335</v>
      </c>
      <c r="C4200" s="79" t="s">
        <v>239</v>
      </c>
      <c r="D4200" s="43" t="s">
        <v>243</v>
      </c>
      <c r="E4200" s="53"/>
      <c r="F4200" s="53"/>
      <c r="G4200" s="53"/>
      <c r="H4200" s="53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1827"/>
        <v>0</v>
      </c>
      <c r="R4200" s="74"/>
      <c r="S4200" s="53">
        <f t="shared" si="1828"/>
        <v>0</v>
      </c>
      <c r="T4200" s="58"/>
      <c r="U4200" s="58"/>
      <c r="V4200" s="53">
        <f t="shared" si="1829"/>
        <v>0</v>
      </c>
      <c r="W4200" s="75"/>
      <c r="X4200" s="76"/>
    </row>
    <row r="4201" spans="1:24" s="77" customFormat="1" ht="30" x14ac:dyDescent="0.25">
      <c r="A4201" s="161" t="s">
        <v>395</v>
      </c>
      <c r="B4201" s="44" t="s">
        <v>335</v>
      </c>
      <c r="C4201" s="79" t="s">
        <v>240</v>
      </c>
      <c r="D4201" s="43" t="s">
        <v>244</v>
      </c>
      <c r="E4201" s="53"/>
      <c r="F4201" s="53"/>
      <c r="G4201" s="53"/>
      <c r="H4201" s="53"/>
      <c r="I4201" s="119"/>
      <c r="J4201" s="55"/>
      <c r="K4201" s="54"/>
      <c r="L4201" s="55"/>
      <c r="M4201" s="75"/>
      <c r="N4201" s="75"/>
      <c r="O4201" s="74"/>
      <c r="P4201" s="74"/>
      <c r="Q4201" s="57">
        <f t="shared" si="1827"/>
        <v>0</v>
      </c>
      <c r="R4201" s="74"/>
      <c r="S4201" s="53">
        <f t="shared" si="1828"/>
        <v>0</v>
      </c>
      <c r="T4201" s="58"/>
      <c r="U4201" s="58"/>
      <c r="V4201" s="53">
        <f t="shared" si="1829"/>
        <v>0</v>
      </c>
      <c r="W4201" s="75"/>
      <c r="X4201" s="76"/>
    </row>
    <row r="4202" spans="1:24" s="77" customFormat="1" ht="30" x14ac:dyDescent="0.25">
      <c r="A4202" s="161" t="s">
        <v>395</v>
      </c>
      <c r="B4202" s="44" t="s">
        <v>335</v>
      </c>
      <c r="C4202" s="79" t="s">
        <v>241</v>
      </c>
      <c r="D4202" s="43" t="s">
        <v>242</v>
      </c>
      <c r="E4202" s="53"/>
      <c r="F4202" s="53"/>
      <c r="G4202" s="53"/>
      <c r="H4202" s="53"/>
      <c r="I4202" s="54"/>
      <c r="J4202" s="50"/>
      <c r="K4202" s="54"/>
      <c r="L4202" s="55"/>
      <c r="M4202" s="75"/>
      <c r="N4202" s="75"/>
      <c r="O4202" s="74"/>
      <c r="P4202" s="74"/>
      <c r="Q4202" s="57">
        <f t="shared" si="1827"/>
        <v>0</v>
      </c>
      <c r="R4202" s="74"/>
      <c r="S4202" s="53">
        <f t="shared" si="1828"/>
        <v>0</v>
      </c>
      <c r="T4202" s="58"/>
      <c r="U4202" s="58"/>
      <c r="V4202" s="53">
        <f t="shared" si="1829"/>
        <v>0</v>
      </c>
      <c r="W4202" s="75"/>
      <c r="X4202" s="76"/>
    </row>
    <row r="4203" spans="1:24" s="77" customFormat="1" ht="31.5" x14ac:dyDescent="0.25">
      <c r="A4203" s="161" t="s">
        <v>395</v>
      </c>
      <c r="B4203" s="44" t="s">
        <v>335</v>
      </c>
      <c r="C4203" s="79" t="s">
        <v>245</v>
      </c>
      <c r="D4203" s="43" t="s">
        <v>246</v>
      </c>
      <c r="E4203" s="53"/>
      <c r="F4203" s="53"/>
      <c r="G4203" s="53"/>
      <c r="H4203" s="53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1827"/>
        <v>0</v>
      </c>
      <c r="R4203" s="74"/>
      <c r="S4203" s="53">
        <f t="shared" si="1828"/>
        <v>0</v>
      </c>
      <c r="T4203" s="58"/>
      <c r="U4203" s="58"/>
      <c r="V4203" s="53">
        <f t="shared" si="1829"/>
        <v>0</v>
      </c>
      <c r="W4203" s="75"/>
      <c r="X4203" s="76"/>
    </row>
    <row r="4204" spans="1:24" s="77" customFormat="1" ht="30" x14ac:dyDescent="0.25">
      <c r="A4204" s="161" t="s">
        <v>395</v>
      </c>
      <c r="B4204" s="44" t="s">
        <v>335</v>
      </c>
      <c r="C4204" s="79" t="s">
        <v>247</v>
      </c>
      <c r="D4204" s="43" t="s">
        <v>248</v>
      </c>
      <c r="E4204" s="53"/>
      <c r="F4204" s="53"/>
      <c r="G4204" s="53"/>
      <c r="H4204" s="53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1827"/>
        <v>0</v>
      </c>
      <c r="R4204" s="74"/>
      <c r="S4204" s="53">
        <f t="shared" si="1828"/>
        <v>0</v>
      </c>
      <c r="T4204" s="58"/>
      <c r="U4204" s="58"/>
      <c r="V4204" s="53">
        <f t="shared" si="1829"/>
        <v>0</v>
      </c>
      <c r="W4204" s="75"/>
      <c r="X4204" s="76"/>
    </row>
    <row r="4205" spans="1:24" s="77" customFormat="1" ht="31.5" x14ac:dyDescent="0.25">
      <c r="A4205" s="161" t="s">
        <v>395</v>
      </c>
      <c r="B4205" s="44" t="s">
        <v>335</v>
      </c>
      <c r="C4205" s="79" t="s">
        <v>249</v>
      </c>
      <c r="D4205" s="43" t="s">
        <v>250</v>
      </c>
      <c r="E4205" s="53"/>
      <c r="F4205" s="53"/>
      <c r="G4205" s="53"/>
      <c r="H4205" s="53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1827"/>
        <v>0</v>
      </c>
      <c r="R4205" s="74"/>
      <c r="S4205" s="53">
        <f t="shared" si="1828"/>
        <v>0</v>
      </c>
      <c r="T4205" s="58"/>
      <c r="U4205" s="58"/>
      <c r="V4205" s="53">
        <f t="shared" si="1829"/>
        <v>0</v>
      </c>
      <c r="W4205" s="75"/>
      <c r="X4205" s="76"/>
    </row>
    <row r="4206" spans="1:24" s="77" customFormat="1" ht="30" x14ac:dyDescent="0.25">
      <c r="A4206" s="161" t="s">
        <v>395</v>
      </c>
      <c r="B4206" s="44" t="s">
        <v>335</v>
      </c>
      <c r="C4206" s="79" t="s">
        <v>251</v>
      </c>
      <c r="D4206" s="43" t="s">
        <v>260</v>
      </c>
      <c r="E4206" s="53"/>
      <c r="F4206" s="53"/>
      <c r="G4206" s="53"/>
      <c r="H4206" s="53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1827"/>
        <v>0</v>
      </c>
      <c r="R4206" s="74"/>
      <c r="S4206" s="53">
        <f t="shared" si="1828"/>
        <v>0</v>
      </c>
      <c r="T4206" s="58"/>
      <c r="U4206" s="58"/>
      <c r="V4206" s="53">
        <f t="shared" si="1829"/>
        <v>0</v>
      </c>
      <c r="W4206" s="75"/>
      <c r="X4206" s="76"/>
    </row>
    <row r="4207" spans="1:24" s="77" customFormat="1" ht="30" x14ac:dyDescent="0.25">
      <c r="A4207" s="161" t="s">
        <v>395</v>
      </c>
      <c r="B4207" s="44" t="s">
        <v>335</v>
      </c>
      <c r="C4207" s="79" t="s">
        <v>252</v>
      </c>
      <c r="D4207" s="43" t="s">
        <v>253</v>
      </c>
      <c r="E4207" s="53"/>
      <c r="F4207" s="53"/>
      <c r="G4207" s="53"/>
      <c r="H4207" s="53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1827"/>
        <v>0</v>
      </c>
      <c r="R4207" s="74"/>
      <c r="S4207" s="53">
        <f t="shared" si="1828"/>
        <v>0</v>
      </c>
      <c r="T4207" s="58"/>
      <c r="U4207" s="58"/>
      <c r="V4207" s="53">
        <f t="shared" si="1829"/>
        <v>0</v>
      </c>
      <c r="W4207" s="75"/>
      <c r="X4207" s="76"/>
    </row>
    <row r="4208" spans="1:24" s="77" customFormat="1" ht="30" x14ac:dyDescent="0.25">
      <c r="A4208" s="161" t="s">
        <v>395</v>
      </c>
      <c r="B4208" s="44" t="s">
        <v>335</v>
      </c>
      <c r="C4208" s="79" t="s">
        <v>254</v>
      </c>
      <c r="D4208" s="43" t="s">
        <v>255</v>
      </c>
      <c r="E4208" s="53"/>
      <c r="F4208" s="53"/>
      <c r="G4208" s="53">
        <v>652.14</v>
      </c>
      <c r="H4208" s="53"/>
      <c r="I4208" s="119">
        <f t="shared" ref="I4208" si="1830">G4208-F4208</f>
        <v>652.14</v>
      </c>
      <c r="J4208" s="50"/>
      <c r="K4208" s="54"/>
      <c r="L4208" s="55"/>
      <c r="M4208" s="75"/>
      <c r="N4208" s="75"/>
      <c r="O4208" s="74"/>
      <c r="P4208" s="74"/>
      <c r="Q4208" s="57">
        <f t="shared" si="1827"/>
        <v>0</v>
      </c>
      <c r="R4208" s="74"/>
      <c r="S4208" s="53">
        <f t="shared" si="1828"/>
        <v>0</v>
      </c>
      <c r="T4208" s="58"/>
      <c r="U4208" s="58"/>
      <c r="V4208" s="53">
        <f t="shared" si="1829"/>
        <v>0</v>
      </c>
      <c r="W4208" s="75"/>
      <c r="X4208" s="76"/>
    </row>
    <row r="4209" spans="1:24" s="77" customFormat="1" ht="30" x14ac:dyDescent="0.25">
      <c r="A4209" s="161" t="s">
        <v>395</v>
      </c>
      <c r="B4209" s="44" t="s">
        <v>335</v>
      </c>
      <c r="C4209" s="79" t="s">
        <v>256</v>
      </c>
      <c r="D4209" s="43" t="s">
        <v>257</v>
      </c>
      <c r="E4209" s="53"/>
      <c r="F4209" s="53"/>
      <c r="G4209" s="53"/>
      <c r="H4209" s="53"/>
      <c r="I4209" s="54"/>
      <c r="J4209" s="50"/>
      <c r="K4209" s="54"/>
      <c r="L4209" s="55"/>
      <c r="M4209" s="75"/>
      <c r="N4209" s="75"/>
      <c r="O4209" s="74"/>
      <c r="P4209" s="74"/>
      <c r="Q4209" s="57">
        <f t="shared" si="1827"/>
        <v>0</v>
      </c>
      <c r="R4209" s="74"/>
      <c r="S4209" s="53">
        <f t="shared" si="1828"/>
        <v>0</v>
      </c>
      <c r="T4209" s="58"/>
      <c r="U4209" s="58"/>
      <c r="V4209" s="53">
        <f t="shared" si="1829"/>
        <v>0</v>
      </c>
      <c r="W4209" s="75"/>
      <c r="X4209" s="76"/>
    </row>
    <row r="4210" spans="1:24" s="77" customFormat="1" ht="31.5" x14ac:dyDescent="0.25">
      <c r="A4210" s="161" t="s">
        <v>395</v>
      </c>
      <c r="B4210" s="44" t="s">
        <v>335</v>
      </c>
      <c r="C4210" s="79" t="s">
        <v>258</v>
      </c>
      <c r="D4210" s="43" t="s">
        <v>259</v>
      </c>
      <c r="E4210" s="53"/>
      <c r="F4210" s="53"/>
      <c r="G4210" s="53"/>
      <c r="H4210" s="53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1827"/>
        <v>0</v>
      </c>
      <c r="R4210" s="74"/>
      <c r="S4210" s="53">
        <f t="shared" si="1828"/>
        <v>0</v>
      </c>
      <c r="T4210" s="58"/>
      <c r="U4210" s="58"/>
      <c r="V4210" s="53">
        <f t="shared" si="1829"/>
        <v>0</v>
      </c>
      <c r="W4210" s="75"/>
      <c r="X4210" s="76"/>
    </row>
    <row r="4211" spans="1:24" s="77" customFormat="1" ht="30" x14ac:dyDescent="0.25">
      <c r="A4211" s="161" t="s">
        <v>395</v>
      </c>
      <c r="B4211" s="44" t="s">
        <v>335</v>
      </c>
      <c r="C4211" s="79" t="s">
        <v>261</v>
      </c>
      <c r="D4211" s="43" t="s">
        <v>262</v>
      </c>
      <c r="E4211" s="53"/>
      <c r="F4211" s="53"/>
      <c r="G4211" s="53"/>
      <c r="H4211" s="53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1827"/>
        <v>0</v>
      </c>
      <c r="R4211" s="74"/>
      <c r="S4211" s="53">
        <f t="shared" si="1828"/>
        <v>0</v>
      </c>
      <c r="T4211" s="58"/>
      <c r="U4211" s="58"/>
      <c r="V4211" s="53">
        <f t="shared" si="1829"/>
        <v>0</v>
      </c>
      <c r="W4211" s="75"/>
      <c r="X4211" s="76"/>
    </row>
    <row r="4212" spans="1:24" s="77" customFormat="1" ht="47.25" x14ac:dyDescent="0.25">
      <c r="A4212" s="161" t="s">
        <v>395</v>
      </c>
      <c r="B4212" s="44" t="s">
        <v>335</v>
      </c>
      <c r="C4212" s="79" t="s">
        <v>263</v>
      </c>
      <c r="D4212" s="43" t="s">
        <v>264</v>
      </c>
      <c r="E4212" s="53"/>
      <c r="F4212" s="53"/>
      <c r="G4212" s="53"/>
      <c r="H4212" s="53"/>
      <c r="I4212" s="54"/>
      <c r="J4212" s="50"/>
      <c r="K4212" s="54"/>
      <c r="L4212" s="55"/>
      <c r="M4212" s="75"/>
      <c r="N4212" s="75"/>
      <c r="O4212" s="74"/>
      <c r="P4212" s="74"/>
      <c r="Q4212" s="57">
        <f t="shared" si="1827"/>
        <v>0</v>
      </c>
      <c r="R4212" s="74"/>
      <c r="S4212" s="53">
        <f t="shared" si="1828"/>
        <v>0</v>
      </c>
      <c r="T4212" s="58"/>
      <c r="U4212" s="58"/>
      <c r="V4212" s="53">
        <f t="shared" si="1829"/>
        <v>0</v>
      </c>
      <c r="W4212" s="75"/>
      <c r="X4212" s="76"/>
    </row>
    <row r="4213" spans="1:24" s="77" customFormat="1" ht="30" x14ac:dyDescent="0.25">
      <c r="A4213" s="161" t="s">
        <v>395</v>
      </c>
      <c r="B4213" s="44" t="s">
        <v>335</v>
      </c>
      <c r="C4213" s="79" t="s">
        <v>265</v>
      </c>
      <c r="D4213" s="43" t="s">
        <v>266</v>
      </c>
      <c r="E4213" s="53"/>
      <c r="F4213" s="53"/>
      <c r="G4213" s="53"/>
      <c r="H4213" s="53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1827"/>
        <v>0</v>
      </c>
      <c r="R4213" s="74"/>
      <c r="S4213" s="53">
        <f t="shared" si="1828"/>
        <v>0</v>
      </c>
      <c r="T4213" s="58"/>
      <c r="U4213" s="58"/>
      <c r="V4213" s="53">
        <f t="shared" si="1829"/>
        <v>0</v>
      </c>
      <c r="W4213" s="75"/>
      <c r="X4213" s="76"/>
    </row>
    <row r="4214" spans="1:24" s="77" customFormat="1" ht="31.5" x14ac:dyDescent="0.25">
      <c r="A4214" s="161" t="s">
        <v>395</v>
      </c>
      <c r="B4214" s="44" t="s">
        <v>335</v>
      </c>
      <c r="C4214" s="79" t="s">
        <v>267</v>
      </c>
      <c r="D4214" s="43" t="s">
        <v>268</v>
      </c>
      <c r="E4214" s="53"/>
      <c r="F4214" s="53"/>
      <c r="G4214" s="53"/>
      <c r="H4214" s="53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1827"/>
        <v>0</v>
      </c>
      <c r="R4214" s="74"/>
      <c r="S4214" s="53">
        <f t="shared" si="1828"/>
        <v>0</v>
      </c>
      <c r="T4214" s="58"/>
      <c r="U4214" s="58"/>
      <c r="V4214" s="53">
        <f t="shared" si="1829"/>
        <v>0</v>
      </c>
      <c r="W4214" s="75"/>
      <c r="X4214" s="76"/>
    </row>
    <row r="4215" spans="1:24" s="77" customFormat="1" ht="30" x14ac:dyDescent="0.25">
      <c r="A4215" s="161" t="s">
        <v>395</v>
      </c>
      <c r="B4215" s="44" t="s">
        <v>335</v>
      </c>
      <c r="C4215" s="79" t="s">
        <v>269</v>
      </c>
      <c r="D4215" s="43" t="s">
        <v>270</v>
      </c>
      <c r="E4215" s="53"/>
      <c r="F4215" s="53"/>
      <c r="G4215" s="53"/>
      <c r="H4215" s="53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1827"/>
        <v>0</v>
      </c>
      <c r="R4215" s="74"/>
      <c r="S4215" s="53">
        <f t="shared" si="1828"/>
        <v>0</v>
      </c>
      <c r="T4215" s="58"/>
      <c r="U4215" s="58"/>
      <c r="V4215" s="53">
        <f t="shared" si="1829"/>
        <v>0</v>
      </c>
      <c r="W4215" s="75"/>
      <c r="X4215" s="76"/>
    </row>
    <row r="4216" spans="1:24" s="77" customFormat="1" ht="31.5" x14ac:dyDescent="0.25">
      <c r="A4216" s="161" t="s">
        <v>395</v>
      </c>
      <c r="B4216" s="44" t="s">
        <v>335</v>
      </c>
      <c r="C4216" s="79" t="s">
        <v>271</v>
      </c>
      <c r="D4216" s="43" t="s">
        <v>272</v>
      </c>
      <c r="E4216" s="53"/>
      <c r="F4216" s="53">
        <f t="shared" ref="F4216:F4217" si="1831">E4216/12*1</f>
        <v>0</v>
      </c>
      <c r="G4216" s="53"/>
      <c r="H4216" s="53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1827"/>
        <v>0</v>
      </c>
      <c r="R4216" s="74"/>
      <c r="S4216" s="53">
        <f t="shared" si="1828"/>
        <v>0</v>
      </c>
      <c r="T4216" s="58"/>
      <c r="U4216" s="58"/>
      <c r="V4216" s="53">
        <f t="shared" si="1829"/>
        <v>0</v>
      </c>
      <c r="W4216" s="75"/>
      <c r="X4216" s="76"/>
    </row>
    <row r="4217" spans="1:24" s="77" customFormat="1" ht="30" x14ac:dyDescent="0.25">
      <c r="A4217" s="161" t="s">
        <v>395</v>
      </c>
      <c r="B4217" s="44" t="s">
        <v>335</v>
      </c>
      <c r="C4217" s="79" t="s">
        <v>273</v>
      </c>
      <c r="D4217" s="43" t="s">
        <v>274</v>
      </c>
      <c r="E4217" s="53"/>
      <c r="F4217" s="53">
        <f t="shared" si="1831"/>
        <v>0</v>
      </c>
      <c r="G4217" s="53"/>
      <c r="H4217" s="53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1827"/>
        <v>0</v>
      </c>
      <c r="R4217" s="74"/>
      <c r="S4217" s="53">
        <f t="shared" si="1828"/>
        <v>0</v>
      </c>
      <c r="T4217" s="58"/>
      <c r="U4217" s="58"/>
      <c r="V4217" s="53">
        <f t="shared" si="1829"/>
        <v>0</v>
      </c>
      <c r="W4217" s="75"/>
      <c r="X4217" s="76"/>
    </row>
    <row r="4218" spans="1:24" s="77" customFormat="1" ht="31.5" x14ac:dyDescent="0.25">
      <c r="A4218" s="161" t="s">
        <v>395</v>
      </c>
      <c r="B4218" s="44" t="s">
        <v>335</v>
      </c>
      <c r="C4218" s="79" t="s">
        <v>275</v>
      </c>
      <c r="D4218" s="43" t="s">
        <v>276</v>
      </c>
      <c r="E4218" s="74"/>
      <c r="F4218" s="74"/>
      <c r="G4218" s="74"/>
      <c r="H4218" s="74"/>
      <c r="I4218" s="54"/>
      <c r="J4218" s="50"/>
      <c r="K4218" s="54"/>
      <c r="L4218" s="55"/>
      <c r="M4218" s="75"/>
      <c r="N4218" s="75"/>
      <c r="O4218" s="74"/>
      <c r="P4218" s="74"/>
      <c r="Q4218" s="57">
        <f t="shared" si="1827"/>
        <v>0</v>
      </c>
      <c r="R4218" s="74"/>
      <c r="S4218" s="53">
        <f t="shared" si="1828"/>
        <v>0</v>
      </c>
      <c r="T4218" s="58"/>
      <c r="U4218" s="58"/>
      <c r="V4218" s="53">
        <f t="shared" si="1829"/>
        <v>0</v>
      </c>
      <c r="W4218" s="75"/>
      <c r="X4218" s="76"/>
    </row>
    <row r="4219" spans="1:24" s="77" customFormat="1" ht="30" x14ac:dyDescent="0.25">
      <c r="A4219" s="161" t="s">
        <v>395</v>
      </c>
      <c r="B4219" s="44" t="s">
        <v>335</v>
      </c>
      <c r="C4219" s="37" t="s">
        <v>353</v>
      </c>
      <c r="D4219" s="43" t="s">
        <v>351</v>
      </c>
      <c r="E4219" s="74"/>
      <c r="F4219" s="74"/>
      <c r="G4219" s="74"/>
      <c r="H4219" s="74"/>
      <c r="I4219" s="54"/>
      <c r="J4219" s="50"/>
      <c r="K4219" s="54"/>
      <c r="L4219" s="55"/>
      <c r="M4219" s="75"/>
      <c r="N4219" s="75"/>
      <c r="O4219" s="74"/>
      <c r="P4219" s="74"/>
      <c r="Q4219" s="57"/>
      <c r="R4219" s="74"/>
      <c r="S4219" s="53"/>
      <c r="T4219" s="58"/>
      <c r="U4219" s="58"/>
      <c r="V4219" s="53"/>
      <c r="W4219" s="75"/>
      <c r="X4219" s="76"/>
    </row>
    <row r="4220" spans="1:24" s="77" customFormat="1" ht="30" x14ac:dyDescent="0.25">
      <c r="A4220" s="161" t="s">
        <v>395</v>
      </c>
      <c r="B4220" s="44" t="s">
        <v>335</v>
      </c>
      <c r="C4220" s="37" t="s">
        <v>354</v>
      </c>
      <c r="D4220" s="38" t="s">
        <v>355</v>
      </c>
      <c r="E4220" s="53"/>
      <c r="F4220" s="99">
        <f>E4220/12*1</f>
        <v>0</v>
      </c>
      <c r="G4220" s="74"/>
      <c r="H4220" s="74"/>
      <c r="I4220" s="54"/>
      <c r="J4220" s="50"/>
      <c r="K4220" s="54"/>
      <c r="L4220" s="55"/>
      <c r="M4220" s="75"/>
      <c r="N4220" s="75"/>
      <c r="O4220" s="74"/>
      <c r="P4220" s="74"/>
      <c r="Q4220" s="57">
        <f>O4220-P4220</f>
        <v>0</v>
      </c>
      <c r="R4220" s="74"/>
      <c r="S4220" s="53">
        <f>ROUND(R4220/12*3,0)</f>
        <v>0</v>
      </c>
      <c r="T4220" s="58"/>
      <c r="U4220" s="58"/>
      <c r="V4220" s="53">
        <f>T4220-U4220</f>
        <v>0</v>
      </c>
      <c r="W4220" s="75"/>
      <c r="X4220" s="76"/>
    </row>
    <row r="4221" spans="1:24" s="77" customFormat="1" ht="30" x14ac:dyDescent="0.25">
      <c r="A4221" s="161" t="s">
        <v>395</v>
      </c>
      <c r="B4221" s="44" t="s">
        <v>335</v>
      </c>
      <c r="C4221" s="37" t="s">
        <v>360</v>
      </c>
      <c r="D4221" s="43" t="s">
        <v>319</v>
      </c>
      <c r="E4221" s="53"/>
      <c r="F4221" s="99">
        <f>E4221/12*1</f>
        <v>0</v>
      </c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/>
      <c r="R4221" s="74"/>
      <c r="S4221" s="53"/>
      <c r="T4221" s="58"/>
      <c r="U4221" s="58"/>
      <c r="V4221" s="53"/>
      <c r="W4221" s="75"/>
      <c r="X4221" s="76"/>
    </row>
    <row r="4222" spans="1:24" s="77" customFormat="1" ht="30" x14ac:dyDescent="0.25">
      <c r="A4222" s="161" t="s">
        <v>395</v>
      </c>
      <c r="B4222" s="44" t="s">
        <v>335</v>
      </c>
      <c r="C4222" s="37" t="s">
        <v>380</v>
      </c>
      <c r="D4222" s="39" t="s">
        <v>361</v>
      </c>
      <c r="E4222" s="53"/>
      <c r="F4222" s="99">
        <f>E4222/12*1</f>
        <v>0</v>
      </c>
      <c r="G4222" s="74"/>
      <c r="H4222" s="74"/>
      <c r="I4222" s="54"/>
      <c r="J4222" s="50"/>
      <c r="K4222" s="54"/>
      <c r="L4222" s="55"/>
      <c r="M4222" s="75"/>
      <c r="N4222" s="75"/>
      <c r="O4222" s="74"/>
      <c r="P4222" s="74"/>
      <c r="Q4222" s="57"/>
      <c r="R4222" s="74"/>
      <c r="S4222" s="53"/>
      <c r="T4222" s="58"/>
      <c r="U4222" s="58"/>
      <c r="V4222" s="53"/>
      <c r="W4222" s="75"/>
      <c r="X4222" s="76"/>
    </row>
    <row r="4223" spans="1:24" s="77" customFormat="1" ht="30" x14ac:dyDescent="0.25">
      <c r="A4223" s="161" t="s">
        <v>395</v>
      </c>
      <c r="B4223" s="44" t="s">
        <v>335</v>
      </c>
      <c r="C4223" s="98" t="s">
        <v>373</v>
      </c>
      <c r="D4223" s="117" t="s">
        <v>376</v>
      </c>
      <c r="E4223" s="53">
        <v>18795</v>
      </c>
      <c r="F4223" s="53">
        <f t="shared" ref="F4223:F4224" si="1832">ROUND(E4223/12*2,0)</f>
        <v>3133</v>
      </c>
      <c r="G4223" s="53">
        <v>67.13</v>
      </c>
      <c r="H4223" s="53">
        <v>0</v>
      </c>
      <c r="I4223" s="119"/>
      <c r="J4223" s="55"/>
      <c r="K4223" s="54">
        <f t="shared" ref="K4223:K4224" si="1833">G4223-F4223</f>
        <v>-3065.87</v>
      </c>
      <c r="L4223" s="55">
        <f t="shared" ref="L4223:L4224" si="1834">ROUND(K4223*100/-F4223,2)</f>
        <v>97.86</v>
      </c>
      <c r="M4223" s="75"/>
      <c r="N4223" s="75"/>
      <c r="O4223" s="74"/>
      <c r="P4223" s="74"/>
      <c r="Q4223" s="57"/>
      <c r="R4223" s="74"/>
      <c r="S4223" s="53"/>
      <c r="T4223" s="58"/>
      <c r="U4223" s="58"/>
      <c r="V4223" s="53"/>
      <c r="W4223" s="75"/>
      <c r="X4223" s="76"/>
    </row>
    <row r="4224" spans="1:24" s="77" customFormat="1" ht="31.5" x14ac:dyDescent="0.25">
      <c r="A4224" s="161" t="s">
        <v>395</v>
      </c>
      <c r="B4224" s="44" t="s">
        <v>335</v>
      </c>
      <c r="C4224" s="98" t="s">
        <v>374</v>
      </c>
      <c r="D4224" s="117" t="s">
        <v>375</v>
      </c>
      <c r="E4224" s="53">
        <v>2000</v>
      </c>
      <c r="F4224" s="53">
        <f t="shared" si="1832"/>
        <v>333</v>
      </c>
      <c r="G4224" s="53">
        <v>0</v>
      </c>
      <c r="H4224" s="53">
        <v>0</v>
      </c>
      <c r="I4224" s="119"/>
      <c r="J4224" s="55"/>
      <c r="K4224" s="54">
        <f t="shared" si="1833"/>
        <v>-333</v>
      </c>
      <c r="L4224" s="55">
        <f t="shared" si="1834"/>
        <v>100</v>
      </c>
      <c r="M4224" s="75"/>
      <c r="N4224" s="75"/>
      <c r="O4224" s="74"/>
      <c r="P4224" s="74"/>
      <c r="Q4224" s="57"/>
      <c r="R4224" s="74"/>
      <c r="S4224" s="53"/>
      <c r="T4224" s="58"/>
      <c r="U4224" s="58"/>
      <c r="V4224" s="53"/>
      <c r="W4224" s="75"/>
      <c r="X4224" s="76"/>
    </row>
    <row r="4225" spans="1:24" s="77" customFormat="1" ht="30" x14ac:dyDescent="0.25">
      <c r="A4225" s="161" t="s">
        <v>395</v>
      </c>
      <c r="B4225" s="44" t="s">
        <v>335</v>
      </c>
      <c r="C4225" s="98" t="s">
        <v>387</v>
      </c>
      <c r="D4225" s="117" t="s">
        <v>388</v>
      </c>
      <c r="E4225" s="53">
        <v>64670</v>
      </c>
      <c r="F4225" s="53">
        <f>E4225</f>
        <v>64670</v>
      </c>
      <c r="G4225" s="53">
        <f t="shared" ref="G4225:H4225" si="1835">F4225</f>
        <v>64670</v>
      </c>
      <c r="H4225" s="53">
        <f t="shared" si="1835"/>
        <v>64670</v>
      </c>
      <c r="I4225" s="119"/>
      <c r="J4225" s="55"/>
      <c r="K4225" s="54"/>
      <c r="L4225" s="55"/>
      <c r="M4225" s="75"/>
      <c r="N4225" s="75"/>
      <c r="O4225" s="74"/>
      <c r="P4225" s="74"/>
      <c r="Q4225" s="57"/>
      <c r="R4225" s="74"/>
      <c r="S4225" s="53"/>
      <c r="T4225" s="58"/>
      <c r="U4225" s="58"/>
      <c r="V4225" s="53"/>
      <c r="W4225" s="75"/>
      <c r="X4225" s="76"/>
    </row>
    <row r="4226" spans="1:24" s="77" customFormat="1" ht="15.75" x14ac:dyDescent="0.25">
      <c r="A4226" s="100" t="s">
        <v>305</v>
      </c>
      <c r="B4226" s="100" t="s">
        <v>336</v>
      </c>
      <c r="C4226" s="108" t="s">
        <v>102</v>
      </c>
      <c r="D4226" s="102" t="s">
        <v>21</v>
      </c>
      <c r="E4226" s="109">
        <f>E4227+E4266</f>
        <v>9141149</v>
      </c>
      <c r="F4226" s="109">
        <f>F4227+F4266</f>
        <v>1547414.4900000002</v>
      </c>
      <c r="G4226" s="109">
        <f>G4227+G4266</f>
        <v>1699360.15</v>
      </c>
      <c r="H4226" s="109">
        <f>H4227+H4266</f>
        <v>1477804</v>
      </c>
      <c r="I4226" s="127">
        <f>I4227+I4266</f>
        <v>176055.51999999993</v>
      </c>
      <c r="J4226" s="104">
        <f>ROUND(I4226/F4226*100,2)</f>
        <v>11.38</v>
      </c>
      <c r="K4226" s="127">
        <f>K4227+K4266</f>
        <v>-25541.859999999986</v>
      </c>
      <c r="L4226" s="106">
        <f>ROUND(K4226*100/-F4226,2)</f>
        <v>1.65</v>
      </c>
      <c r="M4226" s="109">
        <f t="shared" ref="M4226:V4226" si="1836">M4227+M4266</f>
        <v>686082</v>
      </c>
      <c r="N4226" s="109">
        <f t="shared" si="1836"/>
        <v>114347</v>
      </c>
      <c r="O4226" s="109">
        <f t="shared" si="1836"/>
        <v>119889</v>
      </c>
      <c r="P4226" s="109">
        <f t="shared" si="1836"/>
        <v>106524</v>
      </c>
      <c r="Q4226" s="127">
        <f t="shared" si="1836"/>
        <v>13365</v>
      </c>
      <c r="R4226" s="109">
        <f t="shared" si="1836"/>
        <v>3082</v>
      </c>
      <c r="S4226" s="103">
        <f t="shared" si="1836"/>
        <v>514</v>
      </c>
      <c r="T4226" s="138">
        <f t="shared" si="1836"/>
        <v>557</v>
      </c>
      <c r="U4226" s="138">
        <f t="shared" si="1836"/>
        <v>513</v>
      </c>
      <c r="V4226" s="103">
        <f t="shared" si="1836"/>
        <v>44</v>
      </c>
      <c r="W4226" s="107">
        <v>1876</v>
      </c>
      <c r="X4226" s="80"/>
    </row>
    <row r="4227" spans="1:24" s="77" customFormat="1" ht="15.75" x14ac:dyDescent="0.25">
      <c r="A4227" s="72" t="s">
        <v>305</v>
      </c>
      <c r="B4227" s="21">
        <v>1</v>
      </c>
      <c r="C4227" s="73" t="s">
        <v>102</v>
      </c>
      <c r="D4227" s="27" t="s">
        <v>22</v>
      </c>
      <c r="E4227" s="52">
        <f>E4228+E4234+E4248</f>
        <v>8509410</v>
      </c>
      <c r="F4227" s="52">
        <f>F4228+F4234+F4248</f>
        <v>1418234.1600000001</v>
      </c>
      <c r="G4227" s="52">
        <f>G4228+G4234+G4248</f>
        <v>1512171.51</v>
      </c>
      <c r="H4227" s="52">
        <f>H4228+H4234+H4248</f>
        <v>1357076</v>
      </c>
      <c r="I4227" s="124">
        <f>I4228+I4234+I4248</f>
        <v>117594.33999999992</v>
      </c>
      <c r="J4227" s="50">
        <f>ROUND(I4227/F4227*100,2)</f>
        <v>8.2899999999999991</v>
      </c>
      <c r="K4227" s="124">
        <f>K4228+K4234+K4248</f>
        <v>-25088.989999999987</v>
      </c>
      <c r="L4227" s="55">
        <f>ROUND(K4227*100/-F4227,2)</f>
        <v>1.77</v>
      </c>
      <c r="M4227" s="49">
        <v>643583</v>
      </c>
      <c r="N4227" s="49">
        <f>ROUND(M4227/12*2,2)</f>
        <v>107263.83</v>
      </c>
      <c r="O4227" s="52">
        <f t="shared" ref="O4227:V4227" si="1837">O4228+O4234+O4248</f>
        <v>110451</v>
      </c>
      <c r="P4227" s="52">
        <f t="shared" si="1837"/>
        <v>100063</v>
      </c>
      <c r="Q4227" s="124">
        <f t="shared" si="1837"/>
        <v>10388</v>
      </c>
      <c r="R4227" s="52">
        <f t="shared" si="1837"/>
        <v>2896</v>
      </c>
      <c r="S4227" s="52">
        <f t="shared" si="1837"/>
        <v>483</v>
      </c>
      <c r="T4227" s="134">
        <f t="shared" si="1837"/>
        <v>518</v>
      </c>
      <c r="U4227" s="134">
        <f t="shared" si="1837"/>
        <v>480</v>
      </c>
      <c r="V4227" s="59">
        <f t="shared" si="1837"/>
        <v>38</v>
      </c>
      <c r="W4227" s="75"/>
      <c r="X4227" s="82"/>
    </row>
    <row r="4228" spans="1:24" s="77" customFormat="1" ht="15.75" x14ac:dyDescent="0.25">
      <c r="A4228" s="72" t="s">
        <v>305</v>
      </c>
      <c r="B4228" s="33" t="s">
        <v>330</v>
      </c>
      <c r="C4228" s="73" t="s">
        <v>102</v>
      </c>
      <c r="D4228" s="32" t="s">
        <v>23</v>
      </c>
      <c r="E4228" s="83">
        <f t="shared" ref="E4228:L4228" si="1838">SUM(E4229:E4233)</f>
        <v>465547</v>
      </c>
      <c r="F4228" s="83">
        <f t="shared" si="1838"/>
        <v>77590</v>
      </c>
      <c r="G4228" s="83">
        <f t="shared" si="1838"/>
        <v>77590</v>
      </c>
      <c r="H4228" s="83">
        <f t="shared" si="1838"/>
        <v>77590</v>
      </c>
      <c r="I4228" s="128">
        <f t="shared" si="1838"/>
        <v>0</v>
      </c>
      <c r="J4228" s="128">
        <f t="shared" si="1838"/>
        <v>0</v>
      </c>
      <c r="K4228" s="128">
        <f t="shared" si="1838"/>
        <v>0</v>
      </c>
      <c r="L4228" s="49">
        <f t="shared" si="1838"/>
        <v>0</v>
      </c>
      <c r="M4228" s="83"/>
      <c r="N4228" s="83"/>
      <c r="O4228" s="52">
        <f t="shared" ref="O4228:V4228" si="1839">SUM(O4229:O4233)</f>
        <v>0</v>
      </c>
      <c r="P4228" s="52">
        <f t="shared" si="1839"/>
        <v>0</v>
      </c>
      <c r="Q4228" s="124">
        <f t="shared" si="1839"/>
        <v>0</v>
      </c>
      <c r="R4228" s="52">
        <f t="shared" si="1839"/>
        <v>0</v>
      </c>
      <c r="S4228" s="52">
        <f t="shared" si="1839"/>
        <v>0</v>
      </c>
      <c r="T4228" s="52">
        <f t="shared" si="1839"/>
        <v>0</v>
      </c>
      <c r="U4228" s="49">
        <f t="shared" si="1839"/>
        <v>0</v>
      </c>
      <c r="V4228" s="49">
        <f t="shared" si="1839"/>
        <v>0</v>
      </c>
      <c r="W4228" s="83"/>
      <c r="X4228" s="82"/>
    </row>
    <row r="4229" spans="1:24" s="77" customFormat="1" ht="15.75" x14ac:dyDescent="0.25">
      <c r="A4229" s="72" t="s">
        <v>305</v>
      </c>
      <c r="B4229" s="33" t="s">
        <v>330</v>
      </c>
      <c r="C4229" s="73" t="s">
        <v>73</v>
      </c>
      <c r="D4229" s="34" t="s">
        <v>106</v>
      </c>
      <c r="E4229" s="53"/>
      <c r="F4229" s="99"/>
      <c r="G4229" s="53"/>
      <c r="H4229" s="99"/>
      <c r="I4229" s="54"/>
      <c r="J4229" s="50"/>
      <c r="K4229" s="54"/>
      <c r="L4229" s="55"/>
      <c r="M4229" s="74"/>
      <c r="N4229" s="74"/>
      <c r="O4229" s="74"/>
      <c r="P4229" s="74"/>
      <c r="Q4229" s="57">
        <f>O4229-P4229</f>
        <v>0</v>
      </c>
      <c r="R4229" s="74"/>
      <c r="S4229" s="53">
        <f>ROUND(R4229/12*3,0)</f>
        <v>0</v>
      </c>
      <c r="T4229" s="53"/>
      <c r="U4229" s="53"/>
      <c r="V4229" s="53">
        <f>T4229-U4229</f>
        <v>0</v>
      </c>
      <c r="W4229" s="74"/>
      <c r="X4229" s="76"/>
    </row>
    <row r="4230" spans="1:24" s="77" customFormat="1" ht="15.75" x14ac:dyDescent="0.25">
      <c r="A4230" s="72" t="s">
        <v>305</v>
      </c>
      <c r="B4230" s="33" t="s">
        <v>330</v>
      </c>
      <c r="C4230" s="73" t="s">
        <v>74</v>
      </c>
      <c r="D4230" s="116" t="s">
        <v>104</v>
      </c>
      <c r="E4230" s="53">
        <v>442525</v>
      </c>
      <c r="F4230" s="53">
        <f>36877*2</f>
        <v>73754</v>
      </c>
      <c r="G4230" s="53">
        <v>73754</v>
      </c>
      <c r="H4230" s="53">
        <v>73754</v>
      </c>
      <c r="I4230" s="54"/>
      <c r="J4230" s="50"/>
      <c r="K4230" s="54"/>
      <c r="L4230" s="55"/>
      <c r="M4230" s="75"/>
      <c r="N4230" s="75"/>
      <c r="O4230" s="74"/>
      <c r="P4230" s="74"/>
      <c r="Q4230" s="57">
        <f>O4230-P4230</f>
        <v>0</v>
      </c>
      <c r="R4230" s="74"/>
      <c r="S4230" s="53">
        <f>ROUND(R4230/12*3,0)</f>
        <v>0</v>
      </c>
      <c r="T4230" s="53"/>
      <c r="U4230" s="53"/>
      <c r="V4230" s="53">
        <f>T4230-U4230</f>
        <v>0</v>
      </c>
      <c r="W4230" s="75"/>
      <c r="X4230" s="76"/>
    </row>
    <row r="4231" spans="1:24" s="81" customFormat="1" ht="29.25" customHeight="1" x14ac:dyDescent="0.25">
      <c r="A4231" s="72" t="s">
        <v>305</v>
      </c>
      <c r="B4231" s="33" t="s">
        <v>330</v>
      </c>
      <c r="C4231" s="73" t="s">
        <v>74</v>
      </c>
      <c r="D4231" s="116" t="s">
        <v>105</v>
      </c>
      <c r="E4231" s="53">
        <v>23022</v>
      </c>
      <c r="F4231" s="53">
        <f>1918*2</f>
        <v>3836</v>
      </c>
      <c r="G4231" s="53">
        <v>3836</v>
      </c>
      <c r="H4231" s="53">
        <v>3836</v>
      </c>
      <c r="I4231" s="119"/>
      <c r="J4231" s="50"/>
      <c r="K4231" s="119"/>
      <c r="L4231" s="55"/>
      <c r="M4231" s="75"/>
      <c r="N4231" s="75"/>
      <c r="O4231" s="74"/>
      <c r="P4231" s="74"/>
      <c r="Q4231" s="59">
        <f>O4231-P4231</f>
        <v>0</v>
      </c>
      <c r="R4231" s="74"/>
      <c r="S4231" s="53">
        <f>ROUND(R4231/12*3,0)</f>
        <v>0</v>
      </c>
      <c r="T4231" s="53"/>
      <c r="U4231" s="53"/>
      <c r="V4231" s="53">
        <f>T4231-U4231</f>
        <v>0</v>
      </c>
      <c r="W4231" s="75"/>
      <c r="X4231" s="76"/>
    </row>
    <row r="4232" spans="1:24" s="81" customFormat="1" ht="26.25" customHeight="1" x14ac:dyDescent="0.25">
      <c r="A4232" s="72" t="s">
        <v>305</v>
      </c>
      <c r="B4232" s="33" t="s">
        <v>330</v>
      </c>
      <c r="C4232" s="73" t="s">
        <v>75</v>
      </c>
      <c r="D4232" s="34" t="s">
        <v>107</v>
      </c>
      <c r="E4232" s="74"/>
      <c r="F4232" s="53"/>
      <c r="G4232" s="74"/>
      <c r="H4232" s="74"/>
      <c r="I4232" s="119"/>
      <c r="J4232" s="55"/>
      <c r="K4232" s="119"/>
      <c r="L4232" s="55"/>
      <c r="M4232" s="75"/>
      <c r="N4232" s="75"/>
      <c r="O4232" s="74"/>
      <c r="P4232" s="74"/>
      <c r="Q4232" s="59">
        <f>O4232-P4232</f>
        <v>0</v>
      </c>
      <c r="R4232" s="74"/>
      <c r="S4232" s="53">
        <f>ROUND(R4232/12*3,0)</f>
        <v>0</v>
      </c>
      <c r="T4232" s="53"/>
      <c r="U4232" s="53"/>
      <c r="V4232" s="53">
        <f>T4232-U4232</f>
        <v>0</v>
      </c>
      <c r="W4232" s="75"/>
      <c r="X4232" s="76"/>
    </row>
    <row r="4233" spans="1:24" s="81" customFormat="1" ht="22.5" customHeight="1" x14ac:dyDescent="0.25">
      <c r="A4233" s="72" t="s">
        <v>305</v>
      </c>
      <c r="B4233" s="33" t="s">
        <v>330</v>
      </c>
      <c r="C4233" s="73" t="s">
        <v>76</v>
      </c>
      <c r="D4233" s="34" t="s">
        <v>108</v>
      </c>
      <c r="E4233" s="74"/>
      <c r="F4233" s="53"/>
      <c r="G4233" s="74"/>
      <c r="H4233" s="74"/>
      <c r="I4233" s="119"/>
      <c r="J4233" s="55"/>
      <c r="K4233" s="119"/>
      <c r="L4233" s="55"/>
      <c r="M4233" s="75"/>
      <c r="N4233" s="75"/>
      <c r="O4233" s="74"/>
      <c r="P4233" s="74"/>
      <c r="Q4233" s="59">
        <f>O4233-P4233</f>
        <v>0</v>
      </c>
      <c r="R4233" s="74"/>
      <c r="S4233" s="53">
        <f>ROUND(R4233/12*3,0)</f>
        <v>0</v>
      </c>
      <c r="T4233" s="53"/>
      <c r="U4233" s="53"/>
      <c r="V4233" s="53">
        <f>T4233-U4233</f>
        <v>0</v>
      </c>
      <c r="W4233" s="75"/>
      <c r="X4233" s="76"/>
    </row>
    <row r="4234" spans="1:24" s="77" customFormat="1" ht="15.75" x14ac:dyDescent="0.25">
      <c r="A4234" s="72" t="s">
        <v>305</v>
      </c>
      <c r="B4234" s="22" t="s">
        <v>331</v>
      </c>
      <c r="C4234" s="36"/>
      <c r="D4234" s="32" t="s">
        <v>24</v>
      </c>
      <c r="E4234" s="61">
        <f>SUM(E4235:E4247)</f>
        <v>7613701</v>
      </c>
      <c r="F4234" s="61">
        <f>SUM(F4235:F4247)</f>
        <v>1268950.1600000001</v>
      </c>
      <c r="G4234" s="61">
        <f>SUM(G4235:G4247)</f>
        <v>1379792</v>
      </c>
      <c r="H4234" s="61">
        <f>SUM(H4235:H4247)</f>
        <v>1259693</v>
      </c>
      <c r="I4234" s="120">
        <f>SUM(I4235:I4247)</f>
        <v>117594.33999999992</v>
      </c>
      <c r="J4234" s="50">
        <f>ROUND(I4234/F4234*100,2)</f>
        <v>9.27</v>
      </c>
      <c r="K4234" s="120">
        <f>SUM(K4235:K4247)</f>
        <v>-6752.4999999999854</v>
      </c>
      <c r="L4234" s="55">
        <f>ROUND(K4234*100/-F4234,2)</f>
        <v>0.53</v>
      </c>
      <c r="M4234" s="61"/>
      <c r="N4234" s="61"/>
      <c r="O4234" s="61">
        <f t="shared" ref="O4234:V4234" si="1840">SUM(O4235:O4247)</f>
        <v>110311</v>
      </c>
      <c r="P4234" s="61">
        <f t="shared" si="1840"/>
        <v>99923</v>
      </c>
      <c r="Q4234" s="120">
        <f t="shared" si="1840"/>
        <v>10388</v>
      </c>
      <c r="R4234" s="61">
        <f t="shared" si="1840"/>
        <v>2896</v>
      </c>
      <c r="S4234" s="61">
        <f t="shared" si="1840"/>
        <v>483</v>
      </c>
      <c r="T4234" s="137">
        <f t="shared" si="1840"/>
        <v>517</v>
      </c>
      <c r="U4234" s="137">
        <f t="shared" si="1840"/>
        <v>479</v>
      </c>
      <c r="V4234" s="61">
        <f t="shared" si="1840"/>
        <v>38</v>
      </c>
      <c r="W4234" s="68"/>
      <c r="X4234" s="76"/>
    </row>
    <row r="4235" spans="1:24" s="77" customFormat="1" ht="15.75" x14ac:dyDescent="0.25">
      <c r="A4235" s="72" t="s">
        <v>305</v>
      </c>
      <c r="B4235" s="33" t="s">
        <v>331</v>
      </c>
      <c r="C4235" s="79" t="s">
        <v>25</v>
      </c>
      <c r="D4235" s="34" t="s">
        <v>54</v>
      </c>
      <c r="E4235" s="74"/>
      <c r="F4235" s="74"/>
      <c r="G4235" s="74"/>
      <c r="H4235" s="74"/>
      <c r="I4235" s="54"/>
      <c r="J4235" s="50"/>
      <c r="K4235" s="54"/>
      <c r="L4235" s="55"/>
      <c r="M4235" s="75"/>
      <c r="N4235" s="75"/>
      <c r="O4235" s="74"/>
      <c r="P4235" s="74"/>
      <c r="Q4235" s="57">
        <f t="shared" ref="Q4235:Q4247" si="1841">O4235-P4235</f>
        <v>0</v>
      </c>
      <c r="R4235" s="75"/>
      <c r="S4235" s="53">
        <f t="shared" ref="S4235:S4239" si="1842">ROUND(R4235/12*3,0)</f>
        <v>0</v>
      </c>
      <c r="T4235" s="58"/>
      <c r="U4235" s="58"/>
      <c r="V4235" s="53">
        <f t="shared" ref="V4235:V4247" si="1843">T4235-U4235</f>
        <v>0</v>
      </c>
      <c r="W4235" s="75"/>
      <c r="X4235" s="76"/>
    </row>
    <row r="4236" spans="1:24" s="77" customFormat="1" ht="15.75" x14ac:dyDescent="0.25">
      <c r="A4236" s="72" t="s">
        <v>305</v>
      </c>
      <c r="B4236" s="33" t="s">
        <v>331</v>
      </c>
      <c r="C4236" s="79" t="s">
        <v>26</v>
      </c>
      <c r="D4236" s="34" t="s">
        <v>27</v>
      </c>
      <c r="E4236" s="75">
        <v>335548</v>
      </c>
      <c r="F4236" s="53">
        <f t="shared" ref="F4236:F4237" si="1844">ROUND(E4236/12*2,2)</f>
        <v>55924.67</v>
      </c>
      <c r="G4236" s="53">
        <v>54057</v>
      </c>
      <c r="H4236" s="53">
        <v>54057</v>
      </c>
      <c r="I4236" s="119"/>
      <c r="J4236" s="55"/>
      <c r="K4236" s="54">
        <f t="shared" ref="K4236" si="1845">G4236-F4236</f>
        <v>-1867.6699999999983</v>
      </c>
      <c r="L4236" s="55">
        <f t="shared" ref="L4236" si="1846">ROUND(K4236*100/-F4236,2)</f>
        <v>3.34</v>
      </c>
      <c r="M4236" s="75"/>
      <c r="N4236" s="75"/>
      <c r="O4236" s="74">
        <v>6276</v>
      </c>
      <c r="P4236" s="74">
        <v>6276</v>
      </c>
      <c r="Q4236" s="57">
        <f t="shared" si="1841"/>
        <v>0</v>
      </c>
      <c r="R4236" s="75">
        <v>509</v>
      </c>
      <c r="S4236" s="53">
        <f t="shared" ref="S4236:S4237" si="1847">ROUND(R4236/12*2,0)</f>
        <v>85</v>
      </c>
      <c r="T4236" s="58">
        <v>82</v>
      </c>
      <c r="U4236" s="58">
        <v>82</v>
      </c>
      <c r="V4236" s="53">
        <f t="shared" si="1843"/>
        <v>0</v>
      </c>
      <c r="W4236" s="75"/>
      <c r="X4236" s="76"/>
    </row>
    <row r="4237" spans="1:24" s="77" customFormat="1" ht="31.5" x14ac:dyDescent="0.25">
      <c r="A4237" s="72" t="s">
        <v>305</v>
      </c>
      <c r="B4237" s="33" t="s">
        <v>331</v>
      </c>
      <c r="C4237" s="79" t="s">
        <v>28</v>
      </c>
      <c r="D4237" s="34" t="s">
        <v>29</v>
      </c>
      <c r="E4237" s="75">
        <v>11864</v>
      </c>
      <c r="F4237" s="53">
        <f t="shared" si="1844"/>
        <v>1977.33</v>
      </c>
      <c r="G4237" s="53">
        <v>2966</v>
      </c>
      <c r="H4237" s="53"/>
      <c r="I4237" s="119">
        <f t="shared" ref="I4237" si="1848">G4237-F4237</f>
        <v>988.67000000000007</v>
      </c>
      <c r="J4237" s="55">
        <f t="shared" ref="J4237" si="1849">ROUND(I4237/F4237*100,2)</f>
        <v>50</v>
      </c>
      <c r="K4237" s="54"/>
      <c r="L4237" s="55"/>
      <c r="M4237" s="75"/>
      <c r="N4237" s="75"/>
      <c r="O4237" s="74">
        <v>280</v>
      </c>
      <c r="P4237" s="74"/>
      <c r="Q4237" s="57">
        <f t="shared" si="1841"/>
        <v>280</v>
      </c>
      <c r="R4237" s="75">
        <v>4</v>
      </c>
      <c r="S4237" s="53">
        <f t="shared" si="1847"/>
        <v>1</v>
      </c>
      <c r="T4237" s="58">
        <v>1</v>
      </c>
      <c r="U4237" s="58"/>
      <c r="V4237" s="53">
        <f t="shared" si="1843"/>
        <v>1</v>
      </c>
      <c r="W4237" s="75"/>
      <c r="X4237" s="76"/>
    </row>
    <row r="4238" spans="1:24" s="77" customFormat="1" ht="15.75" x14ac:dyDescent="0.25">
      <c r="A4238" s="72" t="s">
        <v>305</v>
      </c>
      <c r="B4238" s="33" t="s">
        <v>331</v>
      </c>
      <c r="C4238" s="79" t="s">
        <v>56</v>
      </c>
      <c r="D4238" s="34" t="s">
        <v>53</v>
      </c>
      <c r="E4238" s="74"/>
      <c r="F4238" s="74"/>
      <c r="G4238" s="74"/>
      <c r="H4238" s="74"/>
      <c r="I4238" s="54"/>
      <c r="J4238" s="50"/>
      <c r="K4238" s="54"/>
      <c r="L4238" s="55"/>
      <c r="M4238" s="75"/>
      <c r="N4238" s="75"/>
      <c r="O4238" s="74"/>
      <c r="P4238" s="74"/>
      <c r="Q4238" s="57">
        <f t="shared" si="1841"/>
        <v>0</v>
      </c>
      <c r="R4238" s="74"/>
      <c r="S4238" s="53">
        <f t="shared" si="1842"/>
        <v>0</v>
      </c>
      <c r="T4238" s="58"/>
      <c r="U4238" s="58"/>
      <c r="V4238" s="53">
        <f t="shared" si="1843"/>
        <v>0</v>
      </c>
      <c r="W4238" s="75"/>
      <c r="X4238" s="76"/>
    </row>
    <row r="4239" spans="1:24" s="77" customFormat="1" ht="15.75" x14ac:dyDescent="0.25">
      <c r="A4239" s="72" t="s">
        <v>305</v>
      </c>
      <c r="B4239" s="33" t="s">
        <v>331</v>
      </c>
      <c r="C4239" s="79" t="s">
        <v>57</v>
      </c>
      <c r="D4239" s="34" t="s">
        <v>68</v>
      </c>
      <c r="E4239" s="74"/>
      <c r="F4239" s="74"/>
      <c r="G4239" s="74"/>
      <c r="H4239" s="74"/>
      <c r="I4239" s="119"/>
      <c r="J4239" s="55"/>
      <c r="K4239" s="119"/>
      <c r="L4239" s="55"/>
      <c r="M4239" s="75"/>
      <c r="N4239" s="75"/>
      <c r="O4239" s="74"/>
      <c r="P4239" s="74"/>
      <c r="Q4239" s="59">
        <f t="shared" si="1841"/>
        <v>0</v>
      </c>
      <c r="R4239" s="74"/>
      <c r="S4239" s="53">
        <f t="shared" si="1842"/>
        <v>0</v>
      </c>
      <c r="T4239" s="53"/>
      <c r="U4239" s="53"/>
      <c r="V4239" s="53">
        <f t="shared" si="1843"/>
        <v>0</v>
      </c>
      <c r="W4239" s="75"/>
      <c r="X4239" s="76"/>
    </row>
    <row r="4240" spans="1:24" s="77" customFormat="1" ht="15.75" x14ac:dyDescent="0.25">
      <c r="A4240" s="72" t="s">
        <v>305</v>
      </c>
      <c r="B4240" s="33" t="s">
        <v>331</v>
      </c>
      <c r="C4240" s="79" t="s">
        <v>58</v>
      </c>
      <c r="D4240" s="34" t="s">
        <v>70</v>
      </c>
      <c r="E4240" s="75">
        <v>937955</v>
      </c>
      <c r="F4240" s="53">
        <f t="shared" ref="F4240:F4241" si="1850">ROUND(E4240/12*2,2)</f>
        <v>156325.82999999999</v>
      </c>
      <c r="G4240" s="53">
        <v>151441</v>
      </c>
      <c r="H4240" s="53">
        <v>151441</v>
      </c>
      <c r="I4240" s="119"/>
      <c r="J4240" s="55"/>
      <c r="K4240" s="54">
        <f t="shared" ref="K4240" si="1851">G4240-F4240</f>
        <v>-4884.8299999999872</v>
      </c>
      <c r="L4240" s="55">
        <f t="shared" ref="L4240" si="1852">ROUND(K4240*100/-F4240,2)</f>
        <v>3.12</v>
      </c>
      <c r="M4240" s="75"/>
      <c r="N4240" s="75"/>
      <c r="O4240" s="74">
        <v>8050</v>
      </c>
      <c r="P4240" s="74">
        <v>8050</v>
      </c>
      <c r="Q4240" s="57">
        <f t="shared" si="1841"/>
        <v>0</v>
      </c>
      <c r="R4240" s="75">
        <v>384</v>
      </c>
      <c r="S4240" s="53">
        <f t="shared" ref="S4240:S4241" si="1853">ROUND(R4240/12*2,0)</f>
        <v>64</v>
      </c>
      <c r="T4240" s="58">
        <v>62</v>
      </c>
      <c r="U4240" s="58">
        <v>62</v>
      </c>
      <c r="V4240" s="53">
        <f t="shared" si="1843"/>
        <v>0</v>
      </c>
      <c r="W4240" s="75"/>
      <c r="X4240" s="76"/>
    </row>
    <row r="4241" spans="1:24" s="77" customFormat="1" ht="31.5" x14ac:dyDescent="0.25">
      <c r="A4241" s="72" t="s">
        <v>305</v>
      </c>
      <c r="B4241" s="33" t="s">
        <v>331</v>
      </c>
      <c r="C4241" s="79" t="s">
        <v>59</v>
      </c>
      <c r="D4241" s="34" t="s">
        <v>69</v>
      </c>
      <c r="E4241" s="75">
        <v>6328334</v>
      </c>
      <c r="F4241" s="53">
        <f t="shared" si="1850"/>
        <v>1054722.33</v>
      </c>
      <c r="G4241" s="53">
        <v>1171328</v>
      </c>
      <c r="H4241" s="53">
        <v>1054195</v>
      </c>
      <c r="I4241" s="119">
        <f t="shared" ref="I4241" si="1854">G4241-F4241</f>
        <v>116605.66999999993</v>
      </c>
      <c r="J4241" s="55">
        <f t="shared" ref="J4241" si="1855">ROUND(I4241/F4241*100,2)</f>
        <v>11.06</v>
      </c>
      <c r="K4241" s="54"/>
      <c r="L4241" s="55"/>
      <c r="M4241" s="75"/>
      <c r="N4241" s="75"/>
      <c r="O4241" s="74">
        <v>95705</v>
      </c>
      <c r="P4241" s="74">
        <v>85597</v>
      </c>
      <c r="Q4241" s="57">
        <f t="shared" si="1841"/>
        <v>10108</v>
      </c>
      <c r="R4241" s="75">
        <v>1999</v>
      </c>
      <c r="S4241" s="53">
        <f t="shared" si="1853"/>
        <v>333</v>
      </c>
      <c r="T4241" s="58">
        <v>372</v>
      </c>
      <c r="U4241" s="58">
        <v>335</v>
      </c>
      <c r="V4241" s="53">
        <f t="shared" si="1843"/>
        <v>37</v>
      </c>
      <c r="W4241" s="75"/>
      <c r="X4241" s="76"/>
    </row>
    <row r="4242" spans="1:24" s="77" customFormat="1" ht="15.75" x14ac:dyDescent="0.25">
      <c r="A4242" s="72" t="s">
        <v>305</v>
      </c>
      <c r="B4242" s="33" t="s">
        <v>331</v>
      </c>
      <c r="C4242" s="79" t="s">
        <v>60</v>
      </c>
      <c r="D4242" s="34" t="s">
        <v>72</v>
      </c>
      <c r="E4242" s="74"/>
      <c r="F4242" s="74"/>
      <c r="G4242" s="74"/>
      <c r="H4242" s="74"/>
      <c r="I4242" s="54"/>
      <c r="J4242" s="50"/>
      <c r="K4242" s="54"/>
      <c r="L4242" s="55"/>
      <c r="M4242" s="75"/>
      <c r="N4242" s="75"/>
      <c r="O4242" s="74"/>
      <c r="P4242" s="74"/>
      <c r="Q4242" s="57">
        <f t="shared" si="1841"/>
        <v>0</v>
      </c>
      <c r="R4242" s="74"/>
      <c r="S4242" s="53">
        <f t="shared" ref="S4242:S4247" si="1856">ROUND(R4242/12*3,0)</f>
        <v>0</v>
      </c>
      <c r="T4242" s="58"/>
      <c r="U4242" s="58"/>
      <c r="V4242" s="53">
        <f t="shared" si="1843"/>
        <v>0</v>
      </c>
      <c r="W4242" s="75"/>
      <c r="X4242" s="76"/>
    </row>
    <row r="4243" spans="1:24" s="77" customFormat="1" ht="15.75" x14ac:dyDescent="0.25">
      <c r="A4243" s="72" t="s">
        <v>305</v>
      </c>
      <c r="B4243" s="33" t="s">
        <v>331</v>
      </c>
      <c r="C4243" s="79" t="s">
        <v>61</v>
      </c>
      <c r="D4243" s="34" t="s">
        <v>67</v>
      </c>
      <c r="E4243" s="74"/>
      <c r="F4243" s="74"/>
      <c r="G4243" s="74"/>
      <c r="H4243" s="74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1841"/>
        <v>0</v>
      </c>
      <c r="R4243" s="74"/>
      <c r="S4243" s="53">
        <f t="shared" si="1856"/>
        <v>0</v>
      </c>
      <c r="T4243" s="58"/>
      <c r="U4243" s="58"/>
      <c r="V4243" s="53">
        <f t="shared" si="1843"/>
        <v>0</v>
      </c>
      <c r="W4243" s="75"/>
      <c r="X4243" s="76"/>
    </row>
    <row r="4244" spans="1:24" s="77" customFormat="1" ht="15.75" x14ac:dyDescent="0.25">
      <c r="A4244" s="72" t="s">
        <v>305</v>
      </c>
      <c r="B4244" s="33" t="s">
        <v>331</v>
      </c>
      <c r="C4244" s="79" t="s">
        <v>62</v>
      </c>
      <c r="D4244" s="34" t="s">
        <v>66</v>
      </c>
      <c r="E4244" s="74"/>
      <c r="F4244" s="74"/>
      <c r="G4244" s="74"/>
      <c r="H4244" s="74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1841"/>
        <v>0</v>
      </c>
      <c r="R4244" s="74"/>
      <c r="S4244" s="53">
        <f t="shared" si="1856"/>
        <v>0</v>
      </c>
      <c r="T4244" s="58"/>
      <c r="U4244" s="58"/>
      <c r="V4244" s="53">
        <f t="shared" si="1843"/>
        <v>0</v>
      </c>
      <c r="W4244" s="75"/>
      <c r="X4244" s="76"/>
    </row>
    <row r="4245" spans="1:24" s="77" customFormat="1" ht="15.75" x14ac:dyDescent="0.25">
      <c r="A4245" s="72" t="s">
        <v>305</v>
      </c>
      <c r="B4245" s="33" t="s">
        <v>331</v>
      </c>
      <c r="C4245" s="79" t="s">
        <v>63</v>
      </c>
      <c r="D4245" s="34" t="s">
        <v>52</v>
      </c>
      <c r="E4245" s="74"/>
      <c r="F4245" s="74"/>
      <c r="G4245" s="74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1841"/>
        <v>0</v>
      </c>
      <c r="R4245" s="74"/>
      <c r="S4245" s="53">
        <f t="shared" si="1856"/>
        <v>0</v>
      </c>
      <c r="T4245" s="58"/>
      <c r="U4245" s="58"/>
      <c r="V4245" s="53">
        <f t="shared" si="1843"/>
        <v>0</v>
      </c>
      <c r="W4245" s="75"/>
      <c r="X4245" s="76"/>
    </row>
    <row r="4246" spans="1:24" s="77" customFormat="1" ht="15.75" x14ac:dyDescent="0.25">
      <c r="A4246" s="72" t="s">
        <v>305</v>
      </c>
      <c r="B4246" s="33" t="s">
        <v>331</v>
      </c>
      <c r="C4246" s="79" t="s">
        <v>64</v>
      </c>
      <c r="D4246" s="34" t="s">
        <v>55</v>
      </c>
      <c r="E4246" s="74"/>
      <c r="F4246" s="74"/>
      <c r="G4246" s="74"/>
      <c r="H4246" s="74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1841"/>
        <v>0</v>
      </c>
      <c r="R4246" s="74"/>
      <c r="S4246" s="53">
        <f t="shared" si="1856"/>
        <v>0</v>
      </c>
      <c r="T4246" s="58"/>
      <c r="U4246" s="58"/>
      <c r="V4246" s="53">
        <f t="shared" si="1843"/>
        <v>0</v>
      </c>
      <c r="W4246" s="75"/>
      <c r="X4246" s="76"/>
    </row>
    <row r="4247" spans="1:24" s="77" customFormat="1" ht="15.75" x14ac:dyDescent="0.25">
      <c r="A4247" s="72" t="s">
        <v>305</v>
      </c>
      <c r="B4247" s="33" t="s">
        <v>331</v>
      </c>
      <c r="C4247" s="79" t="s">
        <v>65</v>
      </c>
      <c r="D4247" s="34" t="s">
        <v>71</v>
      </c>
      <c r="E4247" s="74"/>
      <c r="F4247" s="74"/>
      <c r="G4247" s="74"/>
      <c r="H4247" s="74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1841"/>
        <v>0</v>
      </c>
      <c r="R4247" s="74"/>
      <c r="S4247" s="53">
        <f t="shared" si="1856"/>
        <v>0</v>
      </c>
      <c r="T4247" s="58"/>
      <c r="U4247" s="58"/>
      <c r="V4247" s="53">
        <f t="shared" si="1843"/>
        <v>0</v>
      </c>
      <c r="W4247" s="75"/>
      <c r="X4247" s="76"/>
    </row>
    <row r="4248" spans="1:24" s="77" customFormat="1" ht="31.5" x14ac:dyDescent="0.25">
      <c r="A4248" s="72" t="s">
        <v>305</v>
      </c>
      <c r="B4248" s="22" t="s">
        <v>332</v>
      </c>
      <c r="C4248" s="73" t="s">
        <v>102</v>
      </c>
      <c r="D4248" s="32" t="s">
        <v>30</v>
      </c>
      <c r="E4248" s="61">
        <f t="shared" ref="E4248:L4248" si="1857">SUM(E4249:E4265)</f>
        <v>430162</v>
      </c>
      <c r="F4248" s="61">
        <f t="shared" si="1857"/>
        <v>71694</v>
      </c>
      <c r="G4248" s="61">
        <f t="shared" si="1857"/>
        <v>54789.509999999995</v>
      </c>
      <c r="H4248" s="61">
        <f t="shared" si="1857"/>
        <v>19793</v>
      </c>
      <c r="I4248" s="120">
        <f t="shared" si="1857"/>
        <v>0</v>
      </c>
      <c r="J4248" s="50">
        <f>ROUND(I4248/F4248*100,2)</f>
        <v>0</v>
      </c>
      <c r="K4248" s="120">
        <f t="shared" si="1857"/>
        <v>-18336.490000000002</v>
      </c>
      <c r="L4248" s="61">
        <f t="shared" si="1857"/>
        <v>108.27000000000001</v>
      </c>
      <c r="M4248" s="61"/>
      <c r="N4248" s="61"/>
      <c r="O4248" s="61">
        <f t="shared" ref="O4248:V4248" si="1858">SUM(O4249:O4263)</f>
        <v>140</v>
      </c>
      <c r="P4248" s="61">
        <f t="shared" si="1858"/>
        <v>140</v>
      </c>
      <c r="Q4248" s="120">
        <f t="shared" si="1858"/>
        <v>0</v>
      </c>
      <c r="R4248" s="61">
        <f t="shared" si="1858"/>
        <v>0</v>
      </c>
      <c r="S4248" s="61">
        <f t="shared" si="1858"/>
        <v>0</v>
      </c>
      <c r="T4248" s="137">
        <f t="shared" si="1858"/>
        <v>1</v>
      </c>
      <c r="U4248" s="137">
        <f t="shared" si="1858"/>
        <v>1</v>
      </c>
      <c r="V4248" s="61">
        <f t="shared" si="1858"/>
        <v>0</v>
      </c>
      <c r="W4248" s="61"/>
      <c r="X4248" s="76"/>
    </row>
    <row r="4249" spans="1:24" s="77" customFormat="1" ht="15.75" x14ac:dyDescent="0.25">
      <c r="A4249" s="72" t="s">
        <v>305</v>
      </c>
      <c r="B4249" s="33" t="s">
        <v>332</v>
      </c>
      <c r="C4249" s="73" t="s">
        <v>79</v>
      </c>
      <c r="D4249" s="43" t="s">
        <v>77</v>
      </c>
      <c r="E4249" s="74"/>
      <c r="F4249" s="74"/>
      <c r="G4249" s="74"/>
      <c r="H4249" s="74"/>
      <c r="I4249" s="54"/>
      <c r="J4249" s="50"/>
      <c r="K4249" s="54"/>
      <c r="L4249" s="55"/>
      <c r="M4249" s="75"/>
      <c r="N4249" s="75"/>
      <c r="O4249" s="74"/>
      <c r="P4249" s="74"/>
      <c r="Q4249" s="57">
        <f t="shared" ref="Q4249:Q4263" si="1859">O4249-P4249</f>
        <v>0</v>
      </c>
      <c r="R4249" s="74"/>
      <c r="S4249" s="53">
        <f>ROUND(R4249/12*3,0)</f>
        <v>0</v>
      </c>
      <c r="T4249" s="58"/>
      <c r="U4249" s="58"/>
      <c r="V4249" s="53">
        <f t="shared" ref="V4249:V4263" si="1860">T4249-U4249</f>
        <v>0</v>
      </c>
      <c r="W4249" s="75"/>
      <c r="X4249" s="76"/>
    </row>
    <row r="4250" spans="1:24" s="77" customFormat="1" ht="15.75" x14ac:dyDescent="0.25">
      <c r="A4250" s="72" t="s">
        <v>305</v>
      </c>
      <c r="B4250" s="33" t="s">
        <v>332</v>
      </c>
      <c r="C4250" s="73" t="s">
        <v>80</v>
      </c>
      <c r="D4250" s="43" t="s">
        <v>78</v>
      </c>
      <c r="E4250" s="74"/>
      <c r="F4250" s="74"/>
      <c r="G4250" s="74"/>
      <c r="H4250" s="74"/>
      <c r="I4250" s="54"/>
      <c r="J4250" s="50"/>
      <c r="K4250" s="54"/>
      <c r="L4250" s="55"/>
      <c r="M4250" s="75"/>
      <c r="N4250" s="75"/>
      <c r="O4250" s="74"/>
      <c r="P4250" s="74"/>
      <c r="Q4250" s="57">
        <f t="shared" si="1859"/>
        <v>0</v>
      </c>
      <c r="R4250" s="74"/>
      <c r="S4250" s="53">
        <f>ROUND(R4250/12*3,0)</f>
        <v>0</v>
      </c>
      <c r="T4250" s="58"/>
      <c r="U4250" s="58"/>
      <c r="V4250" s="53">
        <f t="shared" si="1860"/>
        <v>0</v>
      </c>
      <c r="W4250" s="75"/>
      <c r="X4250" s="76"/>
    </row>
    <row r="4251" spans="1:24" s="77" customFormat="1" ht="15.75" x14ac:dyDescent="0.25">
      <c r="A4251" s="72" t="s">
        <v>305</v>
      </c>
      <c r="B4251" s="33" t="s">
        <v>332</v>
      </c>
      <c r="C4251" s="73" t="s">
        <v>82</v>
      </c>
      <c r="D4251" s="34" t="s">
        <v>81</v>
      </c>
      <c r="E4251" s="74"/>
      <c r="F4251" s="74"/>
      <c r="G4251" s="74"/>
      <c r="H4251" s="74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1859"/>
        <v>0</v>
      </c>
      <c r="R4251" s="74"/>
      <c r="S4251" s="53">
        <f>ROUND(R4251/12*4,0)</f>
        <v>0</v>
      </c>
      <c r="T4251" s="58"/>
      <c r="U4251" s="58"/>
      <c r="V4251" s="53">
        <f t="shared" si="1860"/>
        <v>0</v>
      </c>
      <c r="W4251" s="75"/>
      <c r="X4251" s="76"/>
    </row>
    <row r="4252" spans="1:24" s="77" customFormat="1" ht="31.5" x14ac:dyDescent="0.25">
      <c r="A4252" s="72" t="s">
        <v>305</v>
      </c>
      <c r="B4252" s="33" t="s">
        <v>332</v>
      </c>
      <c r="C4252" s="73" t="s">
        <v>84</v>
      </c>
      <c r="D4252" s="43" t="s">
        <v>83</v>
      </c>
      <c r="E4252" s="53">
        <v>419409</v>
      </c>
      <c r="F4252" s="53">
        <f>ROUND(E4252/12*2,0)</f>
        <v>69902</v>
      </c>
      <c r="G4252" s="53">
        <v>53074.31</v>
      </c>
      <c r="H4252" s="53">
        <v>18078</v>
      </c>
      <c r="I4252" s="55"/>
      <c r="J4252" s="55"/>
      <c r="K4252" s="54">
        <f>G4252-F4252</f>
        <v>-16827.690000000002</v>
      </c>
      <c r="L4252" s="55">
        <f>ROUND(K4252*100/-F4252,2)</f>
        <v>24.07</v>
      </c>
      <c r="M4252" s="75"/>
      <c r="N4252" s="75"/>
      <c r="O4252" s="74"/>
      <c r="P4252" s="74"/>
      <c r="Q4252" s="57">
        <f t="shared" si="1859"/>
        <v>0</v>
      </c>
      <c r="R4252" s="74"/>
      <c r="S4252" s="53">
        <f>ROUND(R4252/12*3,0)</f>
        <v>0</v>
      </c>
      <c r="T4252" s="58"/>
      <c r="U4252" s="58"/>
      <c r="V4252" s="53">
        <f t="shared" si="1860"/>
        <v>0</v>
      </c>
      <c r="W4252" s="75"/>
      <c r="X4252" s="76"/>
    </row>
    <row r="4253" spans="1:24" s="77" customFormat="1" ht="15.75" x14ac:dyDescent="0.25">
      <c r="A4253" s="72" t="s">
        <v>305</v>
      </c>
      <c r="B4253" s="33" t="s">
        <v>332</v>
      </c>
      <c r="C4253" s="73" t="s">
        <v>95</v>
      </c>
      <c r="D4253" s="43" t="s">
        <v>96</v>
      </c>
      <c r="E4253" s="74"/>
      <c r="F4253" s="74"/>
      <c r="G4253" s="74"/>
      <c r="H4253" s="74"/>
      <c r="I4253" s="119"/>
      <c r="J4253" s="55"/>
      <c r="K4253" s="119"/>
      <c r="L4253" s="55"/>
      <c r="M4253" s="75"/>
      <c r="N4253" s="75"/>
      <c r="O4253" s="74"/>
      <c r="P4253" s="74"/>
      <c r="Q4253" s="59">
        <f t="shared" si="1859"/>
        <v>0</v>
      </c>
      <c r="R4253" s="74"/>
      <c r="S4253" s="53">
        <f>ROUND(R4253/12*3,0)</f>
        <v>0</v>
      </c>
      <c r="T4253" s="53"/>
      <c r="U4253" s="53"/>
      <c r="V4253" s="53">
        <f t="shared" si="1860"/>
        <v>0</v>
      </c>
      <c r="W4253" s="75"/>
      <c r="X4253" s="76"/>
    </row>
    <row r="4254" spans="1:24" s="77" customFormat="1" ht="31.5" x14ac:dyDescent="0.25">
      <c r="A4254" s="72" t="s">
        <v>305</v>
      </c>
      <c r="B4254" s="33" t="s">
        <v>332</v>
      </c>
      <c r="C4254" s="73" t="s">
        <v>86</v>
      </c>
      <c r="D4254" s="43" t="s">
        <v>85</v>
      </c>
      <c r="E4254" s="53"/>
      <c r="F4254" s="53"/>
      <c r="G4254" s="53">
        <v>1432</v>
      </c>
      <c r="H4254" s="53">
        <v>1432</v>
      </c>
      <c r="I4254" s="55"/>
      <c r="J4254" s="55"/>
      <c r="K4254" s="54"/>
      <c r="L4254" s="55"/>
      <c r="M4254" s="75"/>
      <c r="N4254" s="75"/>
      <c r="O4254" s="74">
        <v>140</v>
      </c>
      <c r="P4254" s="74">
        <v>140</v>
      </c>
      <c r="Q4254" s="57">
        <f t="shared" si="1859"/>
        <v>0</v>
      </c>
      <c r="R4254" s="74"/>
      <c r="S4254" s="53">
        <f>ROUND(R4254/12*2,0)</f>
        <v>0</v>
      </c>
      <c r="T4254" s="58">
        <v>1</v>
      </c>
      <c r="U4254" s="58">
        <v>1</v>
      </c>
      <c r="V4254" s="53">
        <f t="shared" si="1860"/>
        <v>0</v>
      </c>
      <c r="W4254" s="75"/>
      <c r="X4254" s="76"/>
    </row>
    <row r="4255" spans="1:24" s="77" customFormat="1" ht="31.5" x14ac:dyDescent="0.25">
      <c r="A4255" s="72" t="s">
        <v>305</v>
      </c>
      <c r="B4255" s="33" t="s">
        <v>332</v>
      </c>
      <c r="C4255" s="73" t="s">
        <v>102</v>
      </c>
      <c r="D4255" s="39" t="s">
        <v>352</v>
      </c>
      <c r="E4255" s="74"/>
      <c r="F4255" s="74"/>
      <c r="G4255" s="74"/>
      <c r="H4255" s="74"/>
      <c r="I4255" s="54"/>
      <c r="J4255" s="50"/>
      <c r="K4255" s="54"/>
      <c r="L4255" s="55"/>
      <c r="M4255" s="75"/>
      <c r="N4255" s="75"/>
      <c r="O4255" s="74"/>
      <c r="P4255" s="74"/>
      <c r="Q4255" s="57">
        <f t="shared" si="1859"/>
        <v>0</v>
      </c>
      <c r="R4255" s="74"/>
      <c r="S4255" s="53">
        <f>ROUND(R4255/12*2,0)</f>
        <v>0</v>
      </c>
      <c r="T4255" s="58"/>
      <c r="U4255" s="58"/>
      <c r="V4255" s="53">
        <f t="shared" si="1860"/>
        <v>0</v>
      </c>
      <c r="W4255" s="75"/>
      <c r="X4255" s="76"/>
    </row>
    <row r="4256" spans="1:24" s="77" customFormat="1" ht="15.75" x14ac:dyDescent="0.25">
      <c r="A4256" s="72" t="s">
        <v>305</v>
      </c>
      <c r="B4256" s="33" t="s">
        <v>332</v>
      </c>
      <c r="C4256" s="73" t="s">
        <v>89</v>
      </c>
      <c r="D4256" s="43" t="s">
        <v>88</v>
      </c>
      <c r="E4256" s="74"/>
      <c r="F4256" s="74"/>
      <c r="G4256" s="74"/>
      <c r="H4256" s="74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1859"/>
        <v>0</v>
      </c>
      <c r="R4256" s="74"/>
      <c r="S4256" s="53">
        <f t="shared" ref="S4256:S4263" si="1861">ROUND(R4256/12*3,0)</f>
        <v>0</v>
      </c>
      <c r="T4256" s="58"/>
      <c r="U4256" s="58"/>
      <c r="V4256" s="53">
        <f t="shared" si="1860"/>
        <v>0</v>
      </c>
      <c r="W4256" s="75"/>
      <c r="X4256" s="76"/>
    </row>
    <row r="4257" spans="1:24" s="77" customFormat="1" ht="15.75" x14ac:dyDescent="0.25">
      <c r="A4257" s="72" t="s">
        <v>305</v>
      </c>
      <c r="B4257" s="33" t="s">
        <v>332</v>
      </c>
      <c r="C4257" s="73" t="s">
        <v>91</v>
      </c>
      <c r="D4257" s="43" t="s">
        <v>90</v>
      </c>
      <c r="E4257" s="74"/>
      <c r="F4257" s="53"/>
      <c r="G4257" s="74"/>
      <c r="H4257" s="74"/>
      <c r="I4257" s="54"/>
      <c r="J4257" s="54"/>
      <c r="K4257" s="54"/>
      <c r="L4257" s="55"/>
      <c r="M4257" s="75"/>
      <c r="N4257" s="75"/>
      <c r="O4257" s="74"/>
      <c r="P4257" s="74"/>
      <c r="Q4257" s="57">
        <f t="shared" si="1859"/>
        <v>0</v>
      </c>
      <c r="R4257" s="74"/>
      <c r="S4257" s="53">
        <f t="shared" si="1861"/>
        <v>0</v>
      </c>
      <c r="T4257" s="58"/>
      <c r="U4257" s="58"/>
      <c r="V4257" s="53">
        <f t="shared" si="1860"/>
        <v>0</v>
      </c>
      <c r="W4257" s="75"/>
      <c r="X4257" s="76"/>
    </row>
    <row r="4258" spans="1:24" s="77" customFormat="1" ht="15.75" x14ac:dyDescent="0.25">
      <c r="A4258" s="72" t="s">
        <v>305</v>
      </c>
      <c r="B4258" s="33" t="s">
        <v>332</v>
      </c>
      <c r="C4258" s="73" t="s">
        <v>94</v>
      </c>
      <c r="D4258" s="43" t="s">
        <v>97</v>
      </c>
      <c r="E4258" s="74"/>
      <c r="F4258" s="74"/>
      <c r="G4258" s="74"/>
      <c r="H4258" s="74"/>
      <c r="I4258" s="54"/>
      <c r="J4258" s="50"/>
      <c r="K4258" s="54"/>
      <c r="L4258" s="55"/>
      <c r="M4258" s="75"/>
      <c r="N4258" s="75"/>
      <c r="O4258" s="74"/>
      <c r="P4258" s="74"/>
      <c r="Q4258" s="57">
        <f t="shared" si="1859"/>
        <v>0</v>
      </c>
      <c r="R4258" s="74"/>
      <c r="S4258" s="53">
        <f t="shared" si="1861"/>
        <v>0</v>
      </c>
      <c r="T4258" s="58"/>
      <c r="U4258" s="58"/>
      <c r="V4258" s="53">
        <f t="shared" si="1860"/>
        <v>0</v>
      </c>
      <c r="W4258" s="75"/>
      <c r="X4258" s="76"/>
    </row>
    <row r="4259" spans="1:24" s="77" customFormat="1" ht="15.75" x14ac:dyDescent="0.25">
      <c r="A4259" s="72" t="s">
        <v>305</v>
      </c>
      <c r="B4259" s="33" t="s">
        <v>332</v>
      </c>
      <c r="C4259" s="73" t="s">
        <v>93</v>
      </c>
      <c r="D4259" s="43" t="s">
        <v>92</v>
      </c>
      <c r="E4259" s="74">
        <v>10753</v>
      </c>
      <c r="F4259" s="53">
        <f>ROUND(E4259/12*2,0)</f>
        <v>1792</v>
      </c>
      <c r="G4259" s="53">
        <v>283.2</v>
      </c>
      <c r="H4259" s="53">
        <v>283</v>
      </c>
      <c r="I4259" s="55"/>
      <c r="J4259" s="55"/>
      <c r="K4259" s="54">
        <f>G4259-F4259</f>
        <v>-1508.8</v>
      </c>
      <c r="L4259" s="55">
        <f>ROUND(K4259*100/-F4259,2)</f>
        <v>84.2</v>
      </c>
      <c r="M4259" s="75"/>
      <c r="N4259" s="75"/>
      <c r="O4259" s="74"/>
      <c r="P4259" s="74"/>
      <c r="Q4259" s="57">
        <f t="shared" si="1859"/>
        <v>0</v>
      </c>
      <c r="R4259" s="74"/>
      <c r="S4259" s="53">
        <f t="shared" si="1861"/>
        <v>0</v>
      </c>
      <c r="T4259" s="58"/>
      <c r="U4259" s="58"/>
      <c r="V4259" s="53">
        <f t="shared" si="1860"/>
        <v>0</v>
      </c>
      <c r="W4259" s="75"/>
      <c r="X4259" s="76"/>
    </row>
    <row r="4260" spans="1:24" s="77" customFormat="1" ht="31.5" x14ac:dyDescent="0.25">
      <c r="A4260" s="72" t="s">
        <v>305</v>
      </c>
      <c r="B4260" s="33" t="s">
        <v>332</v>
      </c>
      <c r="C4260" s="73" t="s">
        <v>98</v>
      </c>
      <c r="D4260" s="34" t="s">
        <v>99</v>
      </c>
      <c r="E4260" s="74"/>
      <c r="F4260" s="74"/>
      <c r="G4260" s="74"/>
      <c r="H4260" s="74"/>
      <c r="I4260" s="54"/>
      <c r="J4260" s="50"/>
      <c r="K4260" s="54"/>
      <c r="L4260" s="55"/>
      <c r="M4260" s="75"/>
      <c r="N4260" s="75"/>
      <c r="O4260" s="74"/>
      <c r="P4260" s="74"/>
      <c r="Q4260" s="57">
        <f t="shared" si="1859"/>
        <v>0</v>
      </c>
      <c r="R4260" s="74"/>
      <c r="S4260" s="53">
        <f t="shared" si="1861"/>
        <v>0</v>
      </c>
      <c r="T4260" s="58"/>
      <c r="U4260" s="58"/>
      <c r="V4260" s="53">
        <f t="shared" si="1860"/>
        <v>0</v>
      </c>
      <c r="W4260" s="75"/>
      <c r="X4260" s="76"/>
    </row>
    <row r="4261" spans="1:24" s="77" customFormat="1" ht="15.75" x14ac:dyDescent="0.25">
      <c r="A4261" s="72" t="s">
        <v>305</v>
      </c>
      <c r="B4261" s="33" t="s">
        <v>332</v>
      </c>
      <c r="C4261" s="73" t="s">
        <v>100</v>
      </c>
      <c r="D4261" s="34" t="s">
        <v>101</v>
      </c>
      <c r="E4261" s="74"/>
      <c r="F4261" s="74"/>
      <c r="G4261" s="74"/>
      <c r="H4261" s="74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1859"/>
        <v>0</v>
      </c>
      <c r="R4261" s="74"/>
      <c r="S4261" s="53">
        <f t="shared" si="1861"/>
        <v>0</v>
      </c>
      <c r="T4261" s="58"/>
      <c r="U4261" s="58"/>
      <c r="V4261" s="53">
        <f t="shared" si="1860"/>
        <v>0</v>
      </c>
      <c r="W4261" s="75"/>
      <c r="X4261" s="76"/>
    </row>
    <row r="4262" spans="1:24" s="77" customFormat="1" ht="47.25" x14ac:dyDescent="0.25">
      <c r="A4262" s="72" t="s">
        <v>305</v>
      </c>
      <c r="B4262" s="33" t="s">
        <v>332</v>
      </c>
      <c r="C4262" s="73" t="s">
        <v>102</v>
      </c>
      <c r="D4262" s="39" t="s">
        <v>87</v>
      </c>
      <c r="E4262" s="74"/>
      <c r="F4262" s="74"/>
      <c r="G4262" s="74"/>
      <c r="H4262" s="74"/>
      <c r="I4262" s="54"/>
      <c r="J4262" s="50"/>
      <c r="K4262" s="54"/>
      <c r="L4262" s="55"/>
      <c r="M4262" s="75"/>
      <c r="N4262" s="75"/>
      <c r="O4262" s="74"/>
      <c r="P4262" s="74"/>
      <c r="Q4262" s="57">
        <f t="shared" si="1859"/>
        <v>0</v>
      </c>
      <c r="R4262" s="74"/>
      <c r="S4262" s="53">
        <f t="shared" si="1861"/>
        <v>0</v>
      </c>
      <c r="T4262" s="58"/>
      <c r="U4262" s="58"/>
      <c r="V4262" s="53">
        <f t="shared" si="1860"/>
        <v>0</v>
      </c>
      <c r="W4262" s="75"/>
      <c r="X4262" s="76"/>
    </row>
    <row r="4263" spans="1:24" s="77" customFormat="1" ht="37.5" customHeight="1" x14ac:dyDescent="0.25">
      <c r="A4263" s="72" t="s">
        <v>305</v>
      </c>
      <c r="B4263" s="33" t="s">
        <v>332</v>
      </c>
      <c r="C4263" s="73" t="s">
        <v>102</v>
      </c>
      <c r="D4263" s="39" t="s">
        <v>103</v>
      </c>
      <c r="E4263" s="74"/>
      <c r="F4263" s="74"/>
      <c r="G4263" s="74"/>
      <c r="H4263" s="74"/>
      <c r="I4263" s="54"/>
      <c r="J4263" s="50"/>
      <c r="K4263" s="54"/>
      <c r="L4263" s="55"/>
      <c r="M4263" s="75"/>
      <c r="N4263" s="75"/>
      <c r="O4263" s="74"/>
      <c r="P4263" s="74"/>
      <c r="Q4263" s="57">
        <f t="shared" si="1859"/>
        <v>0</v>
      </c>
      <c r="R4263" s="74"/>
      <c r="S4263" s="53">
        <f t="shared" si="1861"/>
        <v>0</v>
      </c>
      <c r="T4263" s="58"/>
      <c r="U4263" s="58"/>
      <c r="V4263" s="53">
        <f t="shared" si="1860"/>
        <v>0</v>
      </c>
      <c r="W4263" s="75"/>
      <c r="X4263" s="76"/>
    </row>
    <row r="4264" spans="1:24" s="77" customFormat="1" ht="31.5" x14ac:dyDescent="0.25">
      <c r="A4264" s="72" t="s">
        <v>305</v>
      </c>
      <c r="B4264" s="33" t="s">
        <v>332</v>
      </c>
      <c r="C4264" s="23" t="s">
        <v>362</v>
      </c>
      <c r="D4264" s="39" t="s">
        <v>363</v>
      </c>
      <c r="E4264" s="53"/>
      <c r="F4264" s="53">
        <f>E4264/12*10</f>
        <v>0</v>
      </c>
      <c r="G4264" s="53"/>
      <c r="H4264" s="53"/>
      <c r="I4264" s="119">
        <f>G4264-F4264</f>
        <v>0</v>
      </c>
      <c r="J4264" s="55"/>
      <c r="K4264" s="54"/>
      <c r="L4264" s="55"/>
      <c r="M4264" s="75"/>
      <c r="N4264" s="75"/>
      <c r="O4264" s="74"/>
      <c r="P4264" s="74"/>
      <c r="Q4264" s="57"/>
      <c r="R4264" s="74"/>
      <c r="S4264" s="53"/>
      <c r="T4264" s="58"/>
      <c r="U4264" s="58"/>
      <c r="V4264" s="53"/>
      <c r="W4264" s="75"/>
      <c r="X4264" s="76"/>
    </row>
    <row r="4265" spans="1:24" s="77" customFormat="1" ht="15.75" x14ac:dyDescent="0.25">
      <c r="A4265" s="72" t="s">
        <v>305</v>
      </c>
      <c r="B4265" s="33" t="s">
        <v>332</v>
      </c>
      <c r="C4265" s="23" t="s">
        <v>365</v>
      </c>
      <c r="D4265" s="39" t="s">
        <v>364</v>
      </c>
      <c r="E4265" s="74"/>
      <c r="F4265" s="74"/>
      <c r="G4265" s="74"/>
      <c r="H4265" s="74"/>
      <c r="I4265" s="54"/>
      <c r="J4265" s="50"/>
      <c r="K4265" s="54"/>
      <c r="L4265" s="55"/>
      <c r="M4265" s="75"/>
      <c r="N4265" s="75"/>
      <c r="O4265" s="74"/>
      <c r="P4265" s="74"/>
      <c r="Q4265" s="57"/>
      <c r="R4265" s="74"/>
      <c r="S4265" s="53"/>
      <c r="T4265" s="58"/>
      <c r="U4265" s="58"/>
      <c r="V4265" s="53"/>
      <c r="W4265" s="75"/>
      <c r="X4265" s="76"/>
    </row>
    <row r="4266" spans="1:24" s="77" customFormat="1" ht="15.75" x14ac:dyDescent="0.25">
      <c r="A4266" s="72" t="s">
        <v>305</v>
      </c>
      <c r="B4266" s="21">
        <v>2</v>
      </c>
      <c r="C4266" s="73" t="s">
        <v>102</v>
      </c>
      <c r="D4266" s="40" t="s">
        <v>31</v>
      </c>
      <c r="E4266" s="68">
        <f>E4267+E4273+E4327</f>
        <v>631739</v>
      </c>
      <c r="F4266" s="68">
        <f>F4267+F4273+F4327</f>
        <v>129180.33</v>
      </c>
      <c r="G4266" s="68">
        <f>G4267+G4273+G4327</f>
        <v>187188.64</v>
      </c>
      <c r="H4266" s="68">
        <f>H4267+H4273+H4327</f>
        <v>120728</v>
      </c>
      <c r="I4266" s="126">
        <f>I4267+I4273+I4327</f>
        <v>58461.18</v>
      </c>
      <c r="J4266" s="50">
        <f>ROUND(I4266/F4266*100,2)</f>
        <v>45.26</v>
      </c>
      <c r="K4266" s="126">
        <f>K4267+K4273+K4327</f>
        <v>-452.87</v>
      </c>
      <c r="L4266" s="55">
        <f>ROUND(K4266*100/-F4266,2)</f>
        <v>0.35</v>
      </c>
      <c r="M4266" s="64">
        <v>42499</v>
      </c>
      <c r="N4266" s="49">
        <f>ROUND(M4266/12*2,2)</f>
        <v>7083.17</v>
      </c>
      <c r="O4266" s="68">
        <f t="shared" ref="O4266:V4266" si="1862">O4267+O4273+O4327</f>
        <v>9438</v>
      </c>
      <c r="P4266" s="68">
        <f t="shared" si="1862"/>
        <v>6461</v>
      </c>
      <c r="Q4266" s="126">
        <f t="shared" si="1862"/>
        <v>2977</v>
      </c>
      <c r="R4266" s="68">
        <f t="shared" si="1862"/>
        <v>186</v>
      </c>
      <c r="S4266" s="64">
        <f t="shared" si="1862"/>
        <v>31</v>
      </c>
      <c r="T4266" s="136">
        <f t="shared" si="1862"/>
        <v>39</v>
      </c>
      <c r="U4266" s="136">
        <f t="shared" si="1862"/>
        <v>33</v>
      </c>
      <c r="V4266" s="53">
        <f t="shared" si="1862"/>
        <v>6</v>
      </c>
      <c r="W4266" s="74"/>
      <c r="X4266" s="76"/>
    </row>
    <row r="4267" spans="1:24" s="77" customFormat="1" ht="15.75" x14ac:dyDescent="0.25">
      <c r="A4267" s="72" t="s">
        <v>305</v>
      </c>
      <c r="B4267" s="22" t="s">
        <v>333</v>
      </c>
      <c r="C4267" s="73" t="s">
        <v>102</v>
      </c>
      <c r="D4267" s="32" t="s">
        <v>32</v>
      </c>
      <c r="E4267" s="64">
        <f t="shared" ref="E4267:L4267" si="1863">SUM(E4268:E4272)</f>
        <v>0</v>
      </c>
      <c r="F4267" s="64">
        <f t="shared" si="1863"/>
        <v>0</v>
      </c>
      <c r="G4267" s="64">
        <f t="shared" si="1863"/>
        <v>0</v>
      </c>
      <c r="H4267" s="64">
        <f t="shared" si="1863"/>
        <v>0</v>
      </c>
      <c r="I4267" s="126">
        <f t="shared" si="1863"/>
        <v>0</v>
      </c>
      <c r="J4267" s="50" t="e">
        <f>ROUND(I4267/F4267*100,2)</f>
        <v>#DIV/0!</v>
      </c>
      <c r="K4267" s="126">
        <f t="shared" si="1863"/>
        <v>0</v>
      </c>
      <c r="L4267" s="64">
        <f t="shared" si="1863"/>
        <v>0</v>
      </c>
      <c r="M4267" s="64"/>
      <c r="N4267" s="64"/>
      <c r="O4267" s="64">
        <f t="shared" ref="O4267:V4267" si="1864">SUM(O4268:O4272)</f>
        <v>0</v>
      </c>
      <c r="P4267" s="64">
        <f t="shared" si="1864"/>
        <v>0</v>
      </c>
      <c r="Q4267" s="126">
        <f t="shared" si="1864"/>
        <v>0</v>
      </c>
      <c r="R4267" s="64">
        <f t="shared" si="1864"/>
        <v>0</v>
      </c>
      <c r="S4267" s="64">
        <f t="shared" si="1864"/>
        <v>0</v>
      </c>
      <c r="T4267" s="136">
        <f t="shared" si="1864"/>
        <v>0</v>
      </c>
      <c r="U4267" s="136">
        <f t="shared" si="1864"/>
        <v>0</v>
      </c>
      <c r="V4267" s="64">
        <f t="shared" si="1864"/>
        <v>0</v>
      </c>
      <c r="W4267" s="64"/>
      <c r="X4267" s="76"/>
    </row>
    <row r="4268" spans="1:24" s="77" customFormat="1" ht="15.75" x14ac:dyDescent="0.25">
      <c r="A4268" s="72" t="s">
        <v>305</v>
      </c>
      <c r="B4268" s="33" t="s">
        <v>333</v>
      </c>
      <c r="C4268" s="73" t="s">
        <v>109</v>
      </c>
      <c r="D4268" s="34" t="s">
        <v>106</v>
      </c>
      <c r="E4268" s="74"/>
      <c r="F4268" s="74"/>
      <c r="G4268" s="74"/>
      <c r="H4268" s="158"/>
      <c r="I4268" s="54"/>
      <c r="J4268" s="50"/>
      <c r="K4268" s="54"/>
      <c r="L4268" s="55"/>
      <c r="M4268" s="75"/>
      <c r="N4268" s="75"/>
      <c r="O4268" s="74"/>
      <c r="P4268" s="74"/>
      <c r="Q4268" s="57">
        <f>O4268-P4268</f>
        <v>0</v>
      </c>
      <c r="R4268" s="74"/>
      <c r="S4268" s="53">
        <f>ROUND(R4268/12*3,0)</f>
        <v>0</v>
      </c>
      <c r="T4268" s="58"/>
      <c r="U4268" s="58"/>
      <c r="V4268" s="53">
        <f>T4268-U4268</f>
        <v>0</v>
      </c>
      <c r="W4268" s="75"/>
      <c r="X4268" s="76"/>
    </row>
    <row r="4269" spans="1:24" s="77" customFormat="1" ht="31.5" x14ac:dyDescent="0.25">
      <c r="A4269" s="72" t="s">
        <v>305</v>
      </c>
      <c r="B4269" s="33" t="s">
        <v>333</v>
      </c>
      <c r="C4269" s="73" t="s">
        <v>110</v>
      </c>
      <c r="D4269" s="34" t="s">
        <v>114</v>
      </c>
      <c r="E4269" s="74"/>
      <c r="F4269" s="74"/>
      <c r="G4269" s="74"/>
      <c r="H4269" s="74"/>
      <c r="I4269" s="54"/>
      <c r="J4269" s="50"/>
      <c r="K4269" s="54"/>
      <c r="L4269" s="55"/>
      <c r="M4269" s="75"/>
      <c r="N4269" s="75"/>
      <c r="O4269" s="74"/>
      <c r="P4269" s="74"/>
      <c r="Q4269" s="57">
        <f>O4269-P4269</f>
        <v>0</v>
      </c>
      <c r="R4269" s="74"/>
      <c r="S4269" s="53">
        <f>ROUND(R4269/12*3,0)</f>
        <v>0</v>
      </c>
      <c r="T4269" s="58"/>
      <c r="U4269" s="58"/>
      <c r="V4269" s="53">
        <f>T4269-U4269</f>
        <v>0</v>
      </c>
      <c r="W4269" s="75"/>
      <c r="X4269" s="76"/>
    </row>
    <row r="4270" spans="1:24" s="77" customFormat="1" ht="15.75" x14ac:dyDescent="0.25">
      <c r="A4270" s="72" t="s">
        <v>305</v>
      </c>
      <c r="B4270" s="33" t="s">
        <v>333</v>
      </c>
      <c r="C4270" s="73" t="s">
        <v>111</v>
      </c>
      <c r="D4270" s="34" t="s">
        <v>115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>
        <f>O4270-P4270</f>
        <v>0</v>
      </c>
      <c r="R4270" s="74"/>
      <c r="S4270" s="53">
        <f>ROUND(R4270/12*3,0)</f>
        <v>0</v>
      </c>
      <c r="T4270" s="58"/>
      <c r="U4270" s="58"/>
      <c r="V4270" s="53">
        <f>T4270-U4270</f>
        <v>0</v>
      </c>
      <c r="W4270" s="75"/>
      <c r="X4270" s="76"/>
    </row>
    <row r="4271" spans="1:24" s="77" customFormat="1" ht="23.25" customHeight="1" x14ac:dyDescent="0.25">
      <c r="A4271" s="72" t="s">
        <v>305</v>
      </c>
      <c r="B4271" s="33" t="s">
        <v>333</v>
      </c>
      <c r="C4271" s="73" t="s">
        <v>113</v>
      </c>
      <c r="D4271" s="34" t="s">
        <v>116</v>
      </c>
      <c r="E4271" s="74"/>
      <c r="F4271" s="74"/>
      <c r="G4271" s="74"/>
      <c r="H4271" s="74"/>
      <c r="I4271" s="119"/>
      <c r="J4271" s="50"/>
      <c r="K4271" s="119"/>
      <c r="L4271" s="55"/>
      <c r="M4271" s="75"/>
      <c r="N4271" s="75"/>
      <c r="O4271" s="74"/>
      <c r="P4271" s="74"/>
      <c r="Q4271" s="59">
        <f>O4271-P4271</f>
        <v>0</v>
      </c>
      <c r="R4271" s="74"/>
      <c r="S4271" s="53">
        <f>ROUND(R4271/12*3,0)</f>
        <v>0</v>
      </c>
      <c r="T4271" s="53"/>
      <c r="U4271" s="53"/>
      <c r="V4271" s="53">
        <f>T4271-U4271</f>
        <v>0</v>
      </c>
      <c r="W4271" s="75"/>
      <c r="X4271" s="76"/>
    </row>
    <row r="4272" spans="1:24" s="77" customFormat="1" ht="15.75" x14ac:dyDescent="0.25">
      <c r="A4272" s="72" t="s">
        <v>305</v>
      </c>
      <c r="B4272" s="33" t="s">
        <v>333</v>
      </c>
      <c r="C4272" s="73" t="s">
        <v>112</v>
      </c>
      <c r="D4272" s="34" t="s">
        <v>117</v>
      </c>
      <c r="E4272" s="74"/>
      <c r="F4272" s="74"/>
      <c r="G4272" s="74"/>
      <c r="H4272" s="74"/>
      <c r="I4272" s="119"/>
      <c r="J4272" s="55"/>
      <c r="K4272" s="119"/>
      <c r="L4272" s="55"/>
      <c r="M4272" s="75"/>
      <c r="N4272" s="75"/>
      <c r="O4272" s="74"/>
      <c r="P4272" s="74"/>
      <c r="Q4272" s="59">
        <f>O4272-P4272</f>
        <v>0</v>
      </c>
      <c r="R4272" s="74"/>
      <c r="S4272" s="53">
        <f>ROUND(R4272/12*3,0)</f>
        <v>0</v>
      </c>
      <c r="T4272" s="53"/>
      <c r="U4272" s="53"/>
      <c r="V4272" s="53">
        <f>T4272-U4272</f>
        <v>0</v>
      </c>
      <c r="W4272" s="75"/>
      <c r="X4272" s="76"/>
    </row>
    <row r="4273" spans="1:24" s="77" customFormat="1" ht="15.75" x14ac:dyDescent="0.25">
      <c r="A4273" s="72" t="s">
        <v>305</v>
      </c>
      <c r="B4273" s="22" t="s">
        <v>334</v>
      </c>
      <c r="C4273" s="73" t="s">
        <v>102</v>
      </c>
      <c r="D4273" s="41" t="s">
        <v>33</v>
      </c>
      <c r="E4273" s="64">
        <f>SUM(E4274:E4326)</f>
        <v>599012</v>
      </c>
      <c r="F4273" s="64">
        <f>SUM(F4274:F4326)</f>
        <v>99835.33</v>
      </c>
      <c r="G4273" s="64">
        <f>SUM(G4274:G4326)</f>
        <v>157836</v>
      </c>
      <c r="H4273" s="64">
        <f>SUM(H4274:H4326)</f>
        <v>91782</v>
      </c>
      <c r="I4273" s="126">
        <f>SUM(I4274:I4326)</f>
        <v>58000.67</v>
      </c>
      <c r="J4273" s="50">
        <f>ROUND(I4273/F4273*100,2)</f>
        <v>58.1</v>
      </c>
      <c r="K4273" s="126">
        <f>SUM(K4274:K4326)</f>
        <v>0</v>
      </c>
      <c r="L4273" s="55">
        <f>ROUND(K4273*100/-F4273,2)</f>
        <v>0</v>
      </c>
      <c r="M4273" s="64"/>
      <c r="N4273" s="64"/>
      <c r="O4273" s="64">
        <f t="shared" ref="O4273:V4273" si="1865">SUM(O4274:O4326)</f>
        <v>9438</v>
      </c>
      <c r="P4273" s="64">
        <f t="shared" si="1865"/>
        <v>6461</v>
      </c>
      <c r="Q4273" s="126">
        <f t="shared" si="1865"/>
        <v>2977</v>
      </c>
      <c r="R4273" s="64">
        <f t="shared" si="1865"/>
        <v>186</v>
      </c>
      <c r="S4273" s="64">
        <f t="shared" si="1865"/>
        <v>31</v>
      </c>
      <c r="T4273" s="136">
        <f t="shared" si="1865"/>
        <v>39</v>
      </c>
      <c r="U4273" s="136">
        <f t="shared" si="1865"/>
        <v>33</v>
      </c>
      <c r="V4273" s="64">
        <f t="shared" si="1865"/>
        <v>6</v>
      </c>
      <c r="W4273" s="64"/>
      <c r="X4273" s="76"/>
    </row>
    <row r="4274" spans="1:24" s="77" customFormat="1" ht="31.5" x14ac:dyDescent="0.25">
      <c r="A4274" s="72" t="s">
        <v>305</v>
      </c>
      <c r="B4274" s="33" t="s">
        <v>334</v>
      </c>
      <c r="C4274" s="78" t="s">
        <v>139</v>
      </c>
      <c r="D4274" s="43" t="s">
        <v>119</v>
      </c>
      <c r="E4274" s="74"/>
      <c r="F4274" s="74"/>
      <c r="G4274" s="74"/>
      <c r="H4274" s="74"/>
      <c r="I4274" s="54"/>
      <c r="J4274" s="50"/>
      <c r="K4274" s="54"/>
      <c r="L4274" s="55"/>
      <c r="M4274" s="75"/>
      <c r="N4274" s="75"/>
      <c r="O4274" s="74"/>
      <c r="P4274" s="74"/>
      <c r="Q4274" s="57">
        <f t="shared" ref="Q4274:Q4326" si="1866">O4274-P4274</f>
        <v>0</v>
      </c>
      <c r="R4274" s="74"/>
      <c r="S4274" s="53">
        <f t="shared" ref="S4274:S4298" si="1867">ROUND(R4274/12*3,0)</f>
        <v>0</v>
      </c>
      <c r="T4274" s="58"/>
      <c r="U4274" s="58"/>
      <c r="V4274" s="53">
        <f t="shared" ref="V4274:V4326" si="1868">T4274-U4274</f>
        <v>0</v>
      </c>
      <c r="W4274" s="75"/>
      <c r="X4274" s="76"/>
    </row>
    <row r="4275" spans="1:24" s="77" customFormat="1" ht="47.25" x14ac:dyDescent="0.25">
      <c r="A4275" s="72" t="s">
        <v>305</v>
      </c>
      <c r="B4275" s="33" t="s">
        <v>334</v>
      </c>
      <c r="C4275" s="78" t="s">
        <v>140</v>
      </c>
      <c r="D4275" s="43" t="s">
        <v>120</v>
      </c>
      <c r="E4275" s="74"/>
      <c r="F4275" s="74"/>
      <c r="G4275" s="74"/>
      <c r="H4275" s="74"/>
      <c r="I4275" s="54"/>
      <c r="J4275" s="50"/>
      <c r="K4275" s="54"/>
      <c r="L4275" s="55"/>
      <c r="M4275" s="75"/>
      <c r="N4275" s="75"/>
      <c r="O4275" s="74"/>
      <c r="P4275" s="74"/>
      <c r="Q4275" s="57">
        <f t="shared" si="1866"/>
        <v>0</v>
      </c>
      <c r="R4275" s="74"/>
      <c r="S4275" s="53">
        <f t="shared" si="1867"/>
        <v>0</v>
      </c>
      <c r="T4275" s="58"/>
      <c r="U4275" s="58"/>
      <c r="V4275" s="53">
        <f t="shared" si="1868"/>
        <v>0</v>
      </c>
      <c r="W4275" s="75"/>
      <c r="X4275" s="76"/>
    </row>
    <row r="4276" spans="1:24" s="77" customFormat="1" ht="31.5" x14ac:dyDescent="0.25">
      <c r="A4276" s="72" t="s">
        <v>305</v>
      </c>
      <c r="B4276" s="33" t="s">
        <v>334</v>
      </c>
      <c r="C4276" s="78" t="s">
        <v>141</v>
      </c>
      <c r="D4276" s="43" t="s">
        <v>142</v>
      </c>
      <c r="E4276" s="74"/>
      <c r="F4276" s="74"/>
      <c r="G4276" s="74"/>
      <c r="H4276" s="74"/>
      <c r="I4276" s="54"/>
      <c r="J4276" s="50"/>
      <c r="K4276" s="54"/>
      <c r="L4276" s="55"/>
      <c r="M4276" s="75"/>
      <c r="N4276" s="75"/>
      <c r="O4276" s="74"/>
      <c r="P4276" s="74"/>
      <c r="Q4276" s="57">
        <f t="shared" si="1866"/>
        <v>0</v>
      </c>
      <c r="R4276" s="74"/>
      <c r="S4276" s="53">
        <f t="shared" si="1867"/>
        <v>0</v>
      </c>
      <c r="T4276" s="58"/>
      <c r="U4276" s="58"/>
      <c r="V4276" s="53">
        <f t="shared" si="1868"/>
        <v>0</v>
      </c>
      <c r="W4276" s="75"/>
      <c r="X4276" s="76"/>
    </row>
    <row r="4277" spans="1:24" s="77" customFormat="1" ht="31.5" x14ac:dyDescent="0.25">
      <c r="A4277" s="72" t="s">
        <v>305</v>
      </c>
      <c r="B4277" s="33" t="s">
        <v>334</v>
      </c>
      <c r="C4277" s="78" t="s">
        <v>143</v>
      </c>
      <c r="D4277" s="43" t="s">
        <v>144</v>
      </c>
      <c r="E4277" s="74"/>
      <c r="F4277" s="74"/>
      <c r="G4277" s="74"/>
      <c r="H4277" s="74"/>
      <c r="I4277" s="54"/>
      <c r="J4277" s="50"/>
      <c r="K4277" s="54"/>
      <c r="L4277" s="55"/>
      <c r="M4277" s="75"/>
      <c r="N4277" s="75"/>
      <c r="O4277" s="74"/>
      <c r="P4277" s="74"/>
      <c r="Q4277" s="57">
        <f t="shared" si="1866"/>
        <v>0</v>
      </c>
      <c r="R4277" s="74"/>
      <c r="S4277" s="53">
        <f t="shared" si="1867"/>
        <v>0</v>
      </c>
      <c r="T4277" s="58"/>
      <c r="U4277" s="58"/>
      <c r="V4277" s="53">
        <f t="shared" si="1868"/>
        <v>0</v>
      </c>
      <c r="W4277" s="75"/>
      <c r="X4277" s="76"/>
    </row>
    <row r="4278" spans="1:24" s="77" customFormat="1" ht="15.75" x14ac:dyDescent="0.25">
      <c r="A4278" s="72" t="s">
        <v>305</v>
      </c>
      <c r="B4278" s="33" t="s">
        <v>334</v>
      </c>
      <c r="C4278" s="78" t="s">
        <v>145</v>
      </c>
      <c r="D4278" s="43" t="s">
        <v>146</v>
      </c>
      <c r="E4278" s="74"/>
      <c r="F4278" s="74"/>
      <c r="G4278" s="74"/>
      <c r="H4278" s="74"/>
      <c r="I4278" s="119"/>
      <c r="J4278" s="50"/>
      <c r="K4278" s="119"/>
      <c r="L4278" s="55"/>
      <c r="M4278" s="75"/>
      <c r="N4278" s="75"/>
      <c r="O4278" s="74"/>
      <c r="P4278" s="74"/>
      <c r="Q4278" s="59">
        <f t="shared" si="1866"/>
        <v>0</v>
      </c>
      <c r="R4278" s="74"/>
      <c r="S4278" s="53">
        <f t="shared" si="1867"/>
        <v>0</v>
      </c>
      <c r="T4278" s="53"/>
      <c r="U4278" s="53"/>
      <c r="V4278" s="53">
        <f t="shared" si="1868"/>
        <v>0</v>
      </c>
      <c r="W4278" s="75"/>
      <c r="X4278" s="76"/>
    </row>
    <row r="4279" spans="1:24" s="77" customFormat="1" ht="15.75" x14ac:dyDescent="0.25">
      <c r="A4279" s="72" t="s">
        <v>305</v>
      </c>
      <c r="B4279" s="33" t="s">
        <v>334</v>
      </c>
      <c r="C4279" s="78" t="s">
        <v>147</v>
      </c>
      <c r="D4279" s="43" t="s">
        <v>148</v>
      </c>
      <c r="E4279" s="74"/>
      <c r="F4279" s="74"/>
      <c r="G4279" s="74"/>
      <c r="H4279" s="74"/>
      <c r="I4279" s="54"/>
      <c r="J4279" s="50"/>
      <c r="K4279" s="54"/>
      <c r="L4279" s="55"/>
      <c r="M4279" s="75"/>
      <c r="N4279" s="75"/>
      <c r="O4279" s="74"/>
      <c r="P4279" s="74"/>
      <c r="Q4279" s="57">
        <f t="shared" si="1866"/>
        <v>0</v>
      </c>
      <c r="R4279" s="74"/>
      <c r="S4279" s="53">
        <f t="shared" si="1867"/>
        <v>0</v>
      </c>
      <c r="T4279" s="58"/>
      <c r="U4279" s="58"/>
      <c r="V4279" s="53">
        <f t="shared" si="1868"/>
        <v>0</v>
      </c>
      <c r="W4279" s="75"/>
      <c r="X4279" s="76"/>
    </row>
    <row r="4280" spans="1:24" s="77" customFormat="1" ht="78.75" x14ac:dyDescent="0.25">
      <c r="A4280" s="72" t="s">
        <v>305</v>
      </c>
      <c r="B4280" s="33" t="s">
        <v>334</v>
      </c>
      <c r="C4280" s="78" t="s">
        <v>149</v>
      </c>
      <c r="D4280" s="43" t="s">
        <v>150</v>
      </c>
      <c r="E4280" s="74"/>
      <c r="F4280" s="74"/>
      <c r="G4280" s="74"/>
      <c r="H4280" s="74"/>
      <c r="I4280" s="54"/>
      <c r="J4280" s="50"/>
      <c r="K4280" s="54"/>
      <c r="L4280" s="55"/>
      <c r="M4280" s="75"/>
      <c r="N4280" s="75"/>
      <c r="O4280" s="74"/>
      <c r="P4280" s="74"/>
      <c r="Q4280" s="57">
        <f t="shared" si="1866"/>
        <v>0</v>
      </c>
      <c r="R4280" s="74"/>
      <c r="S4280" s="53">
        <f t="shared" si="1867"/>
        <v>0</v>
      </c>
      <c r="T4280" s="58"/>
      <c r="U4280" s="58"/>
      <c r="V4280" s="53">
        <f t="shared" si="1868"/>
        <v>0</v>
      </c>
      <c r="W4280" s="75"/>
      <c r="X4280" s="76"/>
    </row>
    <row r="4281" spans="1:24" s="77" customFormat="1" ht="31.5" x14ac:dyDescent="0.25">
      <c r="A4281" s="72" t="s">
        <v>305</v>
      </c>
      <c r="B4281" s="33" t="s">
        <v>334</v>
      </c>
      <c r="C4281" s="78" t="s">
        <v>130</v>
      </c>
      <c r="D4281" s="43" t="s">
        <v>151</v>
      </c>
      <c r="E4281" s="74"/>
      <c r="F4281" s="74"/>
      <c r="G4281" s="74"/>
      <c r="H4281" s="74"/>
      <c r="I4281" s="54"/>
      <c r="J4281" s="50"/>
      <c r="K4281" s="54"/>
      <c r="L4281" s="55"/>
      <c r="M4281" s="75"/>
      <c r="N4281" s="75"/>
      <c r="O4281" s="74"/>
      <c r="P4281" s="74"/>
      <c r="Q4281" s="57">
        <f t="shared" si="1866"/>
        <v>0</v>
      </c>
      <c r="R4281" s="74"/>
      <c r="S4281" s="53">
        <f t="shared" si="1867"/>
        <v>0</v>
      </c>
      <c r="T4281" s="58"/>
      <c r="U4281" s="58"/>
      <c r="V4281" s="53">
        <f t="shared" si="1868"/>
        <v>0</v>
      </c>
      <c r="W4281" s="75"/>
      <c r="X4281" s="76"/>
    </row>
    <row r="4282" spans="1:24" s="77" customFormat="1" ht="47.25" x14ac:dyDescent="0.25">
      <c r="A4282" s="72" t="s">
        <v>305</v>
      </c>
      <c r="B4282" s="33" t="s">
        <v>334</v>
      </c>
      <c r="C4282" s="78" t="s">
        <v>174</v>
      </c>
      <c r="D4282" s="43" t="s">
        <v>175</v>
      </c>
      <c r="E4282" s="74"/>
      <c r="F4282" s="74"/>
      <c r="G4282" s="74"/>
      <c r="H4282" s="74"/>
      <c r="I4282" s="54"/>
      <c r="J4282" s="50"/>
      <c r="K4282" s="54"/>
      <c r="L4282" s="55"/>
      <c r="M4282" s="75"/>
      <c r="N4282" s="75"/>
      <c r="O4282" s="74"/>
      <c r="P4282" s="74"/>
      <c r="Q4282" s="57">
        <f t="shared" si="1866"/>
        <v>0</v>
      </c>
      <c r="R4282" s="74"/>
      <c r="S4282" s="53">
        <f t="shared" si="1867"/>
        <v>0</v>
      </c>
      <c r="T4282" s="58"/>
      <c r="U4282" s="58"/>
      <c r="V4282" s="53">
        <f t="shared" si="1868"/>
        <v>0</v>
      </c>
      <c r="W4282" s="75"/>
      <c r="X4282" s="76"/>
    </row>
    <row r="4283" spans="1:24" s="77" customFormat="1" ht="31.5" x14ac:dyDescent="0.25">
      <c r="A4283" s="72" t="s">
        <v>305</v>
      </c>
      <c r="B4283" s="33" t="s">
        <v>334</v>
      </c>
      <c r="C4283" s="78" t="s">
        <v>129</v>
      </c>
      <c r="D4283" s="43" t="s">
        <v>152</v>
      </c>
      <c r="E4283" s="74"/>
      <c r="F4283" s="74"/>
      <c r="G4283" s="74"/>
      <c r="H4283" s="74"/>
      <c r="I4283" s="54"/>
      <c r="J4283" s="50"/>
      <c r="K4283" s="54"/>
      <c r="L4283" s="55"/>
      <c r="M4283" s="75"/>
      <c r="N4283" s="75"/>
      <c r="O4283" s="74"/>
      <c r="P4283" s="74"/>
      <c r="Q4283" s="57">
        <f t="shared" si="1866"/>
        <v>0</v>
      </c>
      <c r="R4283" s="74"/>
      <c r="S4283" s="53">
        <f t="shared" si="1867"/>
        <v>0</v>
      </c>
      <c r="T4283" s="58"/>
      <c r="U4283" s="58"/>
      <c r="V4283" s="53">
        <f t="shared" si="1868"/>
        <v>0</v>
      </c>
      <c r="W4283" s="75"/>
      <c r="X4283" s="76"/>
    </row>
    <row r="4284" spans="1:24" s="77" customFormat="1" ht="31.5" x14ac:dyDescent="0.25">
      <c r="A4284" s="72" t="s">
        <v>305</v>
      </c>
      <c r="B4284" s="33" t="s">
        <v>334</v>
      </c>
      <c r="C4284" s="78" t="s">
        <v>176</v>
      </c>
      <c r="D4284" s="43" t="s">
        <v>177</v>
      </c>
      <c r="E4284" s="74"/>
      <c r="F4284" s="74"/>
      <c r="G4284" s="74"/>
      <c r="H4284" s="74"/>
      <c r="I4284" s="54"/>
      <c r="J4284" s="50"/>
      <c r="K4284" s="54"/>
      <c r="L4284" s="55"/>
      <c r="M4284" s="75"/>
      <c r="N4284" s="75"/>
      <c r="O4284" s="74"/>
      <c r="P4284" s="74"/>
      <c r="Q4284" s="57">
        <f t="shared" si="1866"/>
        <v>0</v>
      </c>
      <c r="R4284" s="74"/>
      <c r="S4284" s="53">
        <f t="shared" si="1867"/>
        <v>0</v>
      </c>
      <c r="T4284" s="58"/>
      <c r="U4284" s="58"/>
      <c r="V4284" s="53">
        <f t="shared" si="1868"/>
        <v>0</v>
      </c>
      <c r="W4284" s="75"/>
      <c r="X4284" s="76"/>
    </row>
    <row r="4285" spans="1:24" s="77" customFormat="1" ht="15.75" x14ac:dyDescent="0.25">
      <c r="A4285" s="72" t="s">
        <v>305</v>
      </c>
      <c r="B4285" s="33" t="s">
        <v>334</v>
      </c>
      <c r="C4285" s="78" t="s">
        <v>131</v>
      </c>
      <c r="D4285" s="43" t="s">
        <v>153</v>
      </c>
      <c r="E4285" s="74"/>
      <c r="F4285" s="74"/>
      <c r="G4285" s="74"/>
      <c r="H4285" s="74"/>
      <c r="I4285" s="54"/>
      <c r="J4285" s="50"/>
      <c r="K4285" s="54"/>
      <c r="L4285" s="55"/>
      <c r="M4285" s="75"/>
      <c r="N4285" s="75"/>
      <c r="O4285" s="74"/>
      <c r="P4285" s="74"/>
      <c r="Q4285" s="57">
        <f t="shared" si="1866"/>
        <v>0</v>
      </c>
      <c r="R4285" s="74"/>
      <c r="S4285" s="53">
        <f t="shared" si="1867"/>
        <v>0</v>
      </c>
      <c r="T4285" s="58"/>
      <c r="U4285" s="58"/>
      <c r="V4285" s="53">
        <f t="shared" si="1868"/>
        <v>0</v>
      </c>
      <c r="W4285" s="75"/>
      <c r="X4285" s="76"/>
    </row>
    <row r="4286" spans="1:24" s="77" customFormat="1" ht="31.5" x14ac:dyDescent="0.25">
      <c r="A4286" s="72" t="s">
        <v>305</v>
      </c>
      <c r="B4286" s="33" t="s">
        <v>334</v>
      </c>
      <c r="C4286" s="78" t="s">
        <v>178</v>
      </c>
      <c r="D4286" s="43" t="s">
        <v>179</v>
      </c>
      <c r="E4286" s="74"/>
      <c r="F4286" s="74"/>
      <c r="G4286" s="74"/>
      <c r="H4286" s="74"/>
      <c r="I4286" s="54"/>
      <c r="J4286" s="50"/>
      <c r="K4286" s="54"/>
      <c r="L4286" s="55"/>
      <c r="M4286" s="75"/>
      <c r="N4286" s="75"/>
      <c r="O4286" s="74"/>
      <c r="P4286" s="74"/>
      <c r="Q4286" s="57">
        <f t="shared" si="1866"/>
        <v>0</v>
      </c>
      <c r="R4286" s="74"/>
      <c r="S4286" s="53">
        <f t="shared" si="1867"/>
        <v>0</v>
      </c>
      <c r="T4286" s="58"/>
      <c r="U4286" s="58"/>
      <c r="V4286" s="53">
        <f t="shared" si="1868"/>
        <v>0</v>
      </c>
      <c r="W4286" s="75"/>
      <c r="X4286" s="76"/>
    </row>
    <row r="4287" spans="1:24" s="77" customFormat="1" ht="31.5" x14ac:dyDescent="0.25">
      <c r="A4287" s="72" t="s">
        <v>305</v>
      </c>
      <c r="B4287" s="33" t="s">
        <v>334</v>
      </c>
      <c r="C4287" s="78" t="s">
        <v>132</v>
      </c>
      <c r="D4287" s="43" t="s">
        <v>154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si="1866"/>
        <v>0</v>
      </c>
      <c r="R4287" s="74"/>
      <c r="S4287" s="53">
        <f t="shared" si="1867"/>
        <v>0</v>
      </c>
      <c r="T4287" s="58"/>
      <c r="U4287" s="58"/>
      <c r="V4287" s="53">
        <f t="shared" si="1868"/>
        <v>0</v>
      </c>
      <c r="W4287" s="75"/>
      <c r="X4287" s="76"/>
    </row>
    <row r="4288" spans="1:24" s="77" customFormat="1" ht="15.75" x14ac:dyDescent="0.25">
      <c r="A4288" s="72" t="s">
        <v>305</v>
      </c>
      <c r="B4288" s="33" t="s">
        <v>334</v>
      </c>
      <c r="C4288" s="78" t="s">
        <v>133</v>
      </c>
      <c r="D4288" s="43" t="s">
        <v>155</v>
      </c>
      <c r="E4288" s="74"/>
      <c r="F4288" s="74"/>
      <c r="G4288" s="74"/>
      <c r="H4288" s="74"/>
      <c r="I4288" s="54"/>
      <c r="J4288" s="50"/>
      <c r="K4288" s="54"/>
      <c r="L4288" s="55"/>
      <c r="M4288" s="75"/>
      <c r="N4288" s="75"/>
      <c r="O4288" s="74"/>
      <c r="P4288" s="74"/>
      <c r="Q4288" s="57">
        <f t="shared" si="1866"/>
        <v>0</v>
      </c>
      <c r="R4288" s="74"/>
      <c r="S4288" s="53">
        <f t="shared" si="1867"/>
        <v>0</v>
      </c>
      <c r="T4288" s="58"/>
      <c r="U4288" s="58"/>
      <c r="V4288" s="53">
        <f t="shared" si="1868"/>
        <v>0</v>
      </c>
      <c r="W4288" s="75"/>
      <c r="X4288" s="76"/>
    </row>
    <row r="4289" spans="1:24" s="77" customFormat="1" ht="15.75" x14ac:dyDescent="0.25">
      <c r="A4289" s="72" t="s">
        <v>305</v>
      </c>
      <c r="B4289" s="33" t="s">
        <v>334</v>
      </c>
      <c r="C4289" s="78" t="s">
        <v>135</v>
      </c>
      <c r="D4289" s="43" t="s">
        <v>156</v>
      </c>
      <c r="E4289" s="74"/>
      <c r="F4289" s="74"/>
      <c r="G4289" s="74"/>
      <c r="H4289" s="74"/>
      <c r="I4289" s="54"/>
      <c r="J4289" s="50"/>
      <c r="K4289" s="54"/>
      <c r="L4289" s="55"/>
      <c r="M4289" s="75"/>
      <c r="N4289" s="75"/>
      <c r="O4289" s="74"/>
      <c r="P4289" s="74"/>
      <c r="Q4289" s="57">
        <f t="shared" si="1866"/>
        <v>0</v>
      </c>
      <c r="R4289" s="74"/>
      <c r="S4289" s="53">
        <f t="shared" si="1867"/>
        <v>0</v>
      </c>
      <c r="T4289" s="58"/>
      <c r="U4289" s="58"/>
      <c r="V4289" s="53">
        <f t="shared" si="1868"/>
        <v>0</v>
      </c>
      <c r="W4289" s="75"/>
      <c r="X4289" s="76"/>
    </row>
    <row r="4290" spans="1:24" s="77" customFormat="1" ht="31.5" x14ac:dyDescent="0.25">
      <c r="A4290" s="72" t="s">
        <v>305</v>
      </c>
      <c r="B4290" s="33" t="s">
        <v>334</v>
      </c>
      <c r="C4290" s="78" t="s">
        <v>136</v>
      </c>
      <c r="D4290" s="43" t="s">
        <v>157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1866"/>
        <v>0</v>
      </c>
      <c r="R4290" s="74"/>
      <c r="S4290" s="53">
        <f t="shared" si="1867"/>
        <v>0</v>
      </c>
      <c r="T4290" s="58"/>
      <c r="U4290" s="58"/>
      <c r="V4290" s="53">
        <f t="shared" si="1868"/>
        <v>0</v>
      </c>
      <c r="W4290" s="75"/>
      <c r="X4290" s="76"/>
    </row>
    <row r="4291" spans="1:24" s="77" customFormat="1" ht="47.25" x14ac:dyDescent="0.25">
      <c r="A4291" s="72" t="s">
        <v>305</v>
      </c>
      <c r="B4291" s="33" t="s">
        <v>334</v>
      </c>
      <c r="C4291" s="78" t="s">
        <v>134</v>
      </c>
      <c r="D4291" s="43" t="s">
        <v>158</v>
      </c>
      <c r="E4291" s="74"/>
      <c r="F4291" s="74"/>
      <c r="G4291" s="74"/>
      <c r="H4291" s="74"/>
      <c r="I4291" s="54"/>
      <c r="J4291" s="50"/>
      <c r="K4291" s="54"/>
      <c r="L4291" s="55"/>
      <c r="M4291" s="75"/>
      <c r="N4291" s="75"/>
      <c r="O4291" s="74"/>
      <c r="P4291" s="74"/>
      <c r="Q4291" s="57">
        <f t="shared" si="1866"/>
        <v>0</v>
      </c>
      <c r="R4291" s="74"/>
      <c r="S4291" s="53">
        <f t="shared" si="1867"/>
        <v>0</v>
      </c>
      <c r="T4291" s="58"/>
      <c r="U4291" s="58"/>
      <c r="V4291" s="53">
        <f t="shared" si="1868"/>
        <v>0</v>
      </c>
      <c r="W4291" s="75"/>
      <c r="X4291" s="76"/>
    </row>
    <row r="4292" spans="1:24" s="77" customFormat="1" ht="15.75" x14ac:dyDescent="0.25">
      <c r="A4292" s="72" t="s">
        <v>305</v>
      </c>
      <c r="B4292" s="33" t="s">
        <v>334</v>
      </c>
      <c r="C4292" s="78" t="s">
        <v>138</v>
      </c>
      <c r="D4292" s="43" t="s">
        <v>159</v>
      </c>
      <c r="E4292" s="74"/>
      <c r="F4292" s="74"/>
      <c r="G4292" s="74"/>
      <c r="H4292" s="74"/>
      <c r="I4292" s="54"/>
      <c r="J4292" s="50"/>
      <c r="K4292" s="54"/>
      <c r="L4292" s="55"/>
      <c r="M4292" s="75"/>
      <c r="N4292" s="75"/>
      <c r="O4292" s="74"/>
      <c r="P4292" s="74"/>
      <c r="Q4292" s="57">
        <f t="shared" si="1866"/>
        <v>0</v>
      </c>
      <c r="R4292" s="74"/>
      <c r="S4292" s="53">
        <f t="shared" si="1867"/>
        <v>0</v>
      </c>
      <c r="T4292" s="58"/>
      <c r="U4292" s="58"/>
      <c r="V4292" s="53">
        <f t="shared" si="1868"/>
        <v>0</v>
      </c>
      <c r="W4292" s="75"/>
      <c r="X4292" s="76"/>
    </row>
    <row r="4293" spans="1:24" s="77" customFormat="1" ht="15.75" x14ac:dyDescent="0.25">
      <c r="A4293" s="72" t="s">
        <v>305</v>
      </c>
      <c r="B4293" s="33" t="s">
        <v>334</v>
      </c>
      <c r="C4293" s="78" t="s">
        <v>180</v>
      </c>
      <c r="D4293" s="43" t="s">
        <v>181</v>
      </c>
      <c r="E4293" s="74"/>
      <c r="F4293" s="74"/>
      <c r="G4293" s="74"/>
      <c r="H4293" s="74"/>
      <c r="I4293" s="54"/>
      <c r="J4293" s="50"/>
      <c r="K4293" s="54"/>
      <c r="L4293" s="55"/>
      <c r="M4293" s="75"/>
      <c r="N4293" s="75"/>
      <c r="O4293" s="74"/>
      <c r="P4293" s="74"/>
      <c r="Q4293" s="57">
        <f t="shared" si="1866"/>
        <v>0</v>
      </c>
      <c r="R4293" s="74"/>
      <c r="S4293" s="53">
        <f t="shared" si="1867"/>
        <v>0</v>
      </c>
      <c r="T4293" s="58"/>
      <c r="U4293" s="58"/>
      <c r="V4293" s="53">
        <f t="shared" si="1868"/>
        <v>0</v>
      </c>
      <c r="W4293" s="75"/>
      <c r="X4293" s="76"/>
    </row>
    <row r="4294" spans="1:24" s="77" customFormat="1" ht="31.5" x14ac:dyDescent="0.25">
      <c r="A4294" s="72" t="s">
        <v>305</v>
      </c>
      <c r="B4294" s="33" t="s">
        <v>334</v>
      </c>
      <c r="C4294" s="78" t="s">
        <v>137</v>
      </c>
      <c r="D4294" s="43" t="s">
        <v>160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1866"/>
        <v>0</v>
      </c>
      <c r="R4294" s="74"/>
      <c r="S4294" s="53">
        <f t="shared" si="1867"/>
        <v>0</v>
      </c>
      <c r="T4294" s="58"/>
      <c r="U4294" s="58"/>
      <c r="V4294" s="53">
        <f t="shared" si="1868"/>
        <v>0</v>
      </c>
      <c r="W4294" s="75"/>
      <c r="X4294" s="76"/>
    </row>
    <row r="4295" spans="1:24" s="77" customFormat="1" ht="15.75" x14ac:dyDescent="0.25">
      <c r="A4295" s="72" t="s">
        <v>305</v>
      </c>
      <c r="B4295" s="33" t="s">
        <v>334</v>
      </c>
      <c r="C4295" s="78" t="s">
        <v>127</v>
      </c>
      <c r="D4295" s="43" t="s">
        <v>161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1866"/>
        <v>0</v>
      </c>
      <c r="R4295" s="74"/>
      <c r="S4295" s="53">
        <f t="shared" si="1867"/>
        <v>0</v>
      </c>
      <c r="T4295" s="58"/>
      <c r="U4295" s="58"/>
      <c r="V4295" s="53">
        <f t="shared" si="1868"/>
        <v>0</v>
      </c>
      <c r="W4295" s="75"/>
      <c r="X4295" s="76"/>
    </row>
    <row r="4296" spans="1:24" s="77" customFormat="1" ht="31.5" x14ac:dyDescent="0.25">
      <c r="A4296" s="72" t="s">
        <v>305</v>
      </c>
      <c r="B4296" s="33" t="s">
        <v>334</v>
      </c>
      <c r="C4296" s="78" t="s">
        <v>126</v>
      </c>
      <c r="D4296" s="43" t="s">
        <v>162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1866"/>
        <v>0</v>
      </c>
      <c r="R4296" s="74"/>
      <c r="S4296" s="53">
        <f t="shared" si="1867"/>
        <v>0</v>
      </c>
      <c r="T4296" s="58"/>
      <c r="U4296" s="58"/>
      <c r="V4296" s="53">
        <f t="shared" si="1868"/>
        <v>0</v>
      </c>
      <c r="W4296" s="75"/>
      <c r="X4296" s="76"/>
    </row>
    <row r="4297" spans="1:24" s="77" customFormat="1" ht="15.75" x14ac:dyDescent="0.25">
      <c r="A4297" s="72" t="s">
        <v>305</v>
      </c>
      <c r="B4297" s="33" t="s">
        <v>334</v>
      </c>
      <c r="C4297" s="78" t="s">
        <v>122</v>
      </c>
      <c r="D4297" s="43" t="s">
        <v>163</v>
      </c>
      <c r="E4297" s="74"/>
      <c r="F4297" s="74"/>
      <c r="G4297" s="74"/>
      <c r="H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1866"/>
        <v>0</v>
      </c>
      <c r="R4297" s="74"/>
      <c r="S4297" s="53">
        <f t="shared" si="1867"/>
        <v>0</v>
      </c>
      <c r="T4297" s="58"/>
      <c r="U4297" s="58"/>
      <c r="V4297" s="53">
        <f t="shared" si="1868"/>
        <v>0</v>
      </c>
      <c r="W4297" s="75"/>
      <c r="X4297" s="76"/>
    </row>
    <row r="4298" spans="1:24" s="77" customFormat="1" ht="15.75" x14ac:dyDescent="0.25">
      <c r="A4298" s="72" t="s">
        <v>305</v>
      </c>
      <c r="B4298" s="33" t="s">
        <v>334</v>
      </c>
      <c r="C4298" s="78" t="s">
        <v>123</v>
      </c>
      <c r="D4298" s="43" t="s">
        <v>164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1866"/>
        <v>0</v>
      </c>
      <c r="R4298" s="74"/>
      <c r="S4298" s="53">
        <f t="shared" si="1867"/>
        <v>0</v>
      </c>
      <c r="T4298" s="58"/>
      <c r="U4298" s="58"/>
      <c r="V4298" s="53">
        <f t="shared" si="1868"/>
        <v>0</v>
      </c>
      <c r="W4298" s="75"/>
      <c r="X4298" s="76"/>
    </row>
    <row r="4299" spans="1:24" s="77" customFormat="1" ht="15.75" x14ac:dyDescent="0.25">
      <c r="A4299" s="72" t="s">
        <v>305</v>
      </c>
      <c r="B4299" s="33" t="s">
        <v>334</v>
      </c>
      <c r="C4299" s="78" t="s">
        <v>182</v>
      </c>
      <c r="D4299" s="43" t="s">
        <v>183</v>
      </c>
      <c r="E4299" s="74">
        <v>121610</v>
      </c>
      <c r="F4299" s="53">
        <f t="shared" ref="F4299:F4300" si="1869">ROUND(E4299/12*2,2)</f>
        <v>20268.330000000002</v>
      </c>
      <c r="G4299" s="53">
        <v>26695</v>
      </c>
      <c r="H4299" s="53">
        <v>17797</v>
      </c>
      <c r="I4299" s="119">
        <f t="shared" ref="I4299:I4300" si="1870">G4299-F4299</f>
        <v>6426.6699999999983</v>
      </c>
      <c r="J4299" s="55">
        <f t="shared" ref="J4299:J4300" si="1871">ROUND(I4299/F4299*100,2)</f>
        <v>31.71</v>
      </c>
      <c r="K4299" s="54"/>
      <c r="L4299" s="55"/>
      <c r="M4299" s="75"/>
      <c r="N4299" s="75"/>
      <c r="O4299" s="74">
        <v>1540</v>
      </c>
      <c r="P4299" s="74">
        <v>1020</v>
      </c>
      <c r="Q4299" s="57">
        <f t="shared" si="1866"/>
        <v>520</v>
      </c>
      <c r="R4299" s="75">
        <v>41</v>
      </c>
      <c r="S4299" s="53">
        <f t="shared" ref="S4299:S4300" si="1872">ROUND(R4299/12*2,0)</f>
        <v>7</v>
      </c>
      <c r="T4299" s="58">
        <v>9</v>
      </c>
      <c r="U4299" s="58">
        <v>6</v>
      </c>
      <c r="V4299" s="53">
        <f t="shared" si="1868"/>
        <v>3</v>
      </c>
      <c r="W4299" s="75"/>
      <c r="X4299" s="76"/>
    </row>
    <row r="4300" spans="1:24" s="77" customFormat="1" ht="15.75" x14ac:dyDescent="0.25">
      <c r="A4300" s="72" t="s">
        <v>305</v>
      </c>
      <c r="B4300" s="33" t="s">
        <v>334</v>
      </c>
      <c r="C4300" s="78" t="s">
        <v>184</v>
      </c>
      <c r="D4300" s="43" t="s">
        <v>185</v>
      </c>
      <c r="E4300" s="74">
        <v>145863</v>
      </c>
      <c r="F4300" s="53">
        <f t="shared" si="1869"/>
        <v>24310.5</v>
      </c>
      <c r="G4300" s="53">
        <v>72932</v>
      </c>
      <c r="H4300" s="53">
        <v>20838</v>
      </c>
      <c r="I4300" s="119">
        <f t="shared" si="1870"/>
        <v>48621.5</v>
      </c>
      <c r="J4300" s="55">
        <f t="shared" si="1871"/>
        <v>200</v>
      </c>
      <c r="K4300" s="54"/>
      <c r="L4300" s="55"/>
      <c r="M4300" s="75"/>
      <c r="N4300" s="75"/>
      <c r="O4300" s="74">
        <v>3098</v>
      </c>
      <c r="P4300" s="74">
        <v>1201</v>
      </c>
      <c r="Q4300" s="57">
        <f t="shared" si="1866"/>
        <v>1897</v>
      </c>
      <c r="R4300" s="75">
        <v>14</v>
      </c>
      <c r="S4300" s="53">
        <f t="shared" si="1872"/>
        <v>2</v>
      </c>
      <c r="T4300" s="58">
        <v>7</v>
      </c>
      <c r="U4300" s="58">
        <v>6</v>
      </c>
      <c r="V4300" s="53">
        <f t="shared" si="1868"/>
        <v>1</v>
      </c>
      <c r="W4300" s="75"/>
      <c r="X4300" s="76"/>
    </row>
    <row r="4301" spans="1:24" s="77" customFormat="1" ht="15.75" x14ac:dyDescent="0.25">
      <c r="A4301" s="72" t="s">
        <v>305</v>
      </c>
      <c r="B4301" s="33" t="s">
        <v>334</v>
      </c>
      <c r="C4301" s="78" t="s">
        <v>186</v>
      </c>
      <c r="D4301" s="43" t="s">
        <v>187</v>
      </c>
      <c r="E4301" s="74"/>
      <c r="F4301" s="74"/>
      <c r="G4301" s="74"/>
      <c r="H4301" s="74"/>
      <c r="I4301" s="54"/>
      <c r="J4301" s="50"/>
      <c r="K4301" s="54"/>
      <c r="L4301" s="55"/>
      <c r="M4301" s="75"/>
      <c r="N4301" s="75"/>
      <c r="O4301" s="74"/>
      <c r="P4301" s="74"/>
      <c r="Q4301" s="57">
        <f t="shared" si="1866"/>
        <v>0</v>
      </c>
      <c r="R4301" s="74"/>
      <c r="S4301" s="53">
        <f t="shared" ref="S4301:S4312" si="1873">ROUND(R4301/12*3,0)</f>
        <v>0</v>
      </c>
      <c r="T4301" s="58"/>
      <c r="U4301" s="58"/>
      <c r="V4301" s="53">
        <f t="shared" si="1868"/>
        <v>0</v>
      </c>
      <c r="W4301" s="75"/>
      <c r="X4301" s="76"/>
    </row>
    <row r="4302" spans="1:24" s="77" customFormat="1" ht="31.5" x14ac:dyDescent="0.25">
      <c r="A4302" s="72" t="s">
        <v>305</v>
      </c>
      <c r="B4302" s="33" t="s">
        <v>334</v>
      </c>
      <c r="C4302" s="78" t="s">
        <v>188</v>
      </c>
      <c r="D4302" s="43" t="s">
        <v>189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1866"/>
        <v>0</v>
      </c>
      <c r="R4302" s="74"/>
      <c r="S4302" s="53">
        <f t="shared" si="1873"/>
        <v>0</v>
      </c>
      <c r="T4302" s="58"/>
      <c r="U4302" s="58"/>
      <c r="V4302" s="53">
        <f t="shared" si="1868"/>
        <v>0</v>
      </c>
      <c r="W4302" s="75"/>
      <c r="X4302" s="76"/>
    </row>
    <row r="4303" spans="1:24" s="77" customFormat="1" ht="15.75" x14ac:dyDescent="0.25">
      <c r="A4303" s="72" t="s">
        <v>305</v>
      </c>
      <c r="B4303" s="33" t="s">
        <v>334</v>
      </c>
      <c r="C4303" s="78" t="s">
        <v>124</v>
      </c>
      <c r="D4303" s="43" t="s">
        <v>165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1866"/>
        <v>0</v>
      </c>
      <c r="R4303" s="74"/>
      <c r="S4303" s="53">
        <f t="shared" si="1873"/>
        <v>0</v>
      </c>
      <c r="T4303" s="58"/>
      <c r="U4303" s="58"/>
      <c r="V4303" s="53">
        <f t="shared" si="1868"/>
        <v>0</v>
      </c>
      <c r="W4303" s="75"/>
      <c r="X4303" s="76"/>
    </row>
    <row r="4304" spans="1:24" s="77" customFormat="1" ht="15.75" x14ac:dyDescent="0.25">
      <c r="A4304" s="72" t="s">
        <v>305</v>
      </c>
      <c r="B4304" s="33" t="s">
        <v>334</v>
      </c>
      <c r="C4304" s="78" t="s">
        <v>125</v>
      </c>
      <c r="D4304" s="43" t="s">
        <v>166</v>
      </c>
      <c r="E4304" s="74"/>
      <c r="F4304" s="74"/>
      <c r="G4304" s="74"/>
      <c r="H4304" s="74"/>
      <c r="I4304" s="54"/>
      <c r="J4304" s="50"/>
      <c r="K4304" s="54"/>
      <c r="L4304" s="55"/>
      <c r="M4304" s="75"/>
      <c r="N4304" s="75"/>
      <c r="O4304" s="74"/>
      <c r="P4304" s="74"/>
      <c r="Q4304" s="57">
        <f t="shared" si="1866"/>
        <v>0</v>
      </c>
      <c r="R4304" s="74"/>
      <c r="S4304" s="53">
        <f t="shared" si="1873"/>
        <v>0</v>
      </c>
      <c r="T4304" s="58"/>
      <c r="U4304" s="58"/>
      <c r="V4304" s="53">
        <f t="shared" si="1868"/>
        <v>0</v>
      </c>
      <c r="W4304" s="75"/>
      <c r="X4304" s="76"/>
    </row>
    <row r="4305" spans="1:24" s="77" customFormat="1" ht="47.25" x14ac:dyDescent="0.25">
      <c r="A4305" s="72" t="s">
        <v>305</v>
      </c>
      <c r="B4305" s="33" t="s">
        <v>334</v>
      </c>
      <c r="C4305" s="78" t="s">
        <v>34</v>
      </c>
      <c r="D4305" s="43" t="s">
        <v>167</v>
      </c>
      <c r="E4305" s="74"/>
      <c r="F4305" s="74"/>
      <c r="G4305" s="74"/>
      <c r="H4305" s="74"/>
      <c r="I4305" s="54"/>
      <c r="J4305" s="50"/>
      <c r="K4305" s="54"/>
      <c r="L4305" s="55"/>
      <c r="M4305" s="75"/>
      <c r="N4305" s="75"/>
      <c r="O4305" s="74"/>
      <c r="P4305" s="74"/>
      <c r="Q4305" s="57">
        <f t="shared" si="1866"/>
        <v>0</v>
      </c>
      <c r="R4305" s="74"/>
      <c r="S4305" s="53">
        <f t="shared" si="1873"/>
        <v>0</v>
      </c>
      <c r="T4305" s="58"/>
      <c r="U4305" s="58"/>
      <c r="V4305" s="53">
        <f t="shared" si="1868"/>
        <v>0</v>
      </c>
      <c r="W4305" s="75"/>
      <c r="X4305" s="76"/>
    </row>
    <row r="4306" spans="1:24" s="77" customFormat="1" ht="15.75" x14ac:dyDescent="0.25">
      <c r="A4306" s="72" t="s">
        <v>305</v>
      </c>
      <c r="B4306" s="33" t="s">
        <v>334</v>
      </c>
      <c r="C4306" s="78" t="s">
        <v>35</v>
      </c>
      <c r="D4306" s="43" t="s">
        <v>168</v>
      </c>
      <c r="E4306" s="74"/>
      <c r="F4306" s="74"/>
      <c r="G4306" s="74"/>
      <c r="H4306" s="74"/>
      <c r="I4306" s="54"/>
      <c r="J4306" s="50"/>
      <c r="K4306" s="54"/>
      <c r="L4306" s="55"/>
      <c r="M4306" s="75"/>
      <c r="N4306" s="75"/>
      <c r="O4306" s="74"/>
      <c r="P4306" s="74"/>
      <c r="Q4306" s="57">
        <f t="shared" si="1866"/>
        <v>0</v>
      </c>
      <c r="R4306" s="74"/>
      <c r="S4306" s="53">
        <f t="shared" si="1873"/>
        <v>0</v>
      </c>
      <c r="T4306" s="58"/>
      <c r="U4306" s="58"/>
      <c r="V4306" s="53">
        <f t="shared" si="1868"/>
        <v>0</v>
      </c>
      <c r="W4306" s="75"/>
      <c r="X4306" s="76"/>
    </row>
    <row r="4307" spans="1:24" s="77" customFormat="1" ht="31.5" x14ac:dyDescent="0.25">
      <c r="A4307" s="72" t="s">
        <v>305</v>
      </c>
      <c r="B4307" s="33" t="s">
        <v>334</v>
      </c>
      <c r="C4307" s="78" t="s">
        <v>36</v>
      </c>
      <c r="D4307" s="43" t="s">
        <v>190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1866"/>
        <v>0</v>
      </c>
      <c r="R4307" s="74"/>
      <c r="S4307" s="53">
        <f t="shared" si="1873"/>
        <v>0</v>
      </c>
      <c r="T4307" s="58"/>
      <c r="U4307" s="58"/>
      <c r="V4307" s="53">
        <f t="shared" si="1868"/>
        <v>0</v>
      </c>
      <c r="W4307" s="75"/>
      <c r="X4307" s="76"/>
    </row>
    <row r="4308" spans="1:24" s="77" customFormat="1" ht="31.5" x14ac:dyDescent="0.25">
      <c r="A4308" s="72" t="s">
        <v>305</v>
      </c>
      <c r="B4308" s="33" t="s">
        <v>334</v>
      </c>
      <c r="C4308" s="78" t="s">
        <v>37</v>
      </c>
      <c r="D4308" s="43" t="s">
        <v>191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1866"/>
        <v>0</v>
      </c>
      <c r="R4308" s="74"/>
      <c r="S4308" s="53">
        <f t="shared" si="1873"/>
        <v>0</v>
      </c>
      <c r="T4308" s="58"/>
      <c r="U4308" s="58"/>
      <c r="V4308" s="53">
        <f t="shared" si="1868"/>
        <v>0</v>
      </c>
      <c r="W4308" s="75"/>
      <c r="X4308" s="76"/>
    </row>
    <row r="4309" spans="1:24" s="77" customFormat="1" ht="31.5" x14ac:dyDescent="0.25">
      <c r="A4309" s="72" t="s">
        <v>305</v>
      </c>
      <c r="B4309" s="33" t="s">
        <v>334</v>
      </c>
      <c r="C4309" s="78" t="s">
        <v>38</v>
      </c>
      <c r="D4309" s="43" t="s">
        <v>169</v>
      </c>
      <c r="E4309" s="74"/>
      <c r="F4309" s="74"/>
      <c r="G4309" s="74"/>
      <c r="H4309" s="74"/>
      <c r="I4309" s="54"/>
      <c r="J4309" s="50"/>
      <c r="K4309" s="54"/>
      <c r="L4309" s="55"/>
      <c r="M4309" s="75"/>
      <c r="N4309" s="75"/>
      <c r="O4309" s="74"/>
      <c r="P4309" s="74"/>
      <c r="Q4309" s="57">
        <f t="shared" si="1866"/>
        <v>0</v>
      </c>
      <c r="R4309" s="74"/>
      <c r="S4309" s="53">
        <f t="shared" si="1873"/>
        <v>0</v>
      </c>
      <c r="T4309" s="58"/>
      <c r="U4309" s="58"/>
      <c r="V4309" s="53">
        <f t="shared" si="1868"/>
        <v>0</v>
      </c>
      <c r="W4309" s="75"/>
      <c r="X4309" s="76"/>
    </row>
    <row r="4310" spans="1:24" s="77" customFormat="1" ht="15.75" x14ac:dyDescent="0.25">
      <c r="A4310" s="72" t="s">
        <v>305</v>
      </c>
      <c r="B4310" s="33" t="s">
        <v>334</v>
      </c>
      <c r="C4310" s="78" t="s">
        <v>39</v>
      </c>
      <c r="D4310" s="43" t="s">
        <v>170</v>
      </c>
      <c r="E4310" s="74"/>
      <c r="F4310" s="74"/>
      <c r="G4310" s="74"/>
      <c r="H4310" s="74"/>
      <c r="I4310" s="54"/>
      <c r="J4310" s="50"/>
      <c r="K4310" s="54"/>
      <c r="L4310" s="55"/>
      <c r="M4310" s="75"/>
      <c r="N4310" s="75"/>
      <c r="O4310" s="74"/>
      <c r="P4310" s="74"/>
      <c r="Q4310" s="57">
        <f t="shared" si="1866"/>
        <v>0</v>
      </c>
      <c r="R4310" s="74"/>
      <c r="S4310" s="53">
        <f t="shared" si="1873"/>
        <v>0</v>
      </c>
      <c r="T4310" s="58"/>
      <c r="U4310" s="58"/>
      <c r="V4310" s="53">
        <f t="shared" si="1868"/>
        <v>0</v>
      </c>
      <c r="W4310" s="75"/>
      <c r="X4310" s="76"/>
    </row>
    <row r="4311" spans="1:24" s="77" customFormat="1" ht="47.25" x14ac:dyDescent="0.25">
      <c r="A4311" s="72" t="s">
        <v>305</v>
      </c>
      <c r="B4311" s="33" t="s">
        <v>334</v>
      </c>
      <c r="C4311" s="78" t="s">
        <v>40</v>
      </c>
      <c r="D4311" s="43" t="s">
        <v>172</v>
      </c>
      <c r="E4311" s="74"/>
      <c r="F4311" s="74"/>
      <c r="G4311" s="74"/>
      <c r="H4311" s="74"/>
      <c r="I4311" s="54"/>
      <c r="J4311" s="50"/>
      <c r="K4311" s="54"/>
      <c r="L4311" s="55"/>
      <c r="M4311" s="75"/>
      <c r="N4311" s="75"/>
      <c r="O4311" s="74"/>
      <c r="P4311" s="74"/>
      <c r="Q4311" s="57">
        <f t="shared" si="1866"/>
        <v>0</v>
      </c>
      <c r="R4311" s="74"/>
      <c r="S4311" s="53">
        <f t="shared" si="1873"/>
        <v>0</v>
      </c>
      <c r="T4311" s="58"/>
      <c r="U4311" s="58"/>
      <c r="V4311" s="53">
        <f t="shared" si="1868"/>
        <v>0</v>
      </c>
      <c r="W4311" s="75"/>
      <c r="X4311" s="76"/>
    </row>
    <row r="4312" spans="1:24" s="77" customFormat="1" ht="15.75" x14ac:dyDescent="0.25">
      <c r="A4312" s="72" t="s">
        <v>305</v>
      </c>
      <c r="B4312" s="33" t="s">
        <v>334</v>
      </c>
      <c r="C4312" s="78" t="s">
        <v>41</v>
      </c>
      <c r="D4312" s="43" t="s">
        <v>171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1866"/>
        <v>0</v>
      </c>
      <c r="R4312" s="74"/>
      <c r="S4312" s="53">
        <f t="shared" si="1873"/>
        <v>0</v>
      </c>
      <c r="T4312" s="58"/>
      <c r="U4312" s="58"/>
      <c r="V4312" s="53">
        <f t="shared" si="1868"/>
        <v>0</v>
      </c>
      <c r="W4312" s="75"/>
      <c r="X4312" s="76"/>
    </row>
    <row r="4313" spans="1:24" s="77" customFormat="1" ht="15.75" x14ac:dyDescent="0.25">
      <c r="A4313" s="72" t="s">
        <v>305</v>
      </c>
      <c r="B4313" s="33" t="s">
        <v>334</v>
      </c>
      <c r="C4313" s="78" t="s">
        <v>42</v>
      </c>
      <c r="D4313" s="43" t="s">
        <v>192</v>
      </c>
      <c r="E4313" s="74">
        <v>331539</v>
      </c>
      <c r="F4313" s="53">
        <f>ROUND(E4313/12*2,2)</f>
        <v>55256.5</v>
      </c>
      <c r="G4313" s="53">
        <v>58209</v>
      </c>
      <c r="H4313" s="53">
        <v>53147</v>
      </c>
      <c r="I4313" s="119">
        <f t="shared" ref="I4313" si="1874">G4313-F4313</f>
        <v>2952.5</v>
      </c>
      <c r="J4313" s="55">
        <f t="shared" ref="J4313" si="1875">ROUND(I4313/F4313*100,2)</f>
        <v>5.34</v>
      </c>
      <c r="K4313" s="54"/>
      <c r="L4313" s="55"/>
      <c r="M4313" s="75"/>
      <c r="N4313" s="75"/>
      <c r="O4313" s="74">
        <v>4800</v>
      </c>
      <c r="P4313" s="74">
        <v>4240</v>
      </c>
      <c r="Q4313" s="57">
        <f t="shared" si="1866"/>
        <v>560</v>
      </c>
      <c r="R4313" s="75">
        <v>131</v>
      </c>
      <c r="S4313" s="53">
        <f>ROUND(R4313/12*2,0)</f>
        <v>22</v>
      </c>
      <c r="T4313" s="58">
        <v>23</v>
      </c>
      <c r="U4313" s="58">
        <v>21</v>
      </c>
      <c r="V4313" s="53">
        <f t="shared" si="1868"/>
        <v>2</v>
      </c>
      <c r="W4313" s="75"/>
      <c r="X4313" s="76"/>
    </row>
    <row r="4314" spans="1:24" s="77" customFormat="1" ht="15.75" x14ac:dyDescent="0.25">
      <c r="A4314" s="72" t="s">
        <v>305</v>
      </c>
      <c r="B4314" s="33" t="s">
        <v>334</v>
      </c>
      <c r="C4314" s="78" t="s">
        <v>43</v>
      </c>
      <c r="D4314" s="43" t="s">
        <v>193</v>
      </c>
      <c r="E4314" s="74"/>
      <c r="F4314" s="74"/>
      <c r="G4314" s="74"/>
      <c r="H4314" s="74"/>
      <c r="I4314" s="54"/>
      <c r="J4314" s="50"/>
      <c r="K4314" s="54"/>
      <c r="L4314" s="55"/>
      <c r="M4314" s="75"/>
      <c r="N4314" s="75"/>
      <c r="O4314" s="74"/>
      <c r="P4314" s="74"/>
      <c r="Q4314" s="57">
        <f t="shared" si="1866"/>
        <v>0</v>
      </c>
      <c r="R4314" s="74"/>
      <c r="S4314" s="53">
        <f t="shared" ref="S4314:S4326" si="1876">ROUND(R4314/12*3,0)</f>
        <v>0</v>
      </c>
      <c r="T4314" s="58"/>
      <c r="U4314" s="58"/>
      <c r="V4314" s="53">
        <f t="shared" si="1868"/>
        <v>0</v>
      </c>
      <c r="W4314" s="75"/>
      <c r="X4314" s="76"/>
    </row>
    <row r="4315" spans="1:24" s="77" customFormat="1" ht="15.75" x14ac:dyDescent="0.25">
      <c r="A4315" s="72" t="s">
        <v>305</v>
      </c>
      <c r="B4315" s="33" t="s">
        <v>334</v>
      </c>
      <c r="C4315" s="78" t="s">
        <v>44</v>
      </c>
      <c r="D4315" s="43" t="s">
        <v>173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1866"/>
        <v>0</v>
      </c>
      <c r="R4315" s="74"/>
      <c r="S4315" s="53">
        <f t="shared" si="1876"/>
        <v>0</v>
      </c>
      <c r="T4315" s="58"/>
      <c r="U4315" s="58"/>
      <c r="V4315" s="53">
        <f t="shared" si="1868"/>
        <v>0</v>
      </c>
      <c r="W4315" s="75"/>
      <c r="X4315" s="76"/>
    </row>
    <row r="4316" spans="1:24" s="77" customFormat="1" ht="15.75" x14ac:dyDescent="0.25">
      <c r="A4316" s="72" t="s">
        <v>305</v>
      </c>
      <c r="B4316" s="33" t="s">
        <v>334</v>
      </c>
      <c r="C4316" s="78" t="s">
        <v>45</v>
      </c>
      <c r="D4316" s="43" t="s">
        <v>187</v>
      </c>
      <c r="E4316" s="74"/>
      <c r="F4316" s="74"/>
      <c r="G4316" s="74"/>
      <c r="H4316" s="74"/>
      <c r="I4316" s="54"/>
      <c r="J4316" s="50"/>
      <c r="K4316" s="54"/>
      <c r="L4316" s="55"/>
      <c r="M4316" s="75"/>
      <c r="N4316" s="75"/>
      <c r="O4316" s="74"/>
      <c r="P4316" s="74"/>
      <c r="Q4316" s="57">
        <f t="shared" si="1866"/>
        <v>0</v>
      </c>
      <c r="R4316" s="74"/>
      <c r="S4316" s="53">
        <f t="shared" si="1876"/>
        <v>0</v>
      </c>
      <c r="T4316" s="58"/>
      <c r="U4316" s="58"/>
      <c r="V4316" s="53">
        <f t="shared" si="1868"/>
        <v>0</v>
      </c>
      <c r="W4316" s="75"/>
      <c r="X4316" s="76"/>
    </row>
    <row r="4317" spans="1:24" s="77" customFormat="1" ht="15.75" x14ac:dyDescent="0.25">
      <c r="A4317" s="72" t="s">
        <v>305</v>
      </c>
      <c r="B4317" s="33" t="s">
        <v>334</v>
      </c>
      <c r="C4317" s="78" t="s">
        <v>46</v>
      </c>
      <c r="D4317" s="43" t="s">
        <v>194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>
        <f t="shared" si="1866"/>
        <v>0</v>
      </c>
      <c r="R4317" s="74"/>
      <c r="S4317" s="53">
        <f t="shared" si="1876"/>
        <v>0</v>
      </c>
      <c r="T4317" s="58"/>
      <c r="U4317" s="58"/>
      <c r="V4317" s="53">
        <f t="shared" si="1868"/>
        <v>0</v>
      </c>
      <c r="W4317" s="75"/>
      <c r="X4317" s="76"/>
    </row>
    <row r="4318" spans="1:24" s="77" customFormat="1" ht="15.75" x14ac:dyDescent="0.25">
      <c r="A4318" s="72" t="s">
        <v>305</v>
      </c>
      <c r="B4318" s="33" t="s">
        <v>334</v>
      </c>
      <c r="C4318" s="78" t="s">
        <v>47</v>
      </c>
      <c r="D4318" s="43" t="s">
        <v>121</v>
      </c>
      <c r="E4318" s="74"/>
      <c r="F4318" s="74"/>
      <c r="G4318" s="74"/>
      <c r="H4318" s="74"/>
      <c r="I4318" s="54"/>
      <c r="J4318" s="50"/>
      <c r="K4318" s="54"/>
      <c r="L4318" s="55"/>
      <c r="M4318" s="75"/>
      <c r="N4318" s="75"/>
      <c r="O4318" s="74"/>
      <c r="P4318" s="74"/>
      <c r="Q4318" s="57">
        <f t="shared" si="1866"/>
        <v>0</v>
      </c>
      <c r="R4318" s="74"/>
      <c r="S4318" s="53">
        <f t="shared" si="1876"/>
        <v>0</v>
      </c>
      <c r="T4318" s="58"/>
      <c r="U4318" s="58"/>
      <c r="V4318" s="53">
        <f t="shared" si="1868"/>
        <v>0</v>
      </c>
      <c r="W4318" s="75"/>
      <c r="X4318" s="76"/>
    </row>
    <row r="4319" spans="1:24" s="77" customFormat="1" ht="15.75" x14ac:dyDescent="0.25">
      <c r="A4319" s="72" t="s">
        <v>305</v>
      </c>
      <c r="B4319" s="33" t="s">
        <v>334</v>
      </c>
      <c r="C4319" s="78" t="s">
        <v>48</v>
      </c>
      <c r="D4319" s="43" t="s">
        <v>195</v>
      </c>
      <c r="E4319" s="74"/>
      <c r="F4319" s="74"/>
      <c r="G4319" s="74"/>
      <c r="H4319" s="74"/>
      <c r="I4319" s="54"/>
      <c r="J4319" s="50"/>
      <c r="K4319" s="54"/>
      <c r="L4319" s="55"/>
      <c r="M4319" s="75"/>
      <c r="N4319" s="75"/>
      <c r="O4319" s="74"/>
      <c r="P4319" s="74"/>
      <c r="Q4319" s="57">
        <f t="shared" si="1866"/>
        <v>0</v>
      </c>
      <c r="R4319" s="74"/>
      <c r="S4319" s="53">
        <f t="shared" si="1876"/>
        <v>0</v>
      </c>
      <c r="T4319" s="58"/>
      <c r="U4319" s="58"/>
      <c r="V4319" s="53">
        <f t="shared" si="1868"/>
        <v>0</v>
      </c>
      <c r="W4319" s="75"/>
      <c r="X4319" s="76"/>
    </row>
    <row r="4320" spans="1:24" s="77" customFormat="1" ht="31.5" x14ac:dyDescent="0.25">
      <c r="A4320" s="72" t="s">
        <v>305</v>
      </c>
      <c r="B4320" s="33" t="s">
        <v>334</v>
      </c>
      <c r="C4320" s="78" t="s">
        <v>128</v>
      </c>
      <c r="D4320" s="43" t="s">
        <v>118</v>
      </c>
      <c r="E4320" s="74"/>
      <c r="F4320" s="74"/>
      <c r="G4320" s="74"/>
      <c r="H4320" s="74"/>
      <c r="I4320" s="54"/>
      <c r="J4320" s="50"/>
      <c r="K4320" s="54"/>
      <c r="L4320" s="55"/>
      <c r="M4320" s="75"/>
      <c r="N4320" s="75"/>
      <c r="O4320" s="74"/>
      <c r="P4320" s="74"/>
      <c r="Q4320" s="57">
        <f t="shared" si="1866"/>
        <v>0</v>
      </c>
      <c r="R4320" s="74"/>
      <c r="S4320" s="53">
        <f t="shared" si="1876"/>
        <v>0</v>
      </c>
      <c r="T4320" s="58"/>
      <c r="U4320" s="58"/>
      <c r="V4320" s="53">
        <f t="shared" si="1868"/>
        <v>0</v>
      </c>
      <c r="W4320" s="75"/>
      <c r="X4320" s="76"/>
    </row>
    <row r="4321" spans="1:24" s="77" customFormat="1" ht="15.75" x14ac:dyDescent="0.25">
      <c r="A4321" s="72" t="s">
        <v>305</v>
      </c>
      <c r="B4321" s="33" t="s">
        <v>334</v>
      </c>
      <c r="C4321" s="78" t="s">
        <v>47</v>
      </c>
      <c r="D4321" s="43" t="s">
        <v>121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 t="shared" si="1866"/>
        <v>0</v>
      </c>
      <c r="R4321" s="74"/>
      <c r="S4321" s="53">
        <f t="shared" si="1876"/>
        <v>0</v>
      </c>
      <c r="T4321" s="58"/>
      <c r="U4321" s="58"/>
      <c r="V4321" s="53">
        <f t="shared" si="1868"/>
        <v>0</v>
      </c>
      <c r="W4321" s="75"/>
      <c r="X4321" s="76"/>
    </row>
    <row r="4322" spans="1:24" s="77" customFormat="1" ht="31.5" x14ac:dyDescent="0.25">
      <c r="A4322" s="72" t="s">
        <v>305</v>
      </c>
      <c r="B4322" s="33" t="s">
        <v>334</v>
      </c>
      <c r="C4322" s="78" t="s">
        <v>49</v>
      </c>
      <c r="D4322" s="43" t="s">
        <v>196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 t="shared" si="1866"/>
        <v>0</v>
      </c>
      <c r="R4322" s="74"/>
      <c r="S4322" s="53">
        <f t="shared" si="1876"/>
        <v>0</v>
      </c>
      <c r="T4322" s="58"/>
      <c r="U4322" s="58"/>
      <c r="V4322" s="53">
        <f t="shared" si="1868"/>
        <v>0</v>
      </c>
      <c r="W4322" s="75"/>
      <c r="X4322" s="76"/>
    </row>
    <row r="4323" spans="1:24" s="77" customFormat="1" ht="31.5" x14ac:dyDescent="0.25">
      <c r="A4323" s="72" t="s">
        <v>305</v>
      </c>
      <c r="B4323" s="33" t="s">
        <v>334</v>
      </c>
      <c r="C4323" s="78" t="s">
        <v>197</v>
      </c>
      <c r="D4323" s="43" t="s">
        <v>198</v>
      </c>
      <c r="E4323" s="74"/>
      <c r="F4323" s="74"/>
      <c r="G4323" s="74"/>
      <c r="H4323" s="74"/>
      <c r="I4323" s="54"/>
      <c r="J4323" s="50"/>
      <c r="K4323" s="54"/>
      <c r="L4323" s="55"/>
      <c r="M4323" s="75"/>
      <c r="N4323" s="75"/>
      <c r="O4323" s="74"/>
      <c r="P4323" s="74"/>
      <c r="Q4323" s="57">
        <f t="shared" si="1866"/>
        <v>0</v>
      </c>
      <c r="R4323" s="74"/>
      <c r="S4323" s="53">
        <f t="shared" si="1876"/>
        <v>0</v>
      </c>
      <c r="T4323" s="58"/>
      <c r="U4323" s="58"/>
      <c r="V4323" s="53">
        <f t="shared" si="1868"/>
        <v>0</v>
      </c>
      <c r="W4323" s="75"/>
      <c r="X4323" s="76"/>
    </row>
    <row r="4324" spans="1:24" s="77" customFormat="1" ht="47.25" x14ac:dyDescent="0.25">
      <c r="A4324" s="72" t="s">
        <v>305</v>
      </c>
      <c r="B4324" s="33" t="s">
        <v>334</v>
      </c>
      <c r="C4324" s="78" t="s">
        <v>199</v>
      </c>
      <c r="D4324" s="43" t="s">
        <v>200</v>
      </c>
      <c r="E4324" s="74"/>
      <c r="F4324" s="74"/>
      <c r="G4324" s="74"/>
      <c r="H4324" s="74"/>
      <c r="I4324" s="54"/>
      <c r="J4324" s="50"/>
      <c r="K4324" s="54"/>
      <c r="L4324" s="55"/>
      <c r="M4324" s="75"/>
      <c r="N4324" s="75"/>
      <c r="O4324" s="74"/>
      <c r="P4324" s="74"/>
      <c r="Q4324" s="57">
        <f t="shared" si="1866"/>
        <v>0</v>
      </c>
      <c r="R4324" s="74"/>
      <c r="S4324" s="53">
        <f t="shared" si="1876"/>
        <v>0</v>
      </c>
      <c r="T4324" s="58"/>
      <c r="U4324" s="58"/>
      <c r="V4324" s="53">
        <f t="shared" si="1868"/>
        <v>0</v>
      </c>
      <c r="W4324" s="75"/>
      <c r="X4324" s="76"/>
    </row>
    <row r="4325" spans="1:24" s="77" customFormat="1" ht="31.5" x14ac:dyDescent="0.25">
      <c r="A4325" s="72" t="s">
        <v>305</v>
      </c>
      <c r="B4325" s="33" t="s">
        <v>334</v>
      </c>
      <c r="C4325" s="78" t="s">
        <v>201</v>
      </c>
      <c r="D4325" s="43" t="s">
        <v>202</v>
      </c>
      <c r="E4325" s="74"/>
      <c r="F4325" s="74"/>
      <c r="G4325" s="74"/>
      <c r="H4325" s="74"/>
      <c r="I4325" s="54"/>
      <c r="J4325" s="50"/>
      <c r="K4325" s="54"/>
      <c r="L4325" s="55"/>
      <c r="M4325" s="75"/>
      <c r="N4325" s="75"/>
      <c r="O4325" s="74"/>
      <c r="P4325" s="74"/>
      <c r="Q4325" s="57">
        <f t="shared" si="1866"/>
        <v>0</v>
      </c>
      <c r="R4325" s="74"/>
      <c r="S4325" s="53">
        <f t="shared" si="1876"/>
        <v>0</v>
      </c>
      <c r="T4325" s="58"/>
      <c r="U4325" s="58"/>
      <c r="V4325" s="53">
        <f t="shared" si="1868"/>
        <v>0</v>
      </c>
      <c r="W4325" s="75"/>
      <c r="X4325" s="76"/>
    </row>
    <row r="4326" spans="1:24" s="77" customFormat="1" ht="47.25" x14ac:dyDescent="0.25">
      <c r="A4326" s="72" t="s">
        <v>305</v>
      </c>
      <c r="B4326" s="33" t="s">
        <v>334</v>
      </c>
      <c r="C4326" s="78" t="s">
        <v>203</v>
      </c>
      <c r="D4326" s="43" t="s">
        <v>204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si="1866"/>
        <v>0</v>
      </c>
      <c r="R4326" s="74"/>
      <c r="S4326" s="53">
        <f t="shared" si="1876"/>
        <v>0</v>
      </c>
      <c r="T4326" s="58"/>
      <c r="U4326" s="58"/>
      <c r="V4326" s="53">
        <f t="shared" si="1868"/>
        <v>0</v>
      </c>
      <c r="W4326" s="75"/>
      <c r="X4326" s="76"/>
    </row>
    <row r="4327" spans="1:24" s="77" customFormat="1" ht="31.5" x14ac:dyDescent="0.25">
      <c r="A4327" s="72" t="s">
        <v>305</v>
      </c>
      <c r="B4327" s="22" t="s">
        <v>335</v>
      </c>
      <c r="C4327" s="73" t="s">
        <v>102</v>
      </c>
      <c r="D4327" s="32" t="s">
        <v>50</v>
      </c>
      <c r="E4327" s="64">
        <f>SUM(E4328:E4376)</f>
        <v>32727</v>
      </c>
      <c r="F4327" s="64">
        <f>SUM(F4328:F4376)</f>
        <v>29345</v>
      </c>
      <c r="G4327" s="64">
        <f>SUM(G4328:G4376)</f>
        <v>29352.639999999999</v>
      </c>
      <c r="H4327" s="64">
        <f>SUM(H4328:H4376)</f>
        <v>28946</v>
      </c>
      <c r="I4327" s="64">
        <f>SUM(I4328:I4376)</f>
        <v>460.51</v>
      </c>
      <c r="J4327" s="50">
        <f>ROUND(I4327/F4327*100,2)</f>
        <v>1.57</v>
      </c>
      <c r="K4327" s="64">
        <f>SUM(K4328:K4376)</f>
        <v>-452.87</v>
      </c>
      <c r="L4327" s="64" t="e">
        <f>SUM(L4328:L4373)</f>
        <v>#DIV/0!</v>
      </c>
      <c r="M4327" s="64"/>
      <c r="N4327" s="64"/>
      <c r="O4327" s="64">
        <f t="shared" ref="O4327:V4327" si="1877">SUM(O4328:O4371)</f>
        <v>0</v>
      </c>
      <c r="P4327" s="64">
        <f t="shared" si="1877"/>
        <v>0</v>
      </c>
      <c r="Q4327" s="126">
        <f t="shared" si="1877"/>
        <v>0</v>
      </c>
      <c r="R4327" s="64">
        <f t="shared" si="1877"/>
        <v>0</v>
      </c>
      <c r="S4327" s="64">
        <f t="shared" si="1877"/>
        <v>0</v>
      </c>
      <c r="T4327" s="136">
        <f t="shared" si="1877"/>
        <v>0</v>
      </c>
      <c r="U4327" s="136">
        <f t="shared" si="1877"/>
        <v>0</v>
      </c>
      <c r="V4327" s="64">
        <f t="shared" si="1877"/>
        <v>0</v>
      </c>
      <c r="W4327" s="64"/>
      <c r="X4327" s="76"/>
    </row>
    <row r="4328" spans="1:24" s="77" customFormat="1" ht="63" x14ac:dyDescent="0.25">
      <c r="A4328" s="72" t="s">
        <v>305</v>
      </c>
      <c r="B4328" s="44" t="s">
        <v>335</v>
      </c>
      <c r="C4328" s="73" t="s">
        <v>102</v>
      </c>
      <c r="D4328" s="43" t="s">
        <v>205</v>
      </c>
      <c r="E4328" s="74"/>
      <c r="F4328" s="74"/>
      <c r="G4328" s="74"/>
      <c r="H4328" s="74"/>
      <c r="I4328" s="54"/>
      <c r="J4328" s="50"/>
      <c r="K4328" s="54"/>
      <c r="L4328" s="55"/>
      <c r="M4328" s="75"/>
      <c r="N4328" s="75"/>
      <c r="O4328" s="74"/>
      <c r="P4328" s="74"/>
      <c r="Q4328" s="57">
        <f>O4328-P4328</f>
        <v>0</v>
      </c>
      <c r="R4328" s="74"/>
      <c r="S4328" s="53">
        <f>ROUND(R4328/12*3,0)</f>
        <v>0</v>
      </c>
      <c r="T4328" s="58"/>
      <c r="U4328" s="58"/>
      <c r="V4328" s="53">
        <f>T4328-U4328</f>
        <v>0</v>
      </c>
      <c r="W4328" s="75"/>
      <c r="X4328" s="76"/>
    </row>
    <row r="4329" spans="1:24" s="77" customFormat="1" ht="15.75" x14ac:dyDescent="0.25">
      <c r="A4329" s="72" t="s">
        <v>305</v>
      </c>
      <c r="B4329" s="44" t="s">
        <v>335</v>
      </c>
      <c r="C4329" s="23" t="s">
        <v>367</v>
      </c>
      <c r="D4329" s="43" t="s">
        <v>370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/>
      <c r="R4329" s="74"/>
      <c r="S4329" s="53"/>
      <c r="T4329" s="58"/>
      <c r="U4329" s="58"/>
      <c r="V4329" s="53"/>
      <c r="W4329" s="75"/>
      <c r="X4329" s="76"/>
    </row>
    <row r="4330" spans="1:24" s="77" customFormat="1" ht="15.75" x14ac:dyDescent="0.25">
      <c r="A4330" s="72" t="s">
        <v>305</v>
      </c>
      <c r="B4330" s="44" t="s">
        <v>335</v>
      </c>
      <c r="C4330" s="23" t="s">
        <v>368</v>
      </c>
      <c r="D4330" s="43" t="s">
        <v>371</v>
      </c>
      <c r="E4330" s="74"/>
      <c r="F4330" s="74"/>
      <c r="G4330" s="74"/>
      <c r="H4330" s="74"/>
      <c r="I4330" s="54"/>
      <c r="J4330" s="50"/>
      <c r="K4330" s="54"/>
      <c r="L4330" s="55"/>
      <c r="M4330" s="75"/>
      <c r="N4330" s="75"/>
      <c r="O4330" s="74"/>
      <c r="P4330" s="74"/>
      <c r="Q4330" s="57"/>
      <c r="R4330" s="74"/>
      <c r="S4330" s="53"/>
      <c r="T4330" s="58"/>
      <c r="U4330" s="58"/>
      <c r="V4330" s="53"/>
      <c r="W4330" s="75"/>
      <c r="X4330" s="76"/>
    </row>
    <row r="4331" spans="1:24" s="77" customFormat="1" ht="31.5" x14ac:dyDescent="0.25">
      <c r="A4331" s="72" t="s">
        <v>305</v>
      </c>
      <c r="B4331" s="44" t="s">
        <v>335</v>
      </c>
      <c r="C4331" s="23" t="s">
        <v>369</v>
      </c>
      <c r="D4331" s="43" t="s">
        <v>372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/>
      <c r="R4331" s="74"/>
      <c r="S4331" s="53"/>
      <c r="T4331" s="58"/>
      <c r="U4331" s="58"/>
      <c r="V4331" s="53"/>
      <c r="W4331" s="75"/>
      <c r="X4331" s="76"/>
    </row>
    <row r="4332" spans="1:24" s="77" customFormat="1" ht="31.5" x14ac:dyDescent="0.25">
      <c r="A4332" s="72" t="s">
        <v>305</v>
      </c>
      <c r="B4332" s="44" t="s">
        <v>335</v>
      </c>
      <c r="C4332" s="79" t="s">
        <v>206</v>
      </c>
      <c r="D4332" s="43" t="s">
        <v>207</v>
      </c>
      <c r="E4332" s="74"/>
      <c r="F4332" s="74"/>
      <c r="G4332" s="74"/>
      <c r="H4332" s="74"/>
      <c r="I4332" s="119"/>
      <c r="J4332" s="55"/>
      <c r="K4332" s="119"/>
      <c r="L4332" s="55"/>
      <c r="M4332" s="75"/>
      <c r="N4332" s="75"/>
      <c r="O4332" s="74"/>
      <c r="P4332" s="74"/>
      <c r="Q4332" s="59">
        <f t="shared" ref="Q4332:Q4369" si="1878">O4332-P4332</f>
        <v>0</v>
      </c>
      <c r="R4332" s="74"/>
      <c r="S4332" s="53">
        <f t="shared" ref="S4332:S4369" si="1879">ROUND(R4332/12*3,0)</f>
        <v>0</v>
      </c>
      <c r="T4332" s="53"/>
      <c r="U4332" s="53"/>
      <c r="V4332" s="53">
        <f t="shared" ref="V4332:V4369" si="1880">T4332-U4332</f>
        <v>0</v>
      </c>
      <c r="W4332" s="75"/>
      <c r="X4332" s="76"/>
    </row>
    <row r="4333" spans="1:24" s="77" customFormat="1" ht="31.5" x14ac:dyDescent="0.25">
      <c r="A4333" s="72" t="s">
        <v>305</v>
      </c>
      <c r="B4333" s="44" t="s">
        <v>335</v>
      </c>
      <c r="C4333" s="79" t="s">
        <v>208</v>
      </c>
      <c r="D4333" s="43" t="s">
        <v>209</v>
      </c>
      <c r="E4333" s="74">
        <v>940</v>
      </c>
      <c r="F4333" s="53">
        <f>ROUND(E4333/12*2,0)</f>
        <v>157</v>
      </c>
      <c r="G4333" s="53">
        <v>443.21</v>
      </c>
      <c r="H4333" s="53">
        <v>151</v>
      </c>
      <c r="I4333" s="119">
        <f t="shared" ref="I4333" si="1881">G4333-F4333</f>
        <v>286.20999999999998</v>
      </c>
      <c r="J4333" s="55">
        <f t="shared" ref="J4333" si="1882">ROUND(I4333/F4333*100,2)</f>
        <v>182.3</v>
      </c>
      <c r="K4333" s="54"/>
      <c r="L4333" s="55"/>
      <c r="M4333" s="75"/>
      <c r="N4333" s="75"/>
      <c r="O4333" s="74"/>
      <c r="P4333" s="74"/>
      <c r="Q4333" s="57">
        <f t="shared" si="1878"/>
        <v>0</v>
      </c>
      <c r="R4333" s="74"/>
      <c r="S4333" s="53">
        <f t="shared" si="1879"/>
        <v>0</v>
      </c>
      <c r="T4333" s="58"/>
      <c r="U4333" s="58"/>
      <c r="V4333" s="53">
        <f t="shared" si="1880"/>
        <v>0</v>
      </c>
      <c r="W4333" s="75"/>
      <c r="X4333" s="76"/>
    </row>
    <row r="4334" spans="1:24" s="77" customFormat="1" ht="15.75" x14ac:dyDescent="0.25">
      <c r="A4334" s="72" t="s">
        <v>305</v>
      </c>
      <c r="B4334" s="44" t="s">
        <v>335</v>
      </c>
      <c r="C4334" s="79" t="s">
        <v>210</v>
      </c>
      <c r="D4334" s="43" t="s">
        <v>223</v>
      </c>
      <c r="E4334" s="74"/>
      <c r="F4334" s="74"/>
      <c r="G4334" s="74"/>
      <c r="H4334" s="74"/>
      <c r="I4334" s="54"/>
      <c r="J4334" s="50"/>
      <c r="K4334" s="54"/>
      <c r="L4334" s="55"/>
      <c r="M4334" s="75"/>
      <c r="N4334" s="75"/>
      <c r="O4334" s="74"/>
      <c r="P4334" s="74"/>
      <c r="Q4334" s="57">
        <f t="shared" si="1878"/>
        <v>0</v>
      </c>
      <c r="R4334" s="74"/>
      <c r="S4334" s="53">
        <f t="shared" si="1879"/>
        <v>0</v>
      </c>
      <c r="T4334" s="58"/>
      <c r="U4334" s="58"/>
      <c r="V4334" s="53">
        <f t="shared" si="1880"/>
        <v>0</v>
      </c>
      <c r="W4334" s="75"/>
      <c r="X4334" s="76"/>
    </row>
    <row r="4335" spans="1:24" s="77" customFormat="1" ht="31.5" x14ac:dyDescent="0.25">
      <c r="A4335" s="72" t="s">
        <v>305</v>
      </c>
      <c r="B4335" s="44" t="s">
        <v>335</v>
      </c>
      <c r="C4335" s="79" t="s">
        <v>211</v>
      </c>
      <c r="D4335" s="43" t="s">
        <v>212</v>
      </c>
      <c r="E4335" s="53"/>
      <c r="F4335" s="53">
        <f>E4335/12*1</f>
        <v>0</v>
      </c>
      <c r="G4335" s="53"/>
      <c r="H4335" s="53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1878"/>
        <v>0</v>
      </c>
      <c r="R4335" s="74"/>
      <c r="S4335" s="53">
        <f t="shared" si="1879"/>
        <v>0</v>
      </c>
      <c r="T4335" s="58"/>
      <c r="U4335" s="58"/>
      <c r="V4335" s="53">
        <f t="shared" si="1880"/>
        <v>0</v>
      </c>
      <c r="W4335" s="75"/>
      <c r="X4335" s="76"/>
    </row>
    <row r="4336" spans="1:24" s="77" customFormat="1" ht="15.75" x14ac:dyDescent="0.25">
      <c r="A4336" s="72" t="s">
        <v>305</v>
      </c>
      <c r="B4336" s="44" t="s">
        <v>335</v>
      </c>
      <c r="C4336" s="79" t="s">
        <v>213</v>
      </c>
      <c r="D4336" s="43" t="s">
        <v>214</v>
      </c>
      <c r="E4336" s="74"/>
      <c r="F4336" s="74"/>
      <c r="G4336" s="74"/>
      <c r="H4336" s="74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1878"/>
        <v>0</v>
      </c>
      <c r="R4336" s="74"/>
      <c r="S4336" s="53">
        <f t="shared" si="1879"/>
        <v>0</v>
      </c>
      <c r="T4336" s="58"/>
      <c r="U4336" s="58"/>
      <c r="V4336" s="53">
        <f t="shared" si="1880"/>
        <v>0</v>
      </c>
      <c r="W4336" s="75"/>
      <c r="X4336" s="76"/>
    </row>
    <row r="4337" spans="1:24" s="77" customFormat="1" ht="31.5" x14ac:dyDescent="0.25">
      <c r="A4337" s="72" t="s">
        <v>305</v>
      </c>
      <c r="B4337" s="44" t="s">
        <v>335</v>
      </c>
      <c r="C4337" s="79" t="s">
        <v>215</v>
      </c>
      <c r="D4337" s="43" t="s">
        <v>216</v>
      </c>
      <c r="E4337" s="53"/>
      <c r="F4337" s="53">
        <f t="shared" ref="F4337:F4368" si="1883">E4337/12*1</f>
        <v>0</v>
      </c>
      <c r="G4337" s="53"/>
      <c r="H4337" s="53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1878"/>
        <v>0</v>
      </c>
      <c r="R4337" s="74"/>
      <c r="S4337" s="53">
        <f t="shared" si="1879"/>
        <v>0</v>
      </c>
      <c r="T4337" s="58"/>
      <c r="U4337" s="58"/>
      <c r="V4337" s="53">
        <f t="shared" si="1880"/>
        <v>0</v>
      </c>
      <c r="W4337" s="75"/>
      <c r="X4337" s="76"/>
    </row>
    <row r="4338" spans="1:24" s="77" customFormat="1" ht="31.5" x14ac:dyDescent="0.25">
      <c r="A4338" s="72" t="s">
        <v>305</v>
      </c>
      <c r="B4338" s="44" t="s">
        <v>335</v>
      </c>
      <c r="C4338" s="79" t="s">
        <v>217</v>
      </c>
      <c r="D4338" s="43" t="s">
        <v>218</v>
      </c>
      <c r="E4338" s="53"/>
      <c r="F4338" s="53">
        <f t="shared" si="1883"/>
        <v>0</v>
      </c>
      <c r="G4338" s="53"/>
      <c r="H4338" s="53"/>
      <c r="I4338" s="54"/>
      <c r="J4338" s="50"/>
      <c r="K4338" s="54"/>
      <c r="L4338" s="55"/>
      <c r="M4338" s="75"/>
      <c r="N4338" s="75"/>
      <c r="O4338" s="74"/>
      <c r="P4338" s="74"/>
      <c r="Q4338" s="57">
        <f t="shared" si="1878"/>
        <v>0</v>
      </c>
      <c r="R4338" s="74"/>
      <c r="S4338" s="53">
        <f t="shared" si="1879"/>
        <v>0</v>
      </c>
      <c r="T4338" s="58"/>
      <c r="U4338" s="58"/>
      <c r="V4338" s="53">
        <f t="shared" si="1880"/>
        <v>0</v>
      </c>
      <c r="W4338" s="75"/>
      <c r="X4338" s="76"/>
    </row>
    <row r="4339" spans="1:24" s="77" customFormat="1" ht="31.5" x14ac:dyDescent="0.25">
      <c r="A4339" s="72" t="s">
        <v>305</v>
      </c>
      <c r="B4339" s="44" t="s">
        <v>335</v>
      </c>
      <c r="C4339" s="79" t="s">
        <v>219</v>
      </c>
      <c r="D4339" s="43" t="s">
        <v>220</v>
      </c>
      <c r="E4339" s="53"/>
      <c r="F4339" s="53">
        <f t="shared" si="1883"/>
        <v>0</v>
      </c>
      <c r="G4339" s="53"/>
      <c r="H4339" s="53"/>
      <c r="I4339" s="54"/>
      <c r="J4339" s="50"/>
      <c r="K4339" s="54"/>
      <c r="L4339" s="55"/>
      <c r="M4339" s="75"/>
      <c r="N4339" s="75"/>
      <c r="O4339" s="74"/>
      <c r="P4339" s="74"/>
      <c r="Q4339" s="57">
        <f t="shared" si="1878"/>
        <v>0</v>
      </c>
      <c r="R4339" s="74"/>
      <c r="S4339" s="53">
        <f t="shared" si="1879"/>
        <v>0</v>
      </c>
      <c r="T4339" s="58"/>
      <c r="U4339" s="58"/>
      <c r="V4339" s="53">
        <f t="shared" si="1880"/>
        <v>0</v>
      </c>
      <c r="W4339" s="75"/>
      <c r="X4339" s="76"/>
    </row>
    <row r="4340" spans="1:24" s="77" customFormat="1" ht="31.5" x14ac:dyDescent="0.25">
      <c r="A4340" s="72" t="s">
        <v>305</v>
      </c>
      <c r="B4340" s="44" t="s">
        <v>335</v>
      </c>
      <c r="C4340" s="79" t="s">
        <v>221</v>
      </c>
      <c r="D4340" s="43" t="s">
        <v>224</v>
      </c>
      <c r="E4340" s="53"/>
      <c r="F4340" s="53">
        <f t="shared" si="1883"/>
        <v>0</v>
      </c>
      <c r="G4340" s="53"/>
      <c r="H4340" s="53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1878"/>
        <v>0</v>
      </c>
      <c r="R4340" s="74"/>
      <c r="S4340" s="53">
        <f t="shared" si="1879"/>
        <v>0</v>
      </c>
      <c r="T4340" s="58"/>
      <c r="U4340" s="58"/>
      <c r="V4340" s="53">
        <f t="shared" si="1880"/>
        <v>0</v>
      </c>
      <c r="W4340" s="75"/>
      <c r="X4340" s="76"/>
    </row>
    <row r="4341" spans="1:24" s="77" customFormat="1" ht="31.5" x14ac:dyDescent="0.25">
      <c r="A4341" s="72" t="s">
        <v>305</v>
      </c>
      <c r="B4341" s="44" t="s">
        <v>335</v>
      </c>
      <c r="C4341" s="79" t="s">
        <v>222</v>
      </c>
      <c r="D4341" s="43" t="s">
        <v>225</v>
      </c>
      <c r="E4341" s="53"/>
      <c r="F4341" s="53">
        <f t="shared" si="1883"/>
        <v>0</v>
      </c>
      <c r="G4341" s="53"/>
      <c r="H4341" s="53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1878"/>
        <v>0</v>
      </c>
      <c r="R4341" s="74"/>
      <c r="S4341" s="53">
        <f t="shared" si="1879"/>
        <v>0</v>
      </c>
      <c r="T4341" s="58"/>
      <c r="U4341" s="58"/>
      <c r="V4341" s="53">
        <f t="shared" si="1880"/>
        <v>0</v>
      </c>
      <c r="W4341" s="75"/>
      <c r="X4341" s="76"/>
    </row>
    <row r="4342" spans="1:24" s="77" customFormat="1" ht="31.5" x14ac:dyDescent="0.25">
      <c r="A4342" s="72" t="s">
        <v>305</v>
      </c>
      <c r="B4342" s="44" t="s">
        <v>335</v>
      </c>
      <c r="C4342" s="79" t="s">
        <v>277</v>
      </c>
      <c r="D4342" s="43" t="s">
        <v>278</v>
      </c>
      <c r="E4342" s="53"/>
      <c r="F4342" s="53">
        <f t="shared" si="1883"/>
        <v>0</v>
      </c>
      <c r="G4342" s="53"/>
      <c r="H4342" s="53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1878"/>
        <v>0</v>
      </c>
      <c r="R4342" s="74"/>
      <c r="S4342" s="53">
        <f t="shared" si="1879"/>
        <v>0</v>
      </c>
      <c r="T4342" s="58"/>
      <c r="U4342" s="58"/>
      <c r="V4342" s="53">
        <f t="shared" si="1880"/>
        <v>0</v>
      </c>
      <c r="W4342" s="75"/>
      <c r="X4342" s="76"/>
    </row>
    <row r="4343" spans="1:24" s="77" customFormat="1" ht="15.75" x14ac:dyDescent="0.25">
      <c r="A4343" s="72" t="s">
        <v>305</v>
      </c>
      <c r="B4343" s="44" t="s">
        <v>335</v>
      </c>
      <c r="C4343" s="79" t="s">
        <v>226</v>
      </c>
      <c r="D4343" s="38" t="s">
        <v>408</v>
      </c>
      <c r="E4343" s="53"/>
      <c r="F4343" s="53"/>
      <c r="G4343" s="53">
        <v>174.3</v>
      </c>
      <c r="H4343" s="53">
        <v>60</v>
      </c>
      <c r="I4343" s="119">
        <f>G4343-F4343</f>
        <v>174.3</v>
      </c>
      <c r="J4343" s="55"/>
      <c r="K4343" s="54"/>
      <c r="L4343" s="55"/>
      <c r="M4343" s="75"/>
      <c r="N4343" s="75"/>
      <c r="O4343" s="74"/>
      <c r="P4343" s="74"/>
      <c r="Q4343" s="57">
        <f t="shared" si="1878"/>
        <v>0</v>
      </c>
      <c r="R4343" s="74"/>
      <c r="S4343" s="53">
        <f t="shared" si="1879"/>
        <v>0</v>
      </c>
      <c r="T4343" s="58"/>
      <c r="U4343" s="58"/>
      <c r="V4343" s="53">
        <f t="shared" si="1880"/>
        <v>0</v>
      </c>
      <c r="W4343" s="75"/>
      <c r="X4343" s="76"/>
    </row>
    <row r="4344" spans="1:24" s="77" customFormat="1" ht="31.5" x14ac:dyDescent="0.25">
      <c r="A4344" s="72" t="s">
        <v>305</v>
      </c>
      <c r="B4344" s="44" t="s">
        <v>335</v>
      </c>
      <c r="C4344" s="79" t="s">
        <v>227</v>
      </c>
      <c r="D4344" s="43" t="s">
        <v>228</v>
      </c>
      <c r="E4344" s="53"/>
      <c r="F4344" s="53">
        <f t="shared" si="1883"/>
        <v>0</v>
      </c>
      <c r="G4344" s="53"/>
      <c r="H4344" s="53"/>
      <c r="I4344" s="54"/>
      <c r="J4344" s="50"/>
      <c r="K4344" s="54"/>
      <c r="L4344" s="55"/>
      <c r="M4344" s="75"/>
      <c r="N4344" s="75"/>
      <c r="O4344" s="74"/>
      <c r="P4344" s="74"/>
      <c r="Q4344" s="57">
        <f t="shared" si="1878"/>
        <v>0</v>
      </c>
      <c r="R4344" s="74"/>
      <c r="S4344" s="53">
        <f t="shared" si="1879"/>
        <v>0</v>
      </c>
      <c r="T4344" s="58"/>
      <c r="U4344" s="58"/>
      <c r="V4344" s="53">
        <f t="shared" si="1880"/>
        <v>0</v>
      </c>
      <c r="W4344" s="75"/>
      <c r="X4344" s="76"/>
    </row>
    <row r="4345" spans="1:24" s="77" customFormat="1" ht="15.75" x14ac:dyDescent="0.25">
      <c r="A4345" s="72" t="s">
        <v>305</v>
      </c>
      <c r="B4345" s="44" t="s">
        <v>335</v>
      </c>
      <c r="C4345" s="79" t="s">
        <v>229</v>
      </c>
      <c r="D4345" s="43" t="s">
        <v>230</v>
      </c>
      <c r="E4345" s="53"/>
      <c r="F4345" s="53">
        <f t="shared" si="1883"/>
        <v>0</v>
      </c>
      <c r="G4345" s="53"/>
      <c r="H4345" s="53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1878"/>
        <v>0</v>
      </c>
      <c r="R4345" s="74"/>
      <c r="S4345" s="53">
        <f t="shared" si="1879"/>
        <v>0</v>
      </c>
      <c r="T4345" s="58"/>
      <c r="U4345" s="58"/>
      <c r="V4345" s="53">
        <f t="shared" si="1880"/>
        <v>0</v>
      </c>
      <c r="W4345" s="75"/>
      <c r="X4345" s="76"/>
    </row>
    <row r="4346" spans="1:24" s="77" customFormat="1" ht="15.75" x14ac:dyDescent="0.25">
      <c r="A4346" s="72" t="s">
        <v>305</v>
      </c>
      <c r="B4346" s="44" t="s">
        <v>335</v>
      </c>
      <c r="C4346" s="37" t="s">
        <v>377</v>
      </c>
      <c r="D4346" s="43" t="s">
        <v>359</v>
      </c>
      <c r="E4346" s="53"/>
      <c r="F4346" s="53">
        <f t="shared" si="1883"/>
        <v>0</v>
      </c>
      <c r="G4346" s="53"/>
      <c r="H4346" s="53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1878"/>
        <v>0</v>
      </c>
      <c r="R4346" s="74"/>
      <c r="S4346" s="53">
        <f t="shared" si="1879"/>
        <v>0</v>
      </c>
      <c r="T4346" s="58"/>
      <c r="U4346" s="58"/>
      <c r="V4346" s="53">
        <f t="shared" si="1880"/>
        <v>0</v>
      </c>
      <c r="W4346" s="75"/>
      <c r="X4346" s="76"/>
    </row>
    <row r="4347" spans="1:24" s="77" customFormat="1" ht="15.75" x14ac:dyDescent="0.25">
      <c r="A4347" s="72" t="s">
        <v>305</v>
      </c>
      <c r="B4347" s="44" t="s">
        <v>335</v>
      </c>
      <c r="C4347" s="79" t="s">
        <v>231</v>
      </c>
      <c r="D4347" s="43" t="s">
        <v>232</v>
      </c>
      <c r="E4347" s="53"/>
      <c r="F4347" s="53">
        <f t="shared" si="1883"/>
        <v>0</v>
      </c>
      <c r="G4347" s="53"/>
      <c r="H4347" s="53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1878"/>
        <v>0</v>
      </c>
      <c r="R4347" s="74"/>
      <c r="S4347" s="53">
        <f t="shared" si="1879"/>
        <v>0</v>
      </c>
      <c r="T4347" s="58"/>
      <c r="U4347" s="58"/>
      <c r="V4347" s="53">
        <f t="shared" si="1880"/>
        <v>0</v>
      </c>
      <c r="W4347" s="75"/>
      <c r="X4347" s="76"/>
    </row>
    <row r="4348" spans="1:24" s="77" customFormat="1" ht="15.75" x14ac:dyDescent="0.25">
      <c r="A4348" s="72" t="s">
        <v>305</v>
      </c>
      <c r="B4348" s="44" t="s">
        <v>335</v>
      </c>
      <c r="C4348" s="79" t="s">
        <v>233</v>
      </c>
      <c r="D4348" s="43" t="s">
        <v>234</v>
      </c>
      <c r="E4348" s="53"/>
      <c r="F4348" s="53">
        <f t="shared" si="1883"/>
        <v>0</v>
      </c>
      <c r="G4348" s="53"/>
      <c r="H4348" s="53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1878"/>
        <v>0</v>
      </c>
      <c r="R4348" s="74"/>
      <c r="S4348" s="53">
        <f t="shared" si="1879"/>
        <v>0</v>
      </c>
      <c r="T4348" s="58"/>
      <c r="U4348" s="58"/>
      <c r="V4348" s="53">
        <f t="shared" si="1880"/>
        <v>0</v>
      </c>
      <c r="W4348" s="75"/>
      <c r="X4348" s="76"/>
    </row>
    <row r="4349" spans="1:24" s="77" customFormat="1" ht="31.5" x14ac:dyDescent="0.25">
      <c r="A4349" s="72" t="s">
        <v>305</v>
      </c>
      <c r="B4349" s="44" t="s">
        <v>335</v>
      </c>
      <c r="C4349" s="79" t="s">
        <v>235</v>
      </c>
      <c r="D4349" s="43" t="s">
        <v>236</v>
      </c>
      <c r="E4349" s="53"/>
      <c r="F4349" s="53">
        <f t="shared" si="1883"/>
        <v>0</v>
      </c>
      <c r="G4349" s="53"/>
      <c r="H4349" s="53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1878"/>
        <v>0</v>
      </c>
      <c r="R4349" s="74"/>
      <c r="S4349" s="53">
        <f t="shared" si="1879"/>
        <v>0</v>
      </c>
      <c r="T4349" s="58"/>
      <c r="U4349" s="58"/>
      <c r="V4349" s="53">
        <f t="shared" si="1880"/>
        <v>0</v>
      </c>
      <c r="W4349" s="75"/>
      <c r="X4349" s="76"/>
    </row>
    <row r="4350" spans="1:24" s="77" customFormat="1" ht="31.5" x14ac:dyDescent="0.25">
      <c r="A4350" s="72" t="s">
        <v>305</v>
      </c>
      <c r="B4350" s="44" t="s">
        <v>335</v>
      </c>
      <c r="C4350" s="79" t="s">
        <v>237</v>
      </c>
      <c r="D4350" s="43" t="s">
        <v>238</v>
      </c>
      <c r="E4350" s="53"/>
      <c r="F4350" s="53">
        <f t="shared" si="1883"/>
        <v>0</v>
      </c>
      <c r="G4350" s="53"/>
      <c r="H4350" s="53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1878"/>
        <v>0</v>
      </c>
      <c r="R4350" s="74"/>
      <c r="S4350" s="53">
        <f t="shared" si="1879"/>
        <v>0</v>
      </c>
      <c r="T4350" s="58"/>
      <c r="U4350" s="58"/>
      <c r="V4350" s="53">
        <f t="shared" si="1880"/>
        <v>0</v>
      </c>
      <c r="W4350" s="75"/>
      <c r="X4350" s="76"/>
    </row>
    <row r="4351" spans="1:24" s="77" customFormat="1" ht="15.75" x14ac:dyDescent="0.25">
      <c r="A4351" s="72" t="s">
        <v>305</v>
      </c>
      <c r="B4351" s="44" t="s">
        <v>335</v>
      </c>
      <c r="C4351" s="79" t="s">
        <v>239</v>
      </c>
      <c r="D4351" s="43" t="s">
        <v>243</v>
      </c>
      <c r="E4351" s="53"/>
      <c r="F4351" s="53">
        <f t="shared" si="1883"/>
        <v>0</v>
      </c>
      <c r="G4351" s="53"/>
      <c r="H4351" s="53"/>
      <c r="I4351" s="54"/>
      <c r="J4351" s="50"/>
      <c r="K4351" s="54"/>
      <c r="L4351" s="55"/>
      <c r="M4351" s="75"/>
      <c r="N4351" s="75"/>
      <c r="O4351" s="74"/>
      <c r="P4351" s="74"/>
      <c r="Q4351" s="57">
        <f t="shared" si="1878"/>
        <v>0</v>
      </c>
      <c r="R4351" s="74"/>
      <c r="S4351" s="53">
        <f t="shared" si="1879"/>
        <v>0</v>
      </c>
      <c r="T4351" s="58"/>
      <c r="U4351" s="58"/>
      <c r="V4351" s="53">
        <f t="shared" si="1880"/>
        <v>0</v>
      </c>
      <c r="W4351" s="75"/>
      <c r="X4351" s="76"/>
    </row>
    <row r="4352" spans="1:24" s="77" customFormat="1" ht="15.75" x14ac:dyDescent="0.25">
      <c r="A4352" s="72" t="s">
        <v>305</v>
      </c>
      <c r="B4352" s="44" t="s">
        <v>335</v>
      </c>
      <c r="C4352" s="79" t="s">
        <v>240</v>
      </c>
      <c r="D4352" s="43" t="s">
        <v>244</v>
      </c>
      <c r="E4352" s="53"/>
      <c r="F4352" s="53"/>
      <c r="G4352" s="53"/>
      <c r="H4352" s="53"/>
      <c r="I4352" s="119">
        <f t="shared" ref="I4352" si="1884">G4352-F4352</f>
        <v>0</v>
      </c>
      <c r="J4352" s="55" t="e">
        <f t="shared" ref="J4352" si="1885">ROUND(I4352/F4352*100,2)</f>
        <v>#DIV/0!</v>
      </c>
      <c r="K4352" s="54">
        <f>G4352-F4352</f>
        <v>0</v>
      </c>
      <c r="L4352" s="55" t="e">
        <f>ROUND(K4352*100/-F4352,2)</f>
        <v>#DIV/0!</v>
      </c>
      <c r="M4352" s="75"/>
      <c r="N4352" s="75"/>
      <c r="O4352" s="74"/>
      <c r="P4352" s="74"/>
      <c r="Q4352" s="57">
        <f t="shared" si="1878"/>
        <v>0</v>
      </c>
      <c r="R4352" s="74"/>
      <c r="S4352" s="53">
        <f t="shared" si="1879"/>
        <v>0</v>
      </c>
      <c r="T4352" s="58"/>
      <c r="U4352" s="58"/>
      <c r="V4352" s="53">
        <f t="shared" si="1880"/>
        <v>0</v>
      </c>
      <c r="W4352" s="75"/>
      <c r="X4352" s="76"/>
    </row>
    <row r="4353" spans="1:24" s="77" customFormat="1" ht="15.75" x14ac:dyDescent="0.25">
      <c r="A4353" s="72" t="s">
        <v>305</v>
      </c>
      <c r="B4353" s="44" t="s">
        <v>335</v>
      </c>
      <c r="C4353" s="79" t="s">
        <v>241</v>
      </c>
      <c r="D4353" s="43" t="s">
        <v>242</v>
      </c>
      <c r="E4353" s="53"/>
      <c r="F4353" s="53">
        <f t="shared" si="1883"/>
        <v>0</v>
      </c>
      <c r="G4353" s="53"/>
      <c r="H4353" s="53"/>
      <c r="I4353" s="54"/>
      <c r="J4353" s="50"/>
      <c r="K4353" s="54"/>
      <c r="L4353" s="55"/>
      <c r="M4353" s="75"/>
      <c r="N4353" s="75"/>
      <c r="O4353" s="74"/>
      <c r="P4353" s="74"/>
      <c r="Q4353" s="57">
        <f t="shared" si="1878"/>
        <v>0</v>
      </c>
      <c r="R4353" s="74"/>
      <c r="S4353" s="53">
        <f t="shared" si="1879"/>
        <v>0</v>
      </c>
      <c r="T4353" s="58"/>
      <c r="U4353" s="58"/>
      <c r="V4353" s="53">
        <f t="shared" si="1880"/>
        <v>0</v>
      </c>
      <c r="W4353" s="75"/>
      <c r="X4353" s="76"/>
    </row>
    <row r="4354" spans="1:24" s="77" customFormat="1" ht="31.5" x14ac:dyDescent="0.25">
      <c r="A4354" s="72" t="s">
        <v>305</v>
      </c>
      <c r="B4354" s="44" t="s">
        <v>335</v>
      </c>
      <c r="C4354" s="79" t="s">
        <v>245</v>
      </c>
      <c r="D4354" s="43" t="s">
        <v>246</v>
      </c>
      <c r="E4354" s="53"/>
      <c r="F4354" s="53">
        <f t="shared" si="1883"/>
        <v>0</v>
      </c>
      <c r="G4354" s="53"/>
      <c r="H4354" s="53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1878"/>
        <v>0</v>
      </c>
      <c r="R4354" s="74"/>
      <c r="S4354" s="53">
        <f t="shared" si="1879"/>
        <v>0</v>
      </c>
      <c r="T4354" s="58"/>
      <c r="U4354" s="58"/>
      <c r="V4354" s="53">
        <f t="shared" si="1880"/>
        <v>0</v>
      </c>
      <c r="W4354" s="75"/>
      <c r="X4354" s="76"/>
    </row>
    <row r="4355" spans="1:24" s="77" customFormat="1" ht="15.75" x14ac:dyDescent="0.25">
      <c r="A4355" s="72" t="s">
        <v>305</v>
      </c>
      <c r="B4355" s="44" t="s">
        <v>335</v>
      </c>
      <c r="C4355" s="79" t="s">
        <v>247</v>
      </c>
      <c r="D4355" s="43" t="s">
        <v>248</v>
      </c>
      <c r="E4355" s="53"/>
      <c r="F4355" s="53">
        <f t="shared" si="1883"/>
        <v>0</v>
      </c>
      <c r="G4355" s="53"/>
      <c r="H4355" s="53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1878"/>
        <v>0</v>
      </c>
      <c r="R4355" s="74"/>
      <c r="S4355" s="53">
        <f t="shared" si="1879"/>
        <v>0</v>
      </c>
      <c r="T4355" s="58"/>
      <c r="U4355" s="58"/>
      <c r="V4355" s="53">
        <f t="shared" si="1880"/>
        <v>0</v>
      </c>
      <c r="W4355" s="75"/>
      <c r="X4355" s="76"/>
    </row>
    <row r="4356" spans="1:24" s="77" customFormat="1" ht="31.5" x14ac:dyDescent="0.25">
      <c r="A4356" s="72" t="s">
        <v>305</v>
      </c>
      <c r="B4356" s="44" t="s">
        <v>335</v>
      </c>
      <c r="C4356" s="79" t="s">
        <v>249</v>
      </c>
      <c r="D4356" s="43" t="s">
        <v>250</v>
      </c>
      <c r="E4356" s="53"/>
      <c r="F4356" s="53">
        <f t="shared" si="1883"/>
        <v>0</v>
      </c>
      <c r="G4356" s="53"/>
      <c r="H4356" s="53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1878"/>
        <v>0</v>
      </c>
      <c r="R4356" s="74"/>
      <c r="S4356" s="53">
        <f t="shared" si="1879"/>
        <v>0</v>
      </c>
      <c r="T4356" s="58"/>
      <c r="U4356" s="58"/>
      <c r="V4356" s="53">
        <f t="shared" si="1880"/>
        <v>0</v>
      </c>
      <c r="W4356" s="75"/>
      <c r="X4356" s="76"/>
    </row>
    <row r="4357" spans="1:24" s="77" customFormat="1" ht="15.75" x14ac:dyDescent="0.25">
      <c r="A4357" s="72" t="s">
        <v>305</v>
      </c>
      <c r="B4357" s="44" t="s">
        <v>335</v>
      </c>
      <c r="C4357" s="79" t="s">
        <v>251</v>
      </c>
      <c r="D4357" s="43" t="s">
        <v>260</v>
      </c>
      <c r="E4357" s="53"/>
      <c r="F4357" s="53">
        <f t="shared" si="1883"/>
        <v>0</v>
      </c>
      <c r="G4357" s="53"/>
      <c r="H4357" s="53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1878"/>
        <v>0</v>
      </c>
      <c r="R4357" s="74"/>
      <c r="S4357" s="53">
        <f t="shared" si="1879"/>
        <v>0</v>
      </c>
      <c r="T4357" s="58"/>
      <c r="U4357" s="58"/>
      <c r="V4357" s="53">
        <f t="shared" si="1880"/>
        <v>0</v>
      </c>
      <c r="W4357" s="75"/>
      <c r="X4357" s="76"/>
    </row>
    <row r="4358" spans="1:24" s="77" customFormat="1" ht="15.75" x14ac:dyDescent="0.25">
      <c r="A4358" s="72" t="s">
        <v>305</v>
      </c>
      <c r="B4358" s="44" t="s">
        <v>335</v>
      </c>
      <c r="C4358" s="79" t="s">
        <v>252</v>
      </c>
      <c r="D4358" s="43" t="s">
        <v>253</v>
      </c>
      <c r="E4358" s="53"/>
      <c r="F4358" s="53">
        <f t="shared" si="1883"/>
        <v>0</v>
      </c>
      <c r="G4358" s="53"/>
      <c r="H4358" s="53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1878"/>
        <v>0</v>
      </c>
      <c r="R4358" s="74"/>
      <c r="S4358" s="53">
        <f t="shared" si="1879"/>
        <v>0</v>
      </c>
      <c r="T4358" s="58"/>
      <c r="U4358" s="58"/>
      <c r="V4358" s="53">
        <f t="shared" si="1880"/>
        <v>0</v>
      </c>
      <c r="W4358" s="75"/>
      <c r="X4358" s="76"/>
    </row>
    <row r="4359" spans="1:24" s="77" customFormat="1" ht="15.75" x14ac:dyDescent="0.25">
      <c r="A4359" s="72" t="s">
        <v>305</v>
      </c>
      <c r="B4359" s="44" t="s">
        <v>335</v>
      </c>
      <c r="C4359" s="79" t="s">
        <v>254</v>
      </c>
      <c r="D4359" s="43" t="s">
        <v>255</v>
      </c>
      <c r="E4359" s="53"/>
      <c r="F4359" s="53">
        <f t="shared" si="1883"/>
        <v>0</v>
      </c>
      <c r="G4359" s="53"/>
      <c r="H4359" s="53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1878"/>
        <v>0</v>
      </c>
      <c r="R4359" s="74"/>
      <c r="S4359" s="53">
        <f t="shared" si="1879"/>
        <v>0</v>
      </c>
      <c r="T4359" s="58"/>
      <c r="U4359" s="58"/>
      <c r="V4359" s="53">
        <f t="shared" si="1880"/>
        <v>0</v>
      </c>
      <c r="W4359" s="75"/>
      <c r="X4359" s="76"/>
    </row>
    <row r="4360" spans="1:24" s="77" customFormat="1" ht="15.75" x14ac:dyDescent="0.25">
      <c r="A4360" s="72" t="s">
        <v>305</v>
      </c>
      <c r="B4360" s="44" t="s">
        <v>335</v>
      </c>
      <c r="C4360" s="79" t="s">
        <v>256</v>
      </c>
      <c r="D4360" s="43" t="s">
        <v>257</v>
      </c>
      <c r="E4360" s="53"/>
      <c r="F4360" s="53">
        <f t="shared" si="1883"/>
        <v>0</v>
      </c>
      <c r="G4360" s="53"/>
      <c r="H4360" s="53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1878"/>
        <v>0</v>
      </c>
      <c r="R4360" s="74"/>
      <c r="S4360" s="53">
        <f t="shared" si="1879"/>
        <v>0</v>
      </c>
      <c r="T4360" s="58"/>
      <c r="U4360" s="58"/>
      <c r="V4360" s="53">
        <f t="shared" si="1880"/>
        <v>0</v>
      </c>
      <c r="W4360" s="75"/>
      <c r="X4360" s="76"/>
    </row>
    <row r="4361" spans="1:24" s="77" customFormat="1" ht="31.5" x14ac:dyDescent="0.25">
      <c r="A4361" s="72" t="s">
        <v>305</v>
      </c>
      <c r="B4361" s="44" t="s">
        <v>335</v>
      </c>
      <c r="C4361" s="79" t="s">
        <v>258</v>
      </c>
      <c r="D4361" s="43" t="s">
        <v>259</v>
      </c>
      <c r="E4361" s="53"/>
      <c r="F4361" s="53">
        <f t="shared" si="1883"/>
        <v>0</v>
      </c>
      <c r="G4361" s="53"/>
      <c r="H4361" s="53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1878"/>
        <v>0</v>
      </c>
      <c r="R4361" s="74"/>
      <c r="S4361" s="53">
        <f t="shared" si="1879"/>
        <v>0</v>
      </c>
      <c r="T4361" s="58"/>
      <c r="U4361" s="58"/>
      <c r="V4361" s="53">
        <f t="shared" si="1880"/>
        <v>0</v>
      </c>
      <c r="W4361" s="75"/>
      <c r="X4361" s="76"/>
    </row>
    <row r="4362" spans="1:24" s="77" customFormat="1" ht="15.75" x14ac:dyDescent="0.25">
      <c r="A4362" s="72" t="s">
        <v>305</v>
      </c>
      <c r="B4362" s="44" t="s">
        <v>335</v>
      </c>
      <c r="C4362" s="79" t="s">
        <v>261</v>
      </c>
      <c r="D4362" s="43" t="s">
        <v>262</v>
      </c>
      <c r="E4362" s="53"/>
      <c r="F4362" s="53">
        <f t="shared" si="1883"/>
        <v>0</v>
      </c>
      <c r="G4362" s="53"/>
      <c r="H4362" s="53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1878"/>
        <v>0</v>
      </c>
      <c r="R4362" s="74"/>
      <c r="S4362" s="53">
        <f t="shared" si="1879"/>
        <v>0</v>
      </c>
      <c r="T4362" s="58"/>
      <c r="U4362" s="58"/>
      <c r="V4362" s="53">
        <f t="shared" si="1880"/>
        <v>0</v>
      </c>
      <c r="W4362" s="75"/>
      <c r="X4362" s="76"/>
    </row>
    <row r="4363" spans="1:24" s="77" customFormat="1" ht="47.25" x14ac:dyDescent="0.25">
      <c r="A4363" s="72" t="s">
        <v>305</v>
      </c>
      <c r="B4363" s="44" t="s">
        <v>335</v>
      </c>
      <c r="C4363" s="79" t="s">
        <v>263</v>
      </c>
      <c r="D4363" s="43" t="s">
        <v>264</v>
      </c>
      <c r="E4363" s="53"/>
      <c r="F4363" s="53">
        <f t="shared" si="1883"/>
        <v>0</v>
      </c>
      <c r="G4363" s="53"/>
      <c r="H4363" s="53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1878"/>
        <v>0</v>
      </c>
      <c r="R4363" s="74"/>
      <c r="S4363" s="53">
        <f t="shared" si="1879"/>
        <v>0</v>
      </c>
      <c r="T4363" s="58"/>
      <c r="U4363" s="58"/>
      <c r="V4363" s="53">
        <f t="shared" si="1880"/>
        <v>0</v>
      </c>
      <c r="W4363" s="75"/>
      <c r="X4363" s="76"/>
    </row>
    <row r="4364" spans="1:24" s="77" customFormat="1" ht="15.75" x14ac:dyDescent="0.25">
      <c r="A4364" s="72" t="s">
        <v>305</v>
      </c>
      <c r="B4364" s="44" t="s">
        <v>335</v>
      </c>
      <c r="C4364" s="79" t="s">
        <v>265</v>
      </c>
      <c r="D4364" s="43" t="s">
        <v>266</v>
      </c>
      <c r="E4364" s="53"/>
      <c r="F4364" s="53">
        <f t="shared" si="1883"/>
        <v>0</v>
      </c>
      <c r="G4364" s="53"/>
      <c r="H4364" s="53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1878"/>
        <v>0</v>
      </c>
      <c r="R4364" s="74"/>
      <c r="S4364" s="53">
        <f t="shared" si="1879"/>
        <v>0</v>
      </c>
      <c r="T4364" s="58"/>
      <c r="U4364" s="58"/>
      <c r="V4364" s="53">
        <f t="shared" si="1880"/>
        <v>0</v>
      </c>
      <c r="W4364" s="75"/>
      <c r="X4364" s="76"/>
    </row>
    <row r="4365" spans="1:24" s="77" customFormat="1" ht="31.5" x14ac:dyDescent="0.25">
      <c r="A4365" s="72" t="s">
        <v>305</v>
      </c>
      <c r="B4365" s="44" t="s">
        <v>335</v>
      </c>
      <c r="C4365" s="79" t="s">
        <v>267</v>
      </c>
      <c r="D4365" s="43" t="s">
        <v>268</v>
      </c>
      <c r="E4365" s="53"/>
      <c r="F4365" s="53">
        <f t="shared" si="1883"/>
        <v>0</v>
      </c>
      <c r="G4365" s="53"/>
      <c r="H4365" s="53"/>
      <c r="I4365" s="54"/>
      <c r="J4365" s="50"/>
      <c r="K4365" s="54"/>
      <c r="L4365" s="55"/>
      <c r="M4365" s="75"/>
      <c r="N4365" s="75"/>
      <c r="O4365" s="74"/>
      <c r="P4365" s="74"/>
      <c r="Q4365" s="57">
        <f t="shared" si="1878"/>
        <v>0</v>
      </c>
      <c r="R4365" s="74"/>
      <c r="S4365" s="53">
        <f t="shared" si="1879"/>
        <v>0</v>
      </c>
      <c r="T4365" s="58"/>
      <c r="U4365" s="58"/>
      <c r="V4365" s="53">
        <f t="shared" si="1880"/>
        <v>0</v>
      </c>
      <c r="W4365" s="75"/>
      <c r="X4365" s="76"/>
    </row>
    <row r="4366" spans="1:24" s="77" customFormat="1" ht="15.75" x14ac:dyDescent="0.25">
      <c r="A4366" s="72" t="s">
        <v>305</v>
      </c>
      <c r="B4366" s="44" t="s">
        <v>335</v>
      </c>
      <c r="C4366" s="79" t="s">
        <v>269</v>
      </c>
      <c r="D4366" s="43" t="s">
        <v>270</v>
      </c>
      <c r="E4366" s="53"/>
      <c r="F4366" s="53">
        <f t="shared" si="1883"/>
        <v>0</v>
      </c>
      <c r="G4366" s="53"/>
      <c r="H4366" s="53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1878"/>
        <v>0</v>
      </c>
      <c r="R4366" s="74"/>
      <c r="S4366" s="53">
        <f t="shared" si="1879"/>
        <v>0</v>
      </c>
      <c r="T4366" s="58"/>
      <c r="U4366" s="58"/>
      <c r="V4366" s="53">
        <f t="shared" si="1880"/>
        <v>0</v>
      </c>
      <c r="W4366" s="75"/>
      <c r="X4366" s="76"/>
    </row>
    <row r="4367" spans="1:24" s="77" customFormat="1" ht="31.5" x14ac:dyDescent="0.25">
      <c r="A4367" s="72" t="s">
        <v>305</v>
      </c>
      <c r="B4367" s="44" t="s">
        <v>335</v>
      </c>
      <c r="C4367" s="79" t="s">
        <v>271</v>
      </c>
      <c r="D4367" s="43" t="s">
        <v>272</v>
      </c>
      <c r="E4367" s="53"/>
      <c r="F4367" s="53">
        <f t="shared" si="1883"/>
        <v>0</v>
      </c>
      <c r="G4367" s="53"/>
      <c r="H4367" s="53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1878"/>
        <v>0</v>
      </c>
      <c r="R4367" s="74"/>
      <c r="S4367" s="53">
        <f t="shared" si="1879"/>
        <v>0</v>
      </c>
      <c r="T4367" s="58"/>
      <c r="U4367" s="58"/>
      <c r="V4367" s="53">
        <f t="shared" si="1880"/>
        <v>0</v>
      </c>
      <c r="W4367" s="75"/>
      <c r="X4367" s="76"/>
    </row>
    <row r="4368" spans="1:24" s="77" customFormat="1" ht="15.75" x14ac:dyDescent="0.25">
      <c r="A4368" s="72" t="s">
        <v>305</v>
      </c>
      <c r="B4368" s="44" t="s">
        <v>335</v>
      </c>
      <c r="C4368" s="79" t="s">
        <v>273</v>
      </c>
      <c r="D4368" s="43" t="s">
        <v>274</v>
      </c>
      <c r="E4368" s="53"/>
      <c r="F4368" s="53">
        <f t="shared" si="1883"/>
        <v>0</v>
      </c>
      <c r="G4368" s="53"/>
      <c r="H4368" s="53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1878"/>
        <v>0</v>
      </c>
      <c r="R4368" s="74"/>
      <c r="S4368" s="53">
        <f t="shared" si="1879"/>
        <v>0</v>
      </c>
      <c r="T4368" s="58"/>
      <c r="U4368" s="58"/>
      <c r="V4368" s="53">
        <f t="shared" si="1880"/>
        <v>0</v>
      </c>
      <c r="W4368" s="75"/>
      <c r="X4368" s="76"/>
    </row>
    <row r="4369" spans="1:24" s="77" customFormat="1" ht="31.5" x14ac:dyDescent="0.25">
      <c r="A4369" s="72" t="s">
        <v>305</v>
      </c>
      <c r="B4369" s="44" t="s">
        <v>335</v>
      </c>
      <c r="C4369" s="79" t="s">
        <v>275</v>
      </c>
      <c r="D4369" s="43" t="s">
        <v>276</v>
      </c>
      <c r="E4369" s="74"/>
      <c r="F4369" s="74"/>
      <c r="G4369" s="74"/>
      <c r="H4369" s="74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1878"/>
        <v>0</v>
      </c>
      <c r="R4369" s="74"/>
      <c r="S4369" s="53">
        <f t="shared" si="1879"/>
        <v>0</v>
      </c>
      <c r="T4369" s="58"/>
      <c r="U4369" s="58"/>
      <c r="V4369" s="53">
        <f t="shared" si="1880"/>
        <v>0</v>
      </c>
      <c r="W4369" s="75"/>
      <c r="X4369" s="76"/>
    </row>
    <row r="4370" spans="1:24" s="77" customFormat="1" ht="15.75" x14ac:dyDescent="0.25">
      <c r="A4370" s="72" t="s">
        <v>305</v>
      </c>
      <c r="B4370" s="44" t="s">
        <v>335</v>
      </c>
      <c r="C4370" s="37" t="s">
        <v>353</v>
      </c>
      <c r="D4370" s="43" t="s">
        <v>351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/>
      <c r="R4370" s="74"/>
      <c r="S4370" s="53"/>
      <c r="T4370" s="58"/>
      <c r="U4370" s="58"/>
      <c r="V4370" s="53"/>
      <c r="W4370" s="75"/>
      <c r="X4370" s="76"/>
    </row>
    <row r="4371" spans="1:24" s="77" customFormat="1" ht="15.75" x14ac:dyDescent="0.25">
      <c r="A4371" s="72" t="s">
        <v>305</v>
      </c>
      <c r="B4371" s="44" t="s">
        <v>335</v>
      </c>
      <c r="C4371" s="37" t="s">
        <v>354</v>
      </c>
      <c r="D4371" s="38" t="s">
        <v>355</v>
      </c>
      <c r="E4371" s="53"/>
      <c r="F4371" s="99">
        <f>E4371/12*1</f>
        <v>0</v>
      </c>
      <c r="G4371" s="74"/>
      <c r="H4371" s="74"/>
      <c r="I4371" s="54"/>
      <c r="J4371" s="50"/>
      <c r="K4371" s="54"/>
      <c r="L4371" s="55"/>
      <c r="M4371" s="75"/>
      <c r="N4371" s="75"/>
      <c r="O4371" s="74"/>
      <c r="P4371" s="74"/>
      <c r="Q4371" s="57">
        <f>O4371-P4371</f>
        <v>0</v>
      </c>
      <c r="R4371" s="74"/>
      <c r="S4371" s="53">
        <f>ROUND(R4371/12*3,0)</f>
        <v>0</v>
      </c>
      <c r="T4371" s="58"/>
      <c r="U4371" s="58"/>
      <c r="V4371" s="53">
        <f>T4371-U4371</f>
        <v>0</v>
      </c>
      <c r="W4371" s="75"/>
      <c r="X4371" s="76"/>
    </row>
    <row r="4372" spans="1:24" s="77" customFormat="1" ht="15.75" x14ac:dyDescent="0.25">
      <c r="A4372" s="72" t="s">
        <v>305</v>
      </c>
      <c r="B4372" s="44" t="s">
        <v>335</v>
      </c>
      <c r="C4372" s="37" t="s">
        <v>360</v>
      </c>
      <c r="D4372" s="43" t="s">
        <v>319</v>
      </c>
      <c r="E4372" s="53"/>
      <c r="F4372" s="99">
        <f>E4372/12*1</f>
        <v>0</v>
      </c>
      <c r="G4372" s="74"/>
      <c r="H4372" s="74"/>
      <c r="I4372" s="54"/>
      <c r="J4372" s="50"/>
      <c r="K4372" s="54"/>
      <c r="L4372" s="55"/>
      <c r="M4372" s="75"/>
      <c r="N4372" s="75"/>
      <c r="O4372" s="74"/>
      <c r="P4372" s="74"/>
      <c r="Q4372" s="57"/>
      <c r="R4372" s="74"/>
      <c r="S4372" s="53"/>
      <c r="T4372" s="58"/>
      <c r="U4372" s="58"/>
      <c r="V4372" s="53"/>
      <c r="W4372" s="75"/>
      <c r="X4372" s="76"/>
    </row>
    <row r="4373" spans="1:24" s="77" customFormat="1" ht="15.75" x14ac:dyDescent="0.25">
      <c r="A4373" s="72" t="s">
        <v>305</v>
      </c>
      <c r="B4373" s="44" t="s">
        <v>335</v>
      </c>
      <c r="C4373" s="37" t="s">
        <v>380</v>
      </c>
      <c r="D4373" s="39" t="s">
        <v>361</v>
      </c>
      <c r="E4373" s="53"/>
      <c r="F4373" s="99">
        <f>E4373/12*1</f>
        <v>0</v>
      </c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/>
      <c r="R4373" s="74"/>
      <c r="S4373" s="53"/>
      <c r="T4373" s="58"/>
      <c r="U4373" s="58"/>
      <c r="V4373" s="53"/>
      <c r="W4373" s="75"/>
      <c r="X4373" s="76"/>
    </row>
    <row r="4374" spans="1:24" s="77" customFormat="1" ht="15.75" x14ac:dyDescent="0.25">
      <c r="A4374" s="72" t="s">
        <v>305</v>
      </c>
      <c r="B4374" s="44" t="s">
        <v>335</v>
      </c>
      <c r="C4374" s="37" t="s">
        <v>373</v>
      </c>
      <c r="D4374" s="117" t="s">
        <v>376</v>
      </c>
      <c r="E4374" s="74">
        <v>2819</v>
      </c>
      <c r="F4374" s="53">
        <f t="shared" ref="F4374:F4375" si="1886">ROUND(E4374/12*2,0)</f>
        <v>470</v>
      </c>
      <c r="G4374" s="53">
        <v>67.13</v>
      </c>
      <c r="H4374" s="53">
        <v>67</v>
      </c>
      <c r="I4374" s="119"/>
      <c r="J4374" s="55"/>
      <c r="K4374" s="54">
        <f t="shared" ref="K4374:K4375" si="1887">G4374-F4374</f>
        <v>-402.87</v>
      </c>
      <c r="L4374" s="55">
        <f t="shared" ref="L4374:L4375" si="1888">ROUND(K4374*100/-F4374,2)</f>
        <v>85.72</v>
      </c>
      <c r="M4374" s="75"/>
      <c r="N4374" s="75"/>
      <c r="O4374" s="74"/>
      <c r="P4374" s="74"/>
      <c r="Q4374" s="57"/>
      <c r="R4374" s="74"/>
      <c r="S4374" s="53"/>
      <c r="T4374" s="58"/>
      <c r="U4374" s="58"/>
      <c r="V4374" s="53"/>
      <c r="W4374" s="75"/>
      <c r="X4374" s="76"/>
    </row>
    <row r="4375" spans="1:24" s="77" customFormat="1" ht="31.5" x14ac:dyDescent="0.25">
      <c r="A4375" s="72" t="s">
        <v>305</v>
      </c>
      <c r="B4375" s="44" t="s">
        <v>335</v>
      </c>
      <c r="C4375" s="37" t="s">
        <v>374</v>
      </c>
      <c r="D4375" s="117" t="s">
        <v>375</v>
      </c>
      <c r="E4375" s="74">
        <v>300</v>
      </c>
      <c r="F4375" s="53">
        <f t="shared" si="1886"/>
        <v>50</v>
      </c>
      <c r="G4375" s="53">
        <v>0</v>
      </c>
      <c r="H4375" s="53">
        <v>0</v>
      </c>
      <c r="I4375" s="119"/>
      <c r="J4375" s="55"/>
      <c r="K4375" s="54">
        <f t="shared" si="1887"/>
        <v>-50</v>
      </c>
      <c r="L4375" s="55">
        <f t="shared" si="1888"/>
        <v>100</v>
      </c>
      <c r="M4375" s="75"/>
      <c r="N4375" s="75"/>
      <c r="O4375" s="74"/>
      <c r="P4375" s="74"/>
      <c r="Q4375" s="57"/>
      <c r="R4375" s="74"/>
      <c r="S4375" s="53"/>
      <c r="T4375" s="58"/>
      <c r="U4375" s="58"/>
      <c r="V4375" s="53"/>
      <c r="W4375" s="75"/>
      <c r="X4375" s="76"/>
    </row>
    <row r="4376" spans="1:24" s="77" customFormat="1" ht="15.75" x14ac:dyDescent="0.25">
      <c r="A4376" s="72" t="s">
        <v>305</v>
      </c>
      <c r="B4376" s="44" t="s">
        <v>335</v>
      </c>
      <c r="C4376" s="98" t="s">
        <v>387</v>
      </c>
      <c r="D4376" s="117" t="s">
        <v>388</v>
      </c>
      <c r="E4376" s="53">
        <v>28668</v>
      </c>
      <c r="F4376" s="53">
        <f>E4376</f>
        <v>28668</v>
      </c>
      <c r="G4376" s="53">
        <f t="shared" ref="G4376:H4376" si="1889">F4376</f>
        <v>28668</v>
      </c>
      <c r="H4376" s="53">
        <f t="shared" si="1889"/>
        <v>28668</v>
      </c>
      <c r="I4376" s="119"/>
      <c r="J4376" s="55"/>
      <c r="K4376" s="54"/>
      <c r="L4376" s="55"/>
      <c r="M4376" s="75"/>
      <c r="N4376" s="75"/>
      <c r="O4376" s="74"/>
      <c r="P4376" s="74"/>
      <c r="Q4376" s="57"/>
      <c r="R4376" s="74"/>
      <c r="S4376" s="53"/>
      <c r="T4376" s="58"/>
      <c r="U4376" s="58"/>
      <c r="V4376" s="53"/>
      <c r="W4376" s="75"/>
      <c r="X4376" s="76"/>
    </row>
    <row r="4377" spans="1:24" s="77" customFormat="1" ht="15.75" x14ac:dyDescent="0.25">
      <c r="A4377" s="100" t="s">
        <v>306</v>
      </c>
      <c r="B4377" s="100" t="s">
        <v>336</v>
      </c>
      <c r="C4377" s="108" t="s">
        <v>102</v>
      </c>
      <c r="D4377" s="102" t="s">
        <v>21</v>
      </c>
      <c r="E4377" s="109">
        <f>E4378+E4417</f>
        <v>9479796</v>
      </c>
      <c r="F4377" s="109">
        <f>F4378+F4417</f>
        <v>1604834.9900000002</v>
      </c>
      <c r="G4377" s="109">
        <f>G4378+G4417</f>
        <v>1668718.49</v>
      </c>
      <c r="H4377" s="109">
        <f>H4378+H4417</f>
        <v>1564855</v>
      </c>
      <c r="I4377" s="127">
        <f>I4378+I4417</f>
        <v>74660.329999999929</v>
      </c>
      <c r="J4377" s="104">
        <f>ROUND(I4377/F4377*100,2)</f>
        <v>4.6500000000000004</v>
      </c>
      <c r="K4377" s="127">
        <f>K4378+K4417</f>
        <v>-10776.830000000002</v>
      </c>
      <c r="L4377" s="106">
        <f>ROUND(K4377*100/-F4377,2)</f>
        <v>0.67</v>
      </c>
      <c r="M4377" s="109">
        <f t="shared" ref="M4377:V4377" si="1890">M4378+M4417</f>
        <v>722950</v>
      </c>
      <c r="N4377" s="109">
        <f t="shared" si="1890"/>
        <v>120491.66</v>
      </c>
      <c r="O4377" s="109">
        <f t="shared" si="1890"/>
        <v>119486</v>
      </c>
      <c r="P4377" s="109">
        <f t="shared" si="1890"/>
        <v>117006</v>
      </c>
      <c r="Q4377" s="127">
        <f t="shared" si="1890"/>
        <v>2480</v>
      </c>
      <c r="R4377" s="109">
        <f t="shared" si="1890"/>
        <v>3186</v>
      </c>
      <c r="S4377" s="103">
        <f t="shared" si="1890"/>
        <v>534</v>
      </c>
      <c r="T4377" s="103">
        <f t="shared" si="1890"/>
        <v>530</v>
      </c>
      <c r="U4377" s="103">
        <f t="shared" si="1890"/>
        <v>528</v>
      </c>
      <c r="V4377" s="103">
        <f t="shared" si="1890"/>
        <v>2</v>
      </c>
      <c r="W4377" s="107">
        <v>224</v>
      </c>
      <c r="X4377" s="80"/>
    </row>
    <row r="4378" spans="1:24" s="77" customFormat="1" ht="15.75" x14ac:dyDescent="0.25">
      <c r="A4378" s="72" t="s">
        <v>306</v>
      </c>
      <c r="B4378" s="21">
        <v>1</v>
      </c>
      <c r="C4378" s="73" t="s">
        <v>102</v>
      </c>
      <c r="D4378" s="27" t="s">
        <v>22</v>
      </c>
      <c r="E4378" s="52">
        <f>E4379+E4385+E4399</f>
        <v>9424430</v>
      </c>
      <c r="F4378" s="52">
        <f>F4379+F4385+F4399</f>
        <v>1570738.9900000002</v>
      </c>
      <c r="G4378" s="52">
        <f>G4379+G4385+G4399</f>
        <v>1636726.35</v>
      </c>
      <c r="H4378" s="52">
        <f>H4379+H4385+H4399</f>
        <v>1535004</v>
      </c>
      <c r="I4378" s="124">
        <f>I4379+I4385+I4399</f>
        <v>73568.18999999993</v>
      </c>
      <c r="J4378" s="50">
        <f>ROUND(I4378/F4378*100,2)</f>
        <v>4.68</v>
      </c>
      <c r="K4378" s="124">
        <f>K4379+K4385+K4399</f>
        <v>-7580.8300000000017</v>
      </c>
      <c r="L4378" s="71">
        <f>ROUND(K4378*100/-F4378,2)</f>
        <v>0.48</v>
      </c>
      <c r="M4378" s="49">
        <v>722930</v>
      </c>
      <c r="N4378" s="49">
        <f>ROUND(M4378/12*2,2)</f>
        <v>120488.33</v>
      </c>
      <c r="O4378" s="52">
        <f t="shared" ref="O4378:V4378" si="1891">O4379+O4385+O4399</f>
        <v>119486</v>
      </c>
      <c r="P4378" s="52">
        <f t="shared" si="1891"/>
        <v>117006</v>
      </c>
      <c r="Q4378" s="124">
        <f t="shared" si="1891"/>
        <v>2480</v>
      </c>
      <c r="R4378" s="52">
        <f t="shared" si="1891"/>
        <v>3183</v>
      </c>
      <c r="S4378" s="52">
        <f t="shared" si="1891"/>
        <v>532</v>
      </c>
      <c r="T4378" s="49">
        <f t="shared" si="1891"/>
        <v>530</v>
      </c>
      <c r="U4378" s="49">
        <f t="shared" si="1891"/>
        <v>528</v>
      </c>
      <c r="V4378" s="49">
        <f t="shared" si="1891"/>
        <v>2</v>
      </c>
      <c r="W4378" s="83"/>
      <c r="X4378" s="82"/>
    </row>
    <row r="4379" spans="1:24" s="77" customFormat="1" ht="15.75" x14ac:dyDescent="0.25">
      <c r="A4379" s="72" t="s">
        <v>306</v>
      </c>
      <c r="B4379" s="33" t="s">
        <v>330</v>
      </c>
      <c r="C4379" s="73" t="s">
        <v>102</v>
      </c>
      <c r="D4379" s="32" t="s">
        <v>23</v>
      </c>
      <c r="E4379" s="83">
        <f t="shared" ref="E4379:L4379" si="1892">SUM(E4380:E4384)</f>
        <v>468475</v>
      </c>
      <c r="F4379" s="83">
        <f t="shared" si="1892"/>
        <v>78080</v>
      </c>
      <c r="G4379" s="83">
        <f t="shared" si="1892"/>
        <v>78080</v>
      </c>
      <c r="H4379" s="83">
        <f t="shared" si="1892"/>
        <v>78080</v>
      </c>
      <c r="I4379" s="128">
        <f t="shared" si="1892"/>
        <v>0</v>
      </c>
      <c r="J4379" s="128">
        <f t="shared" si="1892"/>
        <v>0</v>
      </c>
      <c r="K4379" s="128">
        <f t="shared" si="1892"/>
        <v>0</v>
      </c>
      <c r="L4379" s="49">
        <f t="shared" si="1892"/>
        <v>0</v>
      </c>
      <c r="M4379" s="83"/>
      <c r="N4379" s="83"/>
      <c r="O4379" s="52">
        <f t="shared" ref="O4379:V4379" si="1893">SUM(O4380:O4384)</f>
        <v>0</v>
      </c>
      <c r="P4379" s="52">
        <f t="shared" si="1893"/>
        <v>0</v>
      </c>
      <c r="Q4379" s="124">
        <f t="shared" si="1893"/>
        <v>0</v>
      </c>
      <c r="R4379" s="52">
        <f t="shared" si="1893"/>
        <v>0</v>
      </c>
      <c r="S4379" s="52">
        <f t="shared" si="1893"/>
        <v>0</v>
      </c>
      <c r="T4379" s="52">
        <f t="shared" si="1893"/>
        <v>0</v>
      </c>
      <c r="U4379" s="49">
        <f t="shared" si="1893"/>
        <v>0</v>
      </c>
      <c r="V4379" s="49">
        <f t="shared" si="1893"/>
        <v>0</v>
      </c>
      <c r="W4379" s="83"/>
      <c r="X4379" s="82"/>
    </row>
    <row r="4380" spans="1:24" s="81" customFormat="1" ht="29.25" customHeight="1" x14ac:dyDescent="0.25">
      <c r="A4380" s="72" t="s">
        <v>306</v>
      </c>
      <c r="B4380" s="33" t="s">
        <v>330</v>
      </c>
      <c r="C4380" s="73" t="s">
        <v>73</v>
      </c>
      <c r="D4380" s="34" t="s">
        <v>106</v>
      </c>
      <c r="E4380" s="53"/>
      <c r="F4380" s="99"/>
      <c r="G4380" s="53"/>
      <c r="H4380" s="99"/>
      <c r="I4380" s="54"/>
      <c r="J4380" s="50"/>
      <c r="K4380" s="54"/>
      <c r="L4380" s="55"/>
      <c r="M4380" s="74"/>
      <c r="N4380" s="74"/>
      <c r="O4380" s="74"/>
      <c r="P4380" s="74"/>
      <c r="Q4380" s="59">
        <f>O4380-P4380</f>
        <v>0</v>
      </c>
      <c r="R4380" s="74"/>
      <c r="S4380" s="53">
        <f>ROUND(R4380/12*3,0)</f>
        <v>0</v>
      </c>
      <c r="T4380" s="53"/>
      <c r="U4380" s="53"/>
      <c r="V4380" s="53">
        <f>T4380-U4380</f>
        <v>0</v>
      </c>
      <c r="W4380" s="74"/>
      <c r="X4380" s="76"/>
    </row>
    <row r="4381" spans="1:24" s="81" customFormat="1" ht="26.25" customHeight="1" x14ac:dyDescent="0.25">
      <c r="A4381" s="72" t="s">
        <v>306</v>
      </c>
      <c r="B4381" s="33" t="s">
        <v>330</v>
      </c>
      <c r="C4381" s="73" t="s">
        <v>74</v>
      </c>
      <c r="D4381" s="116" t="s">
        <v>104</v>
      </c>
      <c r="E4381" s="53">
        <v>442525</v>
      </c>
      <c r="F4381" s="53">
        <f>36877*2</f>
        <v>73754</v>
      </c>
      <c r="G4381" s="53">
        <f>36877*2</f>
        <v>73754</v>
      </c>
      <c r="H4381" s="53">
        <f>36877*2</f>
        <v>73754</v>
      </c>
      <c r="I4381" s="119"/>
      <c r="J4381" s="50"/>
      <c r="K4381" s="119"/>
      <c r="L4381" s="55"/>
      <c r="M4381" s="75"/>
      <c r="N4381" s="75"/>
      <c r="O4381" s="74"/>
      <c r="P4381" s="74"/>
      <c r="Q4381" s="59">
        <f>O4381-P4381</f>
        <v>0</v>
      </c>
      <c r="R4381" s="74"/>
      <c r="S4381" s="53">
        <f>ROUND(R4381/12*3,0)</f>
        <v>0</v>
      </c>
      <c r="T4381" s="53"/>
      <c r="U4381" s="53"/>
      <c r="V4381" s="53">
        <f>T4381-U4381</f>
        <v>0</v>
      </c>
      <c r="W4381" s="75"/>
      <c r="X4381" s="76"/>
    </row>
    <row r="4382" spans="1:24" s="81" customFormat="1" ht="22.5" customHeight="1" x14ac:dyDescent="0.25">
      <c r="A4382" s="72" t="s">
        <v>306</v>
      </c>
      <c r="B4382" s="33" t="s">
        <v>330</v>
      </c>
      <c r="C4382" s="73" t="s">
        <v>74</v>
      </c>
      <c r="D4382" s="116" t="s">
        <v>105</v>
      </c>
      <c r="E4382" s="53">
        <v>25950</v>
      </c>
      <c r="F4382" s="53">
        <f>2163*2</f>
        <v>4326</v>
      </c>
      <c r="G4382" s="53">
        <f>2163*2</f>
        <v>4326</v>
      </c>
      <c r="H4382" s="53">
        <f>2163*2</f>
        <v>4326</v>
      </c>
      <c r="I4382" s="119"/>
      <c r="J4382" s="55"/>
      <c r="K4382" s="119"/>
      <c r="L4382" s="55"/>
      <c r="M4382" s="75"/>
      <c r="N4382" s="75"/>
      <c r="O4382" s="74"/>
      <c r="P4382" s="74"/>
      <c r="Q4382" s="59">
        <f>O4382-P4382</f>
        <v>0</v>
      </c>
      <c r="R4382" s="74"/>
      <c r="S4382" s="53">
        <f>ROUND(R4382/12*3,0)</f>
        <v>0</v>
      </c>
      <c r="T4382" s="53"/>
      <c r="U4382" s="53"/>
      <c r="V4382" s="53">
        <f>T4382-U4382</f>
        <v>0</v>
      </c>
      <c r="W4382" s="75"/>
      <c r="X4382" s="76"/>
    </row>
    <row r="4383" spans="1:24" s="77" customFormat="1" ht="15.75" x14ac:dyDescent="0.25">
      <c r="A4383" s="72" t="s">
        <v>306</v>
      </c>
      <c r="B4383" s="33" t="s">
        <v>330</v>
      </c>
      <c r="C4383" s="73" t="s">
        <v>75</v>
      </c>
      <c r="D4383" s="34" t="s">
        <v>107</v>
      </c>
      <c r="E4383" s="74"/>
      <c r="F4383" s="53"/>
      <c r="G4383" s="74"/>
      <c r="H4383" s="74"/>
      <c r="I4383" s="54"/>
      <c r="J4383" s="50"/>
      <c r="K4383" s="54"/>
      <c r="L4383" s="55"/>
      <c r="M4383" s="75"/>
      <c r="N4383" s="75"/>
      <c r="O4383" s="74"/>
      <c r="P4383" s="74"/>
      <c r="Q4383" s="57">
        <f>O4383-P4383</f>
        <v>0</v>
      </c>
      <c r="R4383" s="74"/>
      <c r="S4383" s="53">
        <f>ROUND(R4383/12*3,0)</f>
        <v>0</v>
      </c>
      <c r="T4383" s="58"/>
      <c r="U4383" s="58"/>
      <c r="V4383" s="53">
        <f>T4383-U4383</f>
        <v>0</v>
      </c>
      <c r="W4383" s="75"/>
      <c r="X4383" s="76"/>
    </row>
    <row r="4384" spans="1:24" s="77" customFormat="1" ht="31.5" x14ac:dyDescent="0.25">
      <c r="A4384" s="72" t="s">
        <v>306</v>
      </c>
      <c r="B4384" s="33" t="s">
        <v>330</v>
      </c>
      <c r="C4384" s="73" t="s">
        <v>76</v>
      </c>
      <c r="D4384" s="34" t="s">
        <v>108</v>
      </c>
      <c r="E4384" s="74"/>
      <c r="F4384" s="53"/>
      <c r="G4384" s="74"/>
      <c r="H4384" s="74"/>
      <c r="I4384" s="54"/>
      <c r="J4384" s="50"/>
      <c r="K4384" s="54"/>
      <c r="L4384" s="55"/>
      <c r="M4384" s="75"/>
      <c r="N4384" s="75"/>
      <c r="O4384" s="74"/>
      <c r="P4384" s="74"/>
      <c r="Q4384" s="57">
        <f>O4384-P4384</f>
        <v>0</v>
      </c>
      <c r="R4384" s="74"/>
      <c r="S4384" s="53">
        <f>ROUND(R4384/12*3,0)</f>
        <v>0</v>
      </c>
      <c r="T4384" s="58"/>
      <c r="U4384" s="58"/>
      <c r="V4384" s="53">
        <f>T4384-U4384</f>
        <v>0</v>
      </c>
      <c r="W4384" s="75"/>
      <c r="X4384" s="76"/>
    </row>
    <row r="4385" spans="1:24" s="77" customFormat="1" ht="15.75" x14ac:dyDescent="0.25">
      <c r="A4385" s="72" t="s">
        <v>306</v>
      </c>
      <c r="B4385" s="22" t="s">
        <v>331</v>
      </c>
      <c r="C4385" s="36"/>
      <c r="D4385" s="32" t="s">
        <v>24</v>
      </c>
      <c r="E4385" s="61">
        <f>SUM(E4386:E4398)</f>
        <v>8601492</v>
      </c>
      <c r="F4385" s="61">
        <f>SUM(F4386:F4398)</f>
        <v>1433581.9900000002</v>
      </c>
      <c r="G4385" s="61">
        <f>SUM(G4386:G4398)</f>
        <v>1457729</v>
      </c>
      <c r="H4385" s="61">
        <f>SUM(H4386:H4398)</f>
        <v>1418389</v>
      </c>
      <c r="I4385" s="120">
        <f>SUM(I4386:I4398)</f>
        <v>31727.839999999924</v>
      </c>
      <c r="J4385" s="50">
        <f>ROUND(I4385/F4385*100,2)</f>
        <v>2.21</v>
      </c>
      <c r="K4385" s="120">
        <f>SUM(K4386:K4398)</f>
        <v>-7580.8300000000017</v>
      </c>
      <c r="L4385" s="55">
        <f>ROUND(K4385*100/-F4385,2)</f>
        <v>0.53</v>
      </c>
      <c r="M4385" s="61"/>
      <c r="N4385" s="61"/>
      <c r="O4385" s="61">
        <f t="shared" ref="O4385:V4385" si="1894">SUM(O4386:O4398)</f>
        <v>119486</v>
      </c>
      <c r="P4385" s="61">
        <f t="shared" si="1894"/>
        <v>117006</v>
      </c>
      <c r="Q4385" s="120">
        <f t="shared" si="1894"/>
        <v>2480</v>
      </c>
      <c r="R4385" s="61">
        <f t="shared" si="1894"/>
        <v>3183</v>
      </c>
      <c r="S4385" s="61">
        <f t="shared" si="1894"/>
        <v>532</v>
      </c>
      <c r="T4385" s="137">
        <f t="shared" si="1894"/>
        <v>530</v>
      </c>
      <c r="U4385" s="137">
        <f t="shared" si="1894"/>
        <v>528</v>
      </c>
      <c r="V4385" s="61">
        <f t="shared" si="1894"/>
        <v>2</v>
      </c>
      <c r="W4385" s="68"/>
      <c r="X4385" s="76"/>
    </row>
    <row r="4386" spans="1:24" s="77" customFormat="1" ht="15.75" x14ac:dyDescent="0.25">
      <c r="A4386" s="72" t="s">
        <v>306</v>
      </c>
      <c r="B4386" s="33" t="s">
        <v>331</v>
      </c>
      <c r="C4386" s="79" t="s">
        <v>25</v>
      </c>
      <c r="D4386" s="34" t="s">
        <v>54</v>
      </c>
      <c r="E4386" s="74"/>
      <c r="F4386" s="74"/>
      <c r="G4386" s="74"/>
      <c r="H4386" s="74"/>
      <c r="I4386" s="54"/>
      <c r="J4386" s="50"/>
      <c r="K4386" s="54"/>
      <c r="L4386" s="55"/>
      <c r="M4386" s="75"/>
      <c r="N4386" s="75"/>
      <c r="O4386" s="74"/>
      <c r="P4386" s="74"/>
      <c r="Q4386" s="57">
        <f t="shared" ref="Q4386:Q4398" si="1895">O4386-P4386</f>
        <v>0</v>
      </c>
      <c r="R4386" s="74"/>
      <c r="S4386" s="53">
        <f t="shared" ref="S4386:S4398" si="1896">ROUND(R4386/12*3,0)</f>
        <v>0</v>
      </c>
      <c r="T4386" s="58"/>
      <c r="U4386" s="58"/>
      <c r="V4386" s="53">
        <f t="shared" ref="V4386:V4398" si="1897">T4386-U4386</f>
        <v>0</v>
      </c>
      <c r="W4386" s="75"/>
      <c r="X4386" s="76"/>
    </row>
    <row r="4387" spans="1:24" s="77" customFormat="1" ht="15.75" x14ac:dyDescent="0.25">
      <c r="A4387" s="72" t="s">
        <v>306</v>
      </c>
      <c r="B4387" s="33" t="s">
        <v>331</v>
      </c>
      <c r="C4387" s="79" t="s">
        <v>26</v>
      </c>
      <c r="D4387" s="34" t="s">
        <v>27</v>
      </c>
      <c r="E4387" s="53">
        <v>437069</v>
      </c>
      <c r="F4387" s="53">
        <f>ROUND(E4387/12*2,2)</f>
        <v>72844.83</v>
      </c>
      <c r="G4387" s="53">
        <v>65264</v>
      </c>
      <c r="H4387" s="53">
        <v>65264</v>
      </c>
      <c r="I4387" s="119"/>
      <c r="J4387" s="55"/>
      <c r="K4387" s="54">
        <f>G4387-F4387</f>
        <v>-7580.8300000000017</v>
      </c>
      <c r="L4387" s="55">
        <f>ROUND(K4387*100/-F4387,2)</f>
        <v>10.41</v>
      </c>
      <c r="M4387" s="75"/>
      <c r="N4387" s="75"/>
      <c r="O4387" s="74">
        <v>5206</v>
      </c>
      <c r="P4387" s="74">
        <v>5206</v>
      </c>
      <c r="Q4387" s="57">
        <f t="shared" si="1895"/>
        <v>0</v>
      </c>
      <c r="R4387" s="74">
        <v>663</v>
      </c>
      <c r="S4387" s="53">
        <f>ROUND(R4387/12*2,0)</f>
        <v>111</v>
      </c>
      <c r="T4387" s="58">
        <v>99</v>
      </c>
      <c r="U4387" s="58">
        <v>99</v>
      </c>
      <c r="V4387" s="53">
        <f t="shared" si="1897"/>
        <v>0</v>
      </c>
      <c r="W4387" s="75"/>
      <c r="X4387" s="76"/>
    </row>
    <row r="4388" spans="1:24" s="77" customFormat="1" ht="31.5" x14ac:dyDescent="0.25">
      <c r="A4388" s="72" t="s">
        <v>306</v>
      </c>
      <c r="B4388" s="33" t="s">
        <v>331</v>
      </c>
      <c r="C4388" s="79" t="s">
        <v>28</v>
      </c>
      <c r="D4388" s="34" t="s">
        <v>29</v>
      </c>
      <c r="E4388" s="74"/>
      <c r="F4388" s="74"/>
      <c r="G4388" s="74"/>
      <c r="H4388" s="74"/>
      <c r="I4388" s="119"/>
      <c r="J4388" s="55"/>
      <c r="K4388" s="119"/>
      <c r="L4388" s="55"/>
      <c r="M4388" s="75"/>
      <c r="N4388" s="75"/>
      <c r="O4388" s="74"/>
      <c r="P4388" s="74"/>
      <c r="Q4388" s="59">
        <f t="shared" si="1895"/>
        <v>0</v>
      </c>
      <c r="R4388" s="74"/>
      <c r="S4388" s="53">
        <f t="shared" si="1896"/>
        <v>0</v>
      </c>
      <c r="T4388" s="53"/>
      <c r="U4388" s="53"/>
      <c r="V4388" s="53">
        <f t="shared" si="1897"/>
        <v>0</v>
      </c>
      <c r="W4388" s="75"/>
      <c r="X4388" s="76"/>
    </row>
    <row r="4389" spans="1:24" s="77" customFormat="1" ht="15.75" x14ac:dyDescent="0.25">
      <c r="A4389" s="72" t="s">
        <v>306</v>
      </c>
      <c r="B4389" s="33" t="s">
        <v>331</v>
      </c>
      <c r="C4389" s="79" t="s">
        <v>56</v>
      </c>
      <c r="D4389" s="34" t="s">
        <v>53</v>
      </c>
      <c r="E4389" s="74"/>
      <c r="F4389" s="74"/>
      <c r="G4389" s="74"/>
      <c r="H4389" s="74"/>
      <c r="I4389" s="54"/>
      <c r="J4389" s="50"/>
      <c r="K4389" s="54"/>
      <c r="L4389" s="55"/>
      <c r="M4389" s="75"/>
      <c r="N4389" s="75"/>
      <c r="O4389" s="74"/>
      <c r="P4389" s="74"/>
      <c r="Q4389" s="57">
        <f t="shared" si="1895"/>
        <v>0</v>
      </c>
      <c r="R4389" s="74"/>
      <c r="S4389" s="53">
        <f t="shared" si="1896"/>
        <v>0</v>
      </c>
      <c r="T4389" s="58"/>
      <c r="U4389" s="58"/>
      <c r="V4389" s="53">
        <f t="shared" si="1897"/>
        <v>0</v>
      </c>
      <c r="W4389" s="75"/>
      <c r="X4389" s="76"/>
    </row>
    <row r="4390" spans="1:24" s="77" customFormat="1" ht="15.75" x14ac:dyDescent="0.25">
      <c r="A4390" s="72" t="s">
        <v>306</v>
      </c>
      <c r="B4390" s="33" t="s">
        <v>331</v>
      </c>
      <c r="C4390" s="79" t="s">
        <v>57</v>
      </c>
      <c r="D4390" s="34" t="s">
        <v>68</v>
      </c>
      <c r="E4390" s="74"/>
      <c r="F4390" s="74"/>
      <c r="G4390" s="74"/>
      <c r="H4390" s="74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1895"/>
        <v>0</v>
      </c>
      <c r="R4390" s="74"/>
      <c r="S4390" s="53">
        <f t="shared" si="1896"/>
        <v>0</v>
      </c>
      <c r="T4390" s="58"/>
      <c r="U4390" s="58"/>
      <c r="V4390" s="53">
        <f t="shared" si="1897"/>
        <v>0</v>
      </c>
      <c r="W4390" s="75"/>
      <c r="X4390" s="76"/>
    </row>
    <row r="4391" spans="1:24" s="77" customFormat="1" ht="15.75" x14ac:dyDescent="0.25">
      <c r="A4391" s="72" t="s">
        <v>306</v>
      </c>
      <c r="B4391" s="33" t="s">
        <v>331</v>
      </c>
      <c r="C4391" s="79" t="s">
        <v>58</v>
      </c>
      <c r="D4391" s="34" t="s">
        <v>70</v>
      </c>
      <c r="E4391" s="74"/>
      <c r="F4391" s="74"/>
      <c r="G4391" s="74"/>
      <c r="H4391" s="74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1895"/>
        <v>0</v>
      </c>
      <c r="R4391" s="74"/>
      <c r="S4391" s="53">
        <f t="shared" si="1896"/>
        <v>0</v>
      </c>
      <c r="T4391" s="58"/>
      <c r="U4391" s="58"/>
      <c r="V4391" s="53">
        <f t="shared" si="1897"/>
        <v>0</v>
      </c>
      <c r="W4391" s="75"/>
      <c r="X4391" s="76"/>
    </row>
    <row r="4392" spans="1:24" s="77" customFormat="1" ht="31.5" x14ac:dyDescent="0.25">
      <c r="A4392" s="72" t="s">
        <v>306</v>
      </c>
      <c r="B4392" s="33" t="s">
        <v>331</v>
      </c>
      <c r="C4392" s="79" t="s">
        <v>59</v>
      </c>
      <c r="D4392" s="34" t="s">
        <v>69</v>
      </c>
      <c r="E4392" s="53">
        <v>7911209</v>
      </c>
      <c r="F4392" s="53">
        <f t="shared" ref="F4392:F4393" si="1898">ROUND(E4392/12*2,2)</f>
        <v>1318534.83</v>
      </c>
      <c r="G4392" s="53">
        <v>1320118</v>
      </c>
      <c r="H4392" s="53">
        <v>1316952</v>
      </c>
      <c r="I4392" s="119">
        <f t="shared" ref="I4392:I4393" si="1899">G4392-F4392</f>
        <v>1583.1699999999255</v>
      </c>
      <c r="J4392" s="55">
        <f t="shared" ref="J4392:J4393" si="1900">ROUND(I4392/F4392*100,2)</f>
        <v>0.12</v>
      </c>
      <c r="K4392" s="54"/>
      <c r="L4392" s="55"/>
      <c r="M4392" s="75"/>
      <c r="N4392" s="75"/>
      <c r="O4392" s="74">
        <v>110880</v>
      </c>
      <c r="P4392" s="74">
        <v>110140</v>
      </c>
      <c r="Q4392" s="57">
        <f t="shared" si="1895"/>
        <v>740</v>
      </c>
      <c r="R4392" s="74">
        <v>2499</v>
      </c>
      <c r="S4392" s="53">
        <f t="shared" ref="S4392:S4393" si="1901">ROUND(R4392/12*2,0)</f>
        <v>417</v>
      </c>
      <c r="T4392" s="58">
        <v>425</v>
      </c>
      <c r="U4392" s="58">
        <v>424</v>
      </c>
      <c r="V4392" s="53">
        <f t="shared" si="1897"/>
        <v>1</v>
      </c>
      <c r="W4392" s="75"/>
      <c r="X4392" s="76"/>
    </row>
    <row r="4393" spans="1:24" s="77" customFormat="1" ht="15.75" x14ac:dyDescent="0.25">
      <c r="A4393" s="72" t="s">
        <v>306</v>
      </c>
      <c r="B4393" s="33" t="s">
        <v>331</v>
      </c>
      <c r="C4393" s="79" t="s">
        <v>60</v>
      </c>
      <c r="D4393" s="34" t="s">
        <v>72</v>
      </c>
      <c r="E4393" s="53">
        <v>253214</v>
      </c>
      <c r="F4393" s="53">
        <f t="shared" si="1898"/>
        <v>42202.33</v>
      </c>
      <c r="G4393" s="53">
        <v>72347</v>
      </c>
      <c r="H4393" s="53">
        <v>36173</v>
      </c>
      <c r="I4393" s="119">
        <f t="shared" si="1899"/>
        <v>30144.67</v>
      </c>
      <c r="J4393" s="55">
        <f t="shared" si="1900"/>
        <v>71.430000000000007</v>
      </c>
      <c r="K4393" s="54"/>
      <c r="L4393" s="55"/>
      <c r="M4393" s="75"/>
      <c r="N4393" s="75"/>
      <c r="O4393" s="74">
        <v>3400</v>
      </c>
      <c r="P4393" s="74">
        <v>1660</v>
      </c>
      <c r="Q4393" s="57">
        <f t="shared" si="1895"/>
        <v>1740</v>
      </c>
      <c r="R4393" s="74">
        <v>21</v>
      </c>
      <c r="S4393" s="53">
        <f t="shared" si="1901"/>
        <v>4</v>
      </c>
      <c r="T4393" s="58">
        <v>6</v>
      </c>
      <c r="U4393" s="58">
        <v>5</v>
      </c>
      <c r="V4393" s="53">
        <f t="shared" si="1897"/>
        <v>1</v>
      </c>
      <c r="W4393" s="75"/>
      <c r="X4393" s="76"/>
    </row>
    <row r="4394" spans="1:24" s="77" customFormat="1" ht="15.75" x14ac:dyDescent="0.25">
      <c r="A4394" s="72" t="s">
        <v>306</v>
      </c>
      <c r="B4394" s="33" t="s">
        <v>331</v>
      </c>
      <c r="C4394" s="79" t="s">
        <v>61</v>
      </c>
      <c r="D4394" s="34" t="s">
        <v>67</v>
      </c>
      <c r="E4394" s="74"/>
      <c r="F4394" s="74"/>
      <c r="G4394" s="74"/>
      <c r="H4394" s="74"/>
      <c r="I4394" s="54"/>
      <c r="J4394" s="50"/>
      <c r="K4394" s="54"/>
      <c r="L4394" s="55"/>
      <c r="M4394" s="75"/>
      <c r="N4394" s="75"/>
      <c r="O4394" s="74"/>
      <c r="P4394" s="74"/>
      <c r="Q4394" s="57">
        <f t="shared" si="1895"/>
        <v>0</v>
      </c>
      <c r="R4394" s="74"/>
      <c r="S4394" s="53">
        <f t="shared" si="1896"/>
        <v>0</v>
      </c>
      <c r="T4394" s="58"/>
      <c r="U4394" s="58"/>
      <c r="V4394" s="53">
        <f t="shared" si="1897"/>
        <v>0</v>
      </c>
      <c r="W4394" s="75"/>
      <c r="X4394" s="76"/>
    </row>
    <row r="4395" spans="1:24" s="77" customFormat="1" ht="15.75" x14ac:dyDescent="0.25">
      <c r="A4395" s="72" t="s">
        <v>306</v>
      </c>
      <c r="B4395" s="33" t="s">
        <v>331</v>
      </c>
      <c r="C4395" s="79" t="s">
        <v>62</v>
      </c>
      <c r="D4395" s="34" t="s">
        <v>66</v>
      </c>
      <c r="E4395" s="74"/>
      <c r="F4395" s="74"/>
      <c r="G4395" s="74"/>
      <c r="H4395" s="74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1895"/>
        <v>0</v>
      </c>
      <c r="R4395" s="74"/>
      <c r="S4395" s="53">
        <f t="shared" si="1896"/>
        <v>0</v>
      </c>
      <c r="T4395" s="58"/>
      <c r="U4395" s="58"/>
      <c r="V4395" s="53">
        <f t="shared" si="1897"/>
        <v>0</v>
      </c>
      <c r="W4395" s="75"/>
      <c r="X4395" s="76"/>
    </row>
    <row r="4396" spans="1:24" s="77" customFormat="1" ht="15.75" x14ac:dyDescent="0.25">
      <c r="A4396" s="72" t="s">
        <v>306</v>
      </c>
      <c r="B4396" s="33" t="s">
        <v>331</v>
      </c>
      <c r="C4396" s="79" t="s">
        <v>63</v>
      </c>
      <c r="D4396" s="34" t="s">
        <v>52</v>
      </c>
      <c r="E4396" s="74"/>
      <c r="F4396" s="74"/>
      <c r="G4396" s="74"/>
      <c r="H4396" s="74"/>
      <c r="I4396" s="54"/>
      <c r="J4396" s="50"/>
      <c r="K4396" s="54"/>
      <c r="L4396" s="55"/>
      <c r="M4396" s="75"/>
      <c r="N4396" s="75"/>
      <c r="O4396" s="74"/>
      <c r="P4396" s="74"/>
      <c r="Q4396" s="57">
        <f t="shared" si="1895"/>
        <v>0</v>
      </c>
      <c r="R4396" s="74"/>
      <c r="S4396" s="53">
        <f t="shared" si="1896"/>
        <v>0</v>
      </c>
      <c r="T4396" s="58"/>
      <c r="U4396" s="58"/>
      <c r="V4396" s="53">
        <f t="shared" si="1897"/>
        <v>0</v>
      </c>
      <c r="W4396" s="75"/>
      <c r="X4396" s="76"/>
    </row>
    <row r="4397" spans="1:24" s="77" customFormat="1" ht="15.75" x14ac:dyDescent="0.25">
      <c r="A4397" s="72" t="s">
        <v>306</v>
      </c>
      <c r="B4397" s="33" t="s">
        <v>331</v>
      </c>
      <c r="C4397" s="79" t="s">
        <v>64</v>
      </c>
      <c r="D4397" s="34" t="s">
        <v>55</v>
      </c>
      <c r="E4397" s="74"/>
      <c r="F4397" s="74"/>
      <c r="G4397" s="74"/>
      <c r="H4397" s="74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1895"/>
        <v>0</v>
      </c>
      <c r="R4397" s="74"/>
      <c r="S4397" s="53">
        <f t="shared" si="1896"/>
        <v>0</v>
      </c>
      <c r="T4397" s="58"/>
      <c r="U4397" s="58"/>
      <c r="V4397" s="53">
        <f t="shared" si="1897"/>
        <v>0</v>
      </c>
      <c r="W4397" s="75"/>
      <c r="X4397" s="76"/>
    </row>
    <row r="4398" spans="1:24" s="77" customFormat="1" ht="15.75" x14ac:dyDescent="0.25">
      <c r="A4398" s="72" t="s">
        <v>306</v>
      </c>
      <c r="B4398" s="33" t="s">
        <v>331</v>
      </c>
      <c r="C4398" s="79" t="s">
        <v>65</v>
      </c>
      <c r="D4398" s="34" t="s">
        <v>71</v>
      </c>
      <c r="E4398" s="74"/>
      <c r="F4398" s="74"/>
      <c r="G4398" s="74"/>
      <c r="H4398" s="74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1895"/>
        <v>0</v>
      </c>
      <c r="R4398" s="74"/>
      <c r="S4398" s="53">
        <f t="shared" si="1896"/>
        <v>0</v>
      </c>
      <c r="T4398" s="58"/>
      <c r="U4398" s="58"/>
      <c r="V4398" s="53">
        <f t="shared" si="1897"/>
        <v>0</v>
      </c>
      <c r="W4398" s="75"/>
      <c r="X4398" s="76"/>
    </row>
    <row r="4399" spans="1:24" s="77" customFormat="1" ht="31.5" x14ac:dyDescent="0.25">
      <c r="A4399" s="72" t="s">
        <v>306</v>
      </c>
      <c r="B4399" s="22" t="s">
        <v>332</v>
      </c>
      <c r="C4399" s="73" t="s">
        <v>102</v>
      </c>
      <c r="D4399" s="32" t="s">
        <v>30</v>
      </c>
      <c r="E4399" s="61">
        <f t="shared" ref="E4399:L4399" si="1902">SUM(E4400:E4416)</f>
        <v>354463</v>
      </c>
      <c r="F4399" s="61">
        <f t="shared" si="1902"/>
        <v>59077</v>
      </c>
      <c r="G4399" s="61">
        <f t="shared" si="1902"/>
        <v>100917.35</v>
      </c>
      <c r="H4399" s="61">
        <f t="shared" si="1902"/>
        <v>38535</v>
      </c>
      <c r="I4399" s="120">
        <f t="shared" si="1902"/>
        <v>41840.350000000006</v>
      </c>
      <c r="J4399" s="50">
        <f>ROUND(I4399/F4399*100,2)</f>
        <v>70.819999999999993</v>
      </c>
      <c r="K4399" s="120">
        <f t="shared" si="1902"/>
        <v>0</v>
      </c>
      <c r="L4399" s="61">
        <f t="shared" si="1902"/>
        <v>0</v>
      </c>
      <c r="M4399" s="61"/>
      <c r="N4399" s="61"/>
      <c r="O4399" s="61">
        <f t="shared" ref="O4399:V4399" si="1903">SUM(O4400:O4414)</f>
        <v>0</v>
      </c>
      <c r="P4399" s="61">
        <f t="shared" si="1903"/>
        <v>0</v>
      </c>
      <c r="Q4399" s="120">
        <f t="shared" si="1903"/>
        <v>0</v>
      </c>
      <c r="R4399" s="61">
        <f t="shared" si="1903"/>
        <v>0</v>
      </c>
      <c r="S4399" s="61">
        <f t="shared" si="1903"/>
        <v>0</v>
      </c>
      <c r="T4399" s="137">
        <f t="shared" si="1903"/>
        <v>0</v>
      </c>
      <c r="U4399" s="137">
        <f t="shared" si="1903"/>
        <v>0</v>
      </c>
      <c r="V4399" s="61">
        <f t="shared" si="1903"/>
        <v>0</v>
      </c>
      <c r="W4399" s="61"/>
      <c r="X4399" s="76"/>
    </row>
    <row r="4400" spans="1:24" s="77" customFormat="1" ht="15.75" x14ac:dyDescent="0.25">
      <c r="A4400" s="72" t="s">
        <v>306</v>
      </c>
      <c r="B4400" s="33" t="s">
        <v>332</v>
      </c>
      <c r="C4400" s="73" t="s">
        <v>79</v>
      </c>
      <c r="D4400" s="43" t="s">
        <v>77</v>
      </c>
      <c r="E4400" s="74"/>
      <c r="F4400" s="74"/>
      <c r="G4400" s="74"/>
      <c r="H4400" s="74"/>
      <c r="I4400" s="54"/>
      <c r="J4400" s="50"/>
      <c r="K4400" s="54"/>
      <c r="L4400" s="55"/>
      <c r="M4400" s="75"/>
      <c r="N4400" s="75"/>
      <c r="O4400" s="74"/>
      <c r="P4400" s="74"/>
      <c r="Q4400" s="57">
        <f t="shared" ref="Q4400:Q4414" si="1904">O4400-P4400</f>
        <v>0</v>
      </c>
      <c r="R4400" s="74"/>
      <c r="S4400" s="53">
        <f>ROUND(R4400/12*3,0)</f>
        <v>0</v>
      </c>
      <c r="T4400" s="58"/>
      <c r="U4400" s="58"/>
      <c r="V4400" s="53">
        <f t="shared" ref="V4400:V4414" si="1905">T4400-U4400</f>
        <v>0</v>
      </c>
      <c r="W4400" s="75"/>
      <c r="X4400" s="76"/>
    </row>
    <row r="4401" spans="1:24" s="77" customFormat="1" ht="15.75" x14ac:dyDescent="0.25">
      <c r="A4401" s="72" t="s">
        <v>306</v>
      </c>
      <c r="B4401" s="33" t="s">
        <v>332</v>
      </c>
      <c r="C4401" s="73" t="s">
        <v>80</v>
      </c>
      <c r="D4401" s="43" t="s">
        <v>78</v>
      </c>
      <c r="E4401" s="74"/>
      <c r="F4401" s="74"/>
      <c r="G4401" s="74"/>
      <c r="H4401" s="74"/>
      <c r="I4401" s="54"/>
      <c r="J4401" s="50"/>
      <c r="K4401" s="54"/>
      <c r="L4401" s="55"/>
      <c r="M4401" s="75"/>
      <c r="N4401" s="75"/>
      <c r="O4401" s="74"/>
      <c r="P4401" s="74"/>
      <c r="Q4401" s="57">
        <f t="shared" si="1904"/>
        <v>0</v>
      </c>
      <c r="R4401" s="74"/>
      <c r="S4401" s="53">
        <f>ROUND(R4401/12*3,0)</f>
        <v>0</v>
      </c>
      <c r="T4401" s="58"/>
      <c r="U4401" s="58"/>
      <c r="V4401" s="53">
        <f t="shared" si="1905"/>
        <v>0</v>
      </c>
      <c r="W4401" s="75"/>
      <c r="X4401" s="76"/>
    </row>
    <row r="4402" spans="1:24" s="77" customFormat="1" ht="15.75" x14ac:dyDescent="0.25">
      <c r="A4402" s="72" t="s">
        <v>306</v>
      </c>
      <c r="B4402" s="33" t="s">
        <v>332</v>
      </c>
      <c r="C4402" s="73" t="s">
        <v>82</v>
      </c>
      <c r="D4402" s="34" t="s">
        <v>81</v>
      </c>
      <c r="E4402" s="74"/>
      <c r="F4402" s="74"/>
      <c r="G4402" s="74"/>
      <c r="H4402" s="74"/>
      <c r="I4402" s="119"/>
      <c r="J4402" s="55"/>
      <c r="K4402" s="119"/>
      <c r="L4402" s="55"/>
      <c r="M4402" s="75"/>
      <c r="N4402" s="75"/>
      <c r="O4402" s="74"/>
      <c r="P4402" s="74"/>
      <c r="Q4402" s="59">
        <f t="shared" si="1904"/>
        <v>0</v>
      </c>
      <c r="R4402" s="74"/>
      <c r="S4402" s="53">
        <f>ROUND(R4402/12*4,0)</f>
        <v>0</v>
      </c>
      <c r="T4402" s="53"/>
      <c r="U4402" s="53"/>
      <c r="V4402" s="53">
        <f t="shared" si="1905"/>
        <v>0</v>
      </c>
      <c r="W4402" s="75"/>
      <c r="X4402" s="76"/>
    </row>
    <row r="4403" spans="1:24" s="77" customFormat="1" ht="31.5" x14ac:dyDescent="0.25">
      <c r="A4403" s="72" t="s">
        <v>306</v>
      </c>
      <c r="B4403" s="33" t="s">
        <v>332</v>
      </c>
      <c r="C4403" s="73" t="s">
        <v>84</v>
      </c>
      <c r="D4403" s="43" t="s">
        <v>83</v>
      </c>
      <c r="E4403" s="53">
        <v>354463</v>
      </c>
      <c r="F4403" s="53">
        <f>ROUND(E4403/12*2,0)</f>
        <v>59077</v>
      </c>
      <c r="G4403" s="53">
        <v>100917.35</v>
      </c>
      <c r="H4403" s="53">
        <v>38535</v>
      </c>
      <c r="I4403" s="55">
        <f>G4403-F4403</f>
        <v>41840.350000000006</v>
      </c>
      <c r="J4403" s="55">
        <f>ROUND(I4403/F4403*100,2)</f>
        <v>70.819999999999993</v>
      </c>
      <c r="K4403" s="54"/>
      <c r="L4403" s="55"/>
      <c r="M4403" s="75"/>
      <c r="N4403" s="75"/>
      <c r="O4403" s="74"/>
      <c r="P4403" s="74"/>
      <c r="Q4403" s="57">
        <f t="shared" si="1904"/>
        <v>0</v>
      </c>
      <c r="R4403" s="74"/>
      <c r="S4403" s="53">
        <f>ROUND(R4403/12*3,0)</f>
        <v>0</v>
      </c>
      <c r="T4403" s="58"/>
      <c r="U4403" s="58"/>
      <c r="V4403" s="53">
        <f t="shared" si="1905"/>
        <v>0</v>
      </c>
      <c r="W4403" s="75"/>
      <c r="X4403" s="76"/>
    </row>
    <row r="4404" spans="1:24" s="77" customFormat="1" ht="15.75" x14ac:dyDescent="0.25">
      <c r="A4404" s="72" t="s">
        <v>306</v>
      </c>
      <c r="B4404" s="33" t="s">
        <v>332</v>
      </c>
      <c r="C4404" s="73" t="s">
        <v>95</v>
      </c>
      <c r="D4404" s="43" t="s">
        <v>96</v>
      </c>
      <c r="E4404" s="74"/>
      <c r="F4404" s="74"/>
      <c r="G4404" s="74"/>
      <c r="H4404" s="74"/>
      <c r="I4404" s="54"/>
      <c r="J4404" s="50"/>
      <c r="K4404" s="54"/>
      <c r="L4404" s="55"/>
      <c r="M4404" s="75"/>
      <c r="N4404" s="75"/>
      <c r="O4404" s="74"/>
      <c r="P4404" s="74"/>
      <c r="Q4404" s="57">
        <f t="shared" si="1904"/>
        <v>0</v>
      </c>
      <c r="R4404" s="74"/>
      <c r="S4404" s="53">
        <f>ROUND(R4404/12*3,0)</f>
        <v>0</v>
      </c>
      <c r="T4404" s="58"/>
      <c r="U4404" s="58"/>
      <c r="V4404" s="53">
        <f t="shared" si="1905"/>
        <v>0</v>
      </c>
      <c r="W4404" s="75"/>
      <c r="X4404" s="76"/>
    </row>
    <row r="4405" spans="1:24" s="77" customFormat="1" ht="31.5" x14ac:dyDescent="0.25">
      <c r="A4405" s="72" t="s">
        <v>306</v>
      </c>
      <c r="B4405" s="33" t="s">
        <v>332</v>
      </c>
      <c r="C4405" s="73" t="s">
        <v>86</v>
      </c>
      <c r="D4405" s="43" t="s">
        <v>85</v>
      </c>
      <c r="E4405" s="53"/>
      <c r="F4405" s="53"/>
      <c r="G4405" s="53"/>
      <c r="H4405" s="53"/>
      <c r="I4405" s="55"/>
      <c r="J4405" s="55"/>
      <c r="K4405" s="54"/>
      <c r="L4405" s="55"/>
      <c r="M4405" s="75"/>
      <c r="N4405" s="75"/>
      <c r="O4405" s="74"/>
      <c r="P4405" s="74"/>
      <c r="Q4405" s="57">
        <f t="shared" si="1904"/>
        <v>0</v>
      </c>
      <c r="R4405" s="74"/>
      <c r="S4405" s="53">
        <f>ROUND(R4405/12*2,0)</f>
        <v>0</v>
      </c>
      <c r="T4405" s="58"/>
      <c r="U4405" s="58"/>
      <c r="V4405" s="53">
        <f t="shared" si="1905"/>
        <v>0</v>
      </c>
      <c r="W4405" s="75"/>
      <c r="X4405" s="76"/>
    </row>
    <row r="4406" spans="1:24" s="77" customFormat="1" ht="31.5" x14ac:dyDescent="0.25">
      <c r="A4406" s="72" t="s">
        <v>306</v>
      </c>
      <c r="B4406" s="33" t="s">
        <v>332</v>
      </c>
      <c r="C4406" s="73" t="s">
        <v>102</v>
      </c>
      <c r="D4406" s="39" t="s">
        <v>352</v>
      </c>
      <c r="E4406" s="74"/>
      <c r="F4406" s="74"/>
      <c r="G4406" s="74"/>
      <c r="H4406" s="74"/>
      <c r="I4406" s="54"/>
      <c r="J4406" s="50"/>
      <c r="K4406" s="54"/>
      <c r="L4406" s="55"/>
      <c r="M4406" s="75"/>
      <c r="N4406" s="75"/>
      <c r="O4406" s="74"/>
      <c r="P4406" s="74"/>
      <c r="Q4406" s="57">
        <f t="shared" si="1904"/>
        <v>0</v>
      </c>
      <c r="R4406" s="74"/>
      <c r="S4406" s="53">
        <f>ROUND(R4406/12*2,0)</f>
        <v>0</v>
      </c>
      <c r="T4406" s="58"/>
      <c r="U4406" s="58"/>
      <c r="V4406" s="53">
        <f t="shared" si="1905"/>
        <v>0</v>
      </c>
      <c r="W4406" s="75"/>
      <c r="X4406" s="76"/>
    </row>
    <row r="4407" spans="1:24" s="77" customFormat="1" ht="15.75" x14ac:dyDescent="0.25">
      <c r="A4407" s="72" t="s">
        <v>306</v>
      </c>
      <c r="B4407" s="33" t="s">
        <v>332</v>
      </c>
      <c r="C4407" s="73" t="s">
        <v>89</v>
      </c>
      <c r="D4407" s="43" t="s">
        <v>88</v>
      </c>
      <c r="E4407" s="53"/>
      <c r="F4407" s="53"/>
      <c r="G4407" s="53"/>
      <c r="H4407" s="53"/>
      <c r="I4407" s="119"/>
      <c r="J4407" s="55"/>
      <c r="K4407" s="54"/>
      <c r="L4407" s="55"/>
      <c r="M4407" s="75"/>
      <c r="N4407" s="75"/>
      <c r="O4407" s="74"/>
      <c r="P4407" s="74"/>
      <c r="Q4407" s="57">
        <f t="shared" si="1904"/>
        <v>0</v>
      </c>
      <c r="R4407" s="74"/>
      <c r="S4407" s="53">
        <f t="shared" ref="S4407:S4414" si="1906">ROUND(R4407/12*3,0)</f>
        <v>0</v>
      </c>
      <c r="T4407" s="58"/>
      <c r="U4407" s="58"/>
      <c r="V4407" s="53">
        <f t="shared" si="1905"/>
        <v>0</v>
      </c>
      <c r="W4407" s="75"/>
      <c r="X4407" s="76"/>
    </row>
    <row r="4408" spans="1:24" s="77" customFormat="1" ht="15.75" x14ac:dyDescent="0.25">
      <c r="A4408" s="72" t="s">
        <v>306</v>
      </c>
      <c r="B4408" s="33" t="s">
        <v>332</v>
      </c>
      <c r="C4408" s="73" t="s">
        <v>91</v>
      </c>
      <c r="D4408" s="43" t="s">
        <v>90</v>
      </c>
      <c r="E4408" s="53"/>
      <c r="F4408" s="53"/>
      <c r="G4408" s="53"/>
      <c r="H4408" s="53"/>
      <c r="I4408" s="119"/>
      <c r="J4408" s="119"/>
      <c r="K4408" s="54"/>
      <c r="L4408" s="55"/>
      <c r="M4408" s="75"/>
      <c r="N4408" s="75"/>
      <c r="O4408" s="74"/>
      <c r="P4408" s="74"/>
      <c r="Q4408" s="57">
        <f t="shared" si="1904"/>
        <v>0</v>
      </c>
      <c r="R4408" s="74"/>
      <c r="S4408" s="53">
        <f t="shared" si="1906"/>
        <v>0</v>
      </c>
      <c r="T4408" s="58"/>
      <c r="U4408" s="58"/>
      <c r="V4408" s="53">
        <f t="shared" si="1905"/>
        <v>0</v>
      </c>
      <c r="W4408" s="75"/>
      <c r="X4408" s="76"/>
    </row>
    <row r="4409" spans="1:24" s="77" customFormat="1" ht="15.75" x14ac:dyDescent="0.25">
      <c r="A4409" s="72" t="s">
        <v>306</v>
      </c>
      <c r="B4409" s="33" t="s">
        <v>332</v>
      </c>
      <c r="C4409" s="73" t="s">
        <v>94</v>
      </c>
      <c r="D4409" s="43" t="s">
        <v>97</v>
      </c>
      <c r="E4409" s="74"/>
      <c r="F4409" s="74"/>
      <c r="G4409" s="74"/>
      <c r="H4409" s="74"/>
      <c r="I4409" s="54"/>
      <c r="J4409" s="50"/>
      <c r="K4409" s="54"/>
      <c r="L4409" s="55"/>
      <c r="M4409" s="75"/>
      <c r="N4409" s="75"/>
      <c r="O4409" s="74"/>
      <c r="P4409" s="74"/>
      <c r="Q4409" s="57">
        <f t="shared" si="1904"/>
        <v>0</v>
      </c>
      <c r="R4409" s="74"/>
      <c r="S4409" s="53">
        <f t="shared" si="1906"/>
        <v>0</v>
      </c>
      <c r="T4409" s="58"/>
      <c r="U4409" s="58"/>
      <c r="V4409" s="53">
        <f t="shared" si="1905"/>
        <v>0</v>
      </c>
      <c r="W4409" s="75"/>
      <c r="X4409" s="76"/>
    </row>
    <row r="4410" spans="1:24" s="77" customFormat="1" ht="15.75" x14ac:dyDescent="0.25">
      <c r="A4410" s="72" t="s">
        <v>306</v>
      </c>
      <c r="B4410" s="33" t="s">
        <v>332</v>
      </c>
      <c r="C4410" s="73" t="s">
        <v>93</v>
      </c>
      <c r="D4410" s="43" t="s">
        <v>92</v>
      </c>
      <c r="E4410" s="74"/>
      <c r="F4410" s="74"/>
      <c r="G4410" s="74"/>
      <c r="H4410" s="74"/>
      <c r="I4410" s="54"/>
      <c r="J4410" s="50"/>
      <c r="K4410" s="54"/>
      <c r="L4410" s="55"/>
      <c r="M4410" s="75"/>
      <c r="N4410" s="75"/>
      <c r="O4410" s="74"/>
      <c r="P4410" s="74"/>
      <c r="Q4410" s="57">
        <f t="shared" si="1904"/>
        <v>0</v>
      </c>
      <c r="R4410" s="74"/>
      <c r="S4410" s="53">
        <f t="shared" si="1906"/>
        <v>0</v>
      </c>
      <c r="T4410" s="58"/>
      <c r="U4410" s="58"/>
      <c r="V4410" s="53">
        <f t="shared" si="1905"/>
        <v>0</v>
      </c>
      <c r="W4410" s="75"/>
      <c r="X4410" s="76"/>
    </row>
    <row r="4411" spans="1:24" s="77" customFormat="1" ht="31.5" x14ac:dyDescent="0.25">
      <c r="A4411" s="72" t="s">
        <v>306</v>
      </c>
      <c r="B4411" s="33" t="s">
        <v>332</v>
      </c>
      <c r="C4411" s="73" t="s">
        <v>98</v>
      </c>
      <c r="D4411" s="34" t="s">
        <v>99</v>
      </c>
      <c r="E4411" s="74"/>
      <c r="F4411" s="74"/>
      <c r="G4411" s="74"/>
      <c r="H4411" s="74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1904"/>
        <v>0</v>
      </c>
      <c r="R4411" s="74"/>
      <c r="S4411" s="53">
        <f t="shared" si="1906"/>
        <v>0</v>
      </c>
      <c r="T4411" s="58"/>
      <c r="U4411" s="58"/>
      <c r="V4411" s="53">
        <f t="shared" si="1905"/>
        <v>0</v>
      </c>
      <c r="W4411" s="75"/>
      <c r="X4411" s="76"/>
    </row>
    <row r="4412" spans="1:24" s="77" customFormat="1" ht="37.5" customHeight="1" x14ac:dyDescent="0.25">
      <c r="A4412" s="72" t="s">
        <v>306</v>
      </c>
      <c r="B4412" s="33" t="s">
        <v>332</v>
      </c>
      <c r="C4412" s="73" t="s">
        <v>100</v>
      </c>
      <c r="D4412" s="34" t="s">
        <v>101</v>
      </c>
      <c r="E4412" s="74"/>
      <c r="F4412" s="74"/>
      <c r="G4412" s="74"/>
      <c r="H4412" s="74"/>
      <c r="I4412" s="54"/>
      <c r="J4412" s="50"/>
      <c r="K4412" s="54"/>
      <c r="L4412" s="55"/>
      <c r="M4412" s="75"/>
      <c r="N4412" s="75"/>
      <c r="O4412" s="74"/>
      <c r="P4412" s="74"/>
      <c r="Q4412" s="57">
        <f t="shared" si="1904"/>
        <v>0</v>
      </c>
      <c r="R4412" s="74"/>
      <c r="S4412" s="53">
        <f t="shared" si="1906"/>
        <v>0</v>
      </c>
      <c r="T4412" s="58"/>
      <c r="U4412" s="58"/>
      <c r="V4412" s="53">
        <f t="shared" si="1905"/>
        <v>0</v>
      </c>
      <c r="W4412" s="75"/>
      <c r="X4412" s="76"/>
    </row>
    <row r="4413" spans="1:24" s="77" customFormat="1" ht="47.25" x14ac:dyDescent="0.25">
      <c r="A4413" s="72" t="s">
        <v>306</v>
      </c>
      <c r="B4413" s="33" t="s">
        <v>332</v>
      </c>
      <c r="C4413" s="73" t="s">
        <v>102</v>
      </c>
      <c r="D4413" s="39" t="s">
        <v>87</v>
      </c>
      <c r="E4413" s="74"/>
      <c r="F4413" s="74"/>
      <c r="G4413" s="74"/>
      <c r="H4413" s="74"/>
      <c r="I4413" s="54"/>
      <c r="J4413" s="50"/>
      <c r="K4413" s="54"/>
      <c r="L4413" s="55"/>
      <c r="M4413" s="75"/>
      <c r="N4413" s="75"/>
      <c r="O4413" s="74"/>
      <c r="P4413" s="74"/>
      <c r="Q4413" s="57">
        <f t="shared" si="1904"/>
        <v>0</v>
      </c>
      <c r="R4413" s="74"/>
      <c r="S4413" s="53">
        <f t="shared" si="1906"/>
        <v>0</v>
      </c>
      <c r="T4413" s="58"/>
      <c r="U4413" s="58"/>
      <c r="V4413" s="53">
        <f t="shared" si="1905"/>
        <v>0</v>
      </c>
      <c r="W4413" s="75"/>
      <c r="X4413" s="76"/>
    </row>
    <row r="4414" spans="1:24" s="77" customFormat="1" ht="63" x14ac:dyDescent="0.25">
      <c r="A4414" s="72" t="s">
        <v>306</v>
      </c>
      <c r="B4414" s="33" t="s">
        <v>332</v>
      </c>
      <c r="C4414" s="73" t="s">
        <v>102</v>
      </c>
      <c r="D4414" s="39" t="s">
        <v>103</v>
      </c>
      <c r="E4414" s="74"/>
      <c r="F4414" s="74"/>
      <c r="G4414" s="74"/>
      <c r="H4414" s="74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1904"/>
        <v>0</v>
      </c>
      <c r="R4414" s="74"/>
      <c r="S4414" s="53">
        <f t="shared" si="1906"/>
        <v>0</v>
      </c>
      <c r="T4414" s="58"/>
      <c r="U4414" s="58"/>
      <c r="V4414" s="53">
        <f t="shared" si="1905"/>
        <v>0</v>
      </c>
      <c r="W4414" s="75"/>
      <c r="X4414" s="76"/>
    </row>
    <row r="4415" spans="1:24" s="77" customFormat="1" ht="31.5" x14ac:dyDescent="0.25">
      <c r="A4415" s="72" t="s">
        <v>306</v>
      </c>
      <c r="B4415" s="33" t="s">
        <v>332</v>
      </c>
      <c r="C4415" s="23" t="s">
        <v>362</v>
      </c>
      <c r="D4415" s="39" t="s">
        <v>363</v>
      </c>
      <c r="E4415" s="53"/>
      <c r="F4415" s="53">
        <f>E4415/12*10</f>
        <v>0</v>
      </c>
      <c r="G4415" s="53"/>
      <c r="H4415" s="53"/>
      <c r="I4415" s="119">
        <f>G4415-F4415</f>
        <v>0</v>
      </c>
      <c r="J4415" s="55"/>
      <c r="K4415" s="54">
        <f>G4415-F4415</f>
        <v>0</v>
      </c>
      <c r="L4415" s="55"/>
      <c r="M4415" s="75"/>
      <c r="N4415" s="75"/>
      <c r="O4415" s="74"/>
      <c r="P4415" s="74"/>
      <c r="Q4415" s="57"/>
      <c r="R4415" s="74"/>
      <c r="S4415" s="53"/>
      <c r="T4415" s="58"/>
      <c r="U4415" s="58"/>
      <c r="V4415" s="53"/>
      <c r="W4415" s="75"/>
      <c r="X4415" s="76"/>
    </row>
    <row r="4416" spans="1:24" s="77" customFormat="1" ht="15.75" x14ac:dyDescent="0.25">
      <c r="A4416" s="72" t="s">
        <v>306</v>
      </c>
      <c r="B4416" s="33" t="s">
        <v>332</v>
      </c>
      <c r="C4416" s="23" t="s">
        <v>365</v>
      </c>
      <c r="D4416" s="39" t="s">
        <v>364</v>
      </c>
      <c r="E4416" s="74"/>
      <c r="F4416" s="74"/>
      <c r="G4416" s="74"/>
      <c r="H4416" s="74"/>
      <c r="I4416" s="54"/>
      <c r="J4416" s="50"/>
      <c r="K4416" s="54"/>
      <c r="L4416" s="55"/>
      <c r="M4416" s="75"/>
      <c r="N4416" s="75"/>
      <c r="O4416" s="74"/>
      <c r="P4416" s="74"/>
      <c r="Q4416" s="57"/>
      <c r="R4416" s="74"/>
      <c r="S4416" s="53"/>
      <c r="T4416" s="58"/>
      <c r="U4416" s="58"/>
      <c r="V4416" s="53"/>
      <c r="W4416" s="75"/>
      <c r="X4416" s="76"/>
    </row>
    <row r="4417" spans="1:24" s="77" customFormat="1" ht="15.75" x14ac:dyDescent="0.25">
      <c r="A4417" s="72" t="s">
        <v>306</v>
      </c>
      <c r="B4417" s="21">
        <v>2</v>
      </c>
      <c r="C4417" s="73" t="s">
        <v>102</v>
      </c>
      <c r="D4417" s="40" t="s">
        <v>31</v>
      </c>
      <c r="E4417" s="68">
        <f>E4418+E4424+E4478</f>
        <v>55366</v>
      </c>
      <c r="F4417" s="68">
        <f>F4418+F4424+F4478</f>
        <v>34096</v>
      </c>
      <c r="G4417" s="68">
        <f>G4418+G4424+G4478</f>
        <v>31992.14</v>
      </c>
      <c r="H4417" s="68">
        <f>H4418+H4424+H4478</f>
        <v>29851</v>
      </c>
      <c r="I4417" s="126">
        <f>I4418+I4424+I4478</f>
        <v>1092.1400000000001</v>
      </c>
      <c r="J4417" s="50">
        <f>ROUND(I4417/F4417*100,2)</f>
        <v>3.2</v>
      </c>
      <c r="K4417" s="126">
        <f>K4418+K4424+K4478</f>
        <v>-3196</v>
      </c>
      <c r="L4417" s="55">
        <f>ROUND(K4417*100/-F4417,2)</f>
        <v>9.3699999999999992</v>
      </c>
      <c r="M4417" s="64">
        <v>20</v>
      </c>
      <c r="N4417" s="49">
        <f>ROUND(M4417/12*2,2)</f>
        <v>3.33</v>
      </c>
      <c r="O4417" s="68">
        <f t="shared" ref="O4417:V4417" si="1907">O4418+O4424+O4478</f>
        <v>0</v>
      </c>
      <c r="P4417" s="68">
        <f t="shared" si="1907"/>
        <v>0</v>
      </c>
      <c r="Q4417" s="126">
        <f t="shared" si="1907"/>
        <v>0</v>
      </c>
      <c r="R4417" s="68">
        <f t="shared" si="1907"/>
        <v>3</v>
      </c>
      <c r="S4417" s="64">
        <f t="shared" si="1907"/>
        <v>2</v>
      </c>
      <c r="T4417" s="136">
        <f t="shared" si="1907"/>
        <v>0</v>
      </c>
      <c r="U4417" s="136">
        <f t="shared" si="1907"/>
        <v>0</v>
      </c>
      <c r="V4417" s="64">
        <f t="shared" si="1907"/>
        <v>0</v>
      </c>
      <c r="W4417" s="68"/>
      <c r="X4417" s="76"/>
    </row>
    <row r="4418" spans="1:24" s="77" customFormat="1" ht="15.75" x14ac:dyDescent="0.25">
      <c r="A4418" s="72" t="s">
        <v>306</v>
      </c>
      <c r="B4418" s="22" t="s">
        <v>333</v>
      </c>
      <c r="C4418" s="73" t="s">
        <v>102</v>
      </c>
      <c r="D4418" s="32" t="s">
        <v>32</v>
      </c>
      <c r="E4418" s="64">
        <f t="shared" ref="E4418:L4418" si="1908">SUM(E4419:E4423)</f>
        <v>0</v>
      </c>
      <c r="F4418" s="64">
        <f t="shared" si="1908"/>
        <v>0</v>
      </c>
      <c r="G4418" s="64">
        <f t="shared" si="1908"/>
        <v>0</v>
      </c>
      <c r="H4418" s="64">
        <f t="shared" si="1908"/>
        <v>0</v>
      </c>
      <c r="I4418" s="126">
        <f t="shared" si="1908"/>
        <v>0</v>
      </c>
      <c r="J4418" s="126">
        <f t="shared" si="1908"/>
        <v>0</v>
      </c>
      <c r="K4418" s="126">
        <f t="shared" si="1908"/>
        <v>0</v>
      </c>
      <c r="L4418" s="64">
        <f t="shared" si="1908"/>
        <v>0</v>
      </c>
      <c r="M4418" s="64"/>
      <c r="N4418" s="64"/>
      <c r="O4418" s="64">
        <f t="shared" ref="O4418:V4418" si="1909">SUM(O4419:O4423)</f>
        <v>0</v>
      </c>
      <c r="P4418" s="64">
        <f t="shared" si="1909"/>
        <v>0</v>
      </c>
      <c r="Q4418" s="126">
        <f t="shared" si="1909"/>
        <v>0</v>
      </c>
      <c r="R4418" s="64">
        <f t="shared" si="1909"/>
        <v>0</v>
      </c>
      <c r="S4418" s="64">
        <f t="shared" si="1909"/>
        <v>0</v>
      </c>
      <c r="T4418" s="136">
        <f t="shared" si="1909"/>
        <v>0</v>
      </c>
      <c r="U4418" s="136">
        <f t="shared" si="1909"/>
        <v>0</v>
      </c>
      <c r="V4418" s="64">
        <f t="shared" si="1909"/>
        <v>0</v>
      </c>
      <c r="W4418" s="64"/>
      <c r="X4418" s="76"/>
    </row>
    <row r="4419" spans="1:24" s="77" customFormat="1" ht="15.75" x14ac:dyDescent="0.25">
      <c r="A4419" s="72" t="s">
        <v>306</v>
      </c>
      <c r="B4419" s="33" t="s">
        <v>333</v>
      </c>
      <c r="C4419" s="73" t="s">
        <v>109</v>
      </c>
      <c r="D4419" s="34" t="s">
        <v>106</v>
      </c>
      <c r="E4419" s="74"/>
      <c r="F4419" s="74"/>
      <c r="G4419" s="74"/>
      <c r="H4419" s="158"/>
      <c r="I4419" s="54"/>
      <c r="J4419" s="50"/>
      <c r="K4419" s="54"/>
      <c r="L4419" s="55"/>
      <c r="M4419" s="75"/>
      <c r="N4419" s="75"/>
      <c r="O4419" s="74"/>
      <c r="P4419" s="74"/>
      <c r="Q4419" s="57">
        <f>O4419-P4419</f>
        <v>0</v>
      </c>
      <c r="R4419" s="74"/>
      <c r="S4419" s="53">
        <f>ROUND(R4419/12*3,0)</f>
        <v>0</v>
      </c>
      <c r="T4419" s="58"/>
      <c r="U4419" s="58"/>
      <c r="V4419" s="53">
        <f>T4419-U4419</f>
        <v>0</v>
      </c>
      <c r="W4419" s="75"/>
      <c r="X4419" s="76"/>
    </row>
    <row r="4420" spans="1:24" s="77" customFormat="1" ht="23.25" customHeight="1" x14ac:dyDescent="0.25">
      <c r="A4420" s="72" t="s">
        <v>306</v>
      </c>
      <c r="B4420" s="33" t="s">
        <v>333</v>
      </c>
      <c r="C4420" s="73" t="s">
        <v>110</v>
      </c>
      <c r="D4420" s="34" t="s">
        <v>114</v>
      </c>
      <c r="E4420" s="74"/>
      <c r="F4420" s="74"/>
      <c r="G4420" s="74"/>
      <c r="H4420" s="74"/>
      <c r="I4420" s="119"/>
      <c r="J4420" s="50"/>
      <c r="K4420" s="119"/>
      <c r="L4420" s="55"/>
      <c r="M4420" s="75"/>
      <c r="N4420" s="75"/>
      <c r="O4420" s="74"/>
      <c r="P4420" s="74"/>
      <c r="Q4420" s="59">
        <f>O4420-P4420</f>
        <v>0</v>
      </c>
      <c r="R4420" s="74"/>
      <c r="S4420" s="53">
        <f>ROUND(R4420/12*3,0)</f>
        <v>0</v>
      </c>
      <c r="T4420" s="53"/>
      <c r="U4420" s="53"/>
      <c r="V4420" s="53">
        <f>T4420-U4420</f>
        <v>0</v>
      </c>
      <c r="W4420" s="75"/>
      <c r="X4420" s="76"/>
    </row>
    <row r="4421" spans="1:24" s="77" customFormat="1" ht="15.75" x14ac:dyDescent="0.25">
      <c r="A4421" s="72" t="s">
        <v>306</v>
      </c>
      <c r="B4421" s="33" t="s">
        <v>333</v>
      </c>
      <c r="C4421" s="73" t="s">
        <v>111</v>
      </c>
      <c r="D4421" s="34" t="s">
        <v>115</v>
      </c>
      <c r="E4421" s="74"/>
      <c r="F4421" s="74"/>
      <c r="G4421" s="74"/>
      <c r="H4421" s="74"/>
      <c r="I4421" s="119"/>
      <c r="J4421" s="55"/>
      <c r="K4421" s="119"/>
      <c r="L4421" s="55"/>
      <c r="M4421" s="75"/>
      <c r="N4421" s="75"/>
      <c r="O4421" s="74"/>
      <c r="P4421" s="74"/>
      <c r="Q4421" s="59">
        <f>O4421-P4421</f>
        <v>0</v>
      </c>
      <c r="R4421" s="74"/>
      <c r="S4421" s="53">
        <f>ROUND(R4421/12*3,0)</f>
        <v>0</v>
      </c>
      <c r="T4421" s="53"/>
      <c r="U4421" s="53"/>
      <c r="V4421" s="53">
        <f>T4421-U4421</f>
        <v>0</v>
      </c>
      <c r="W4421" s="75"/>
      <c r="X4421" s="76"/>
    </row>
    <row r="4422" spans="1:24" s="77" customFormat="1" ht="31.5" x14ac:dyDescent="0.25">
      <c r="A4422" s="72" t="s">
        <v>306</v>
      </c>
      <c r="B4422" s="33" t="s">
        <v>333</v>
      </c>
      <c r="C4422" s="73" t="s">
        <v>113</v>
      </c>
      <c r="D4422" s="34" t="s">
        <v>116</v>
      </c>
      <c r="E4422" s="74"/>
      <c r="F4422" s="74"/>
      <c r="G4422" s="74"/>
      <c r="H4422" s="74"/>
      <c r="I4422" s="54"/>
      <c r="J4422" s="50"/>
      <c r="K4422" s="54"/>
      <c r="L4422" s="55"/>
      <c r="M4422" s="75"/>
      <c r="N4422" s="75"/>
      <c r="O4422" s="74"/>
      <c r="P4422" s="74"/>
      <c r="Q4422" s="57">
        <f>O4422-P4422</f>
        <v>0</v>
      </c>
      <c r="R4422" s="74"/>
      <c r="S4422" s="53">
        <f>ROUND(R4422/12*3,0)</f>
        <v>0</v>
      </c>
      <c r="T4422" s="58"/>
      <c r="U4422" s="58"/>
      <c r="V4422" s="53">
        <f>T4422-U4422</f>
        <v>0</v>
      </c>
      <c r="W4422" s="75"/>
      <c r="X4422" s="76"/>
    </row>
    <row r="4423" spans="1:24" s="77" customFormat="1" ht="15.75" x14ac:dyDescent="0.25">
      <c r="A4423" s="72" t="s">
        <v>306</v>
      </c>
      <c r="B4423" s="33" t="s">
        <v>333</v>
      </c>
      <c r="C4423" s="73" t="s">
        <v>112</v>
      </c>
      <c r="D4423" s="34" t="s">
        <v>117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>
        <f>O4423-P4423</f>
        <v>0</v>
      </c>
      <c r="R4423" s="74"/>
      <c r="S4423" s="53">
        <f>ROUND(R4423/12*3,0)</f>
        <v>0</v>
      </c>
      <c r="T4423" s="58"/>
      <c r="U4423" s="58"/>
      <c r="V4423" s="53">
        <f>T4423-U4423</f>
        <v>0</v>
      </c>
      <c r="W4423" s="75"/>
      <c r="X4423" s="76"/>
    </row>
    <row r="4424" spans="1:24" s="77" customFormat="1" ht="15.75" x14ac:dyDescent="0.25">
      <c r="A4424" s="72" t="s">
        <v>306</v>
      </c>
      <c r="B4424" s="22" t="s">
        <v>334</v>
      </c>
      <c r="C4424" s="73" t="s">
        <v>102</v>
      </c>
      <c r="D4424" s="41" t="s">
        <v>33</v>
      </c>
      <c r="E4424" s="64">
        <f t="shared" ref="E4424:L4424" si="1910">SUM(E4425:E4477)</f>
        <v>0</v>
      </c>
      <c r="F4424" s="64">
        <f t="shared" si="1910"/>
        <v>0</v>
      </c>
      <c r="G4424" s="64">
        <f t="shared" si="1910"/>
        <v>0</v>
      </c>
      <c r="H4424" s="64">
        <f t="shared" si="1910"/>
        <v>0</v>
      </c>
      <c r="I4424" s="126">
        <f t="shared" si="1910"/>
        <v>0</v>
      </c>
      <c r="J4424" s="126">
        <f t="shared" si="1910"/>
        <v>0</v>
      </c>
      <c r="K4424" s="126">
        <f t="shared" si="1910"/>
        <v>0</v>
      </c>
      <c r="L4424" s="64">
        <f t="shared" si="1910"/>
        <v>0</v>
      </c>
      <c r="M4424" s="64"/>
      <c r="N4424" s="64"/>
      <c r="O4424" s="64">
        <f t="shared" ref="O4424:V4424" si="1911">SUM(O4425:O4477)</f>
        <v>0</v>
      </c>
      <c r="P4424" s="64">
        <f t="shared" si="1911"/>
        <v>0</v>
      </c>
      <c r="Q4424" s="126">
        <f t="shared" si="1911"/>
        <v>0</v>
      </c>
      <c r="R4424" s="64">
        <f t="shared" si="1911"/>
        <v>0</v>
      </c>
      <c r="S4424" s="64">
        <f t="shared" si="1911"/>
        <v>0</v>
      </c>
      <c r="T4424" s="136">
        <f t="shared" si="1911"/>
        <v>0</v>
      </c>
      <c r="U4424" s="136">
        <f t="shared" si="1911"/>
        <v>0</v>
      </c>
      <c r="V4424" s="64">
        <f t="shared" si="1911"/>
        <v>0</v>
      </c>
      <c r="W4424" s="64"/>
      <c r="X4424" s="76"/>
    </row>
    <row r="4425" spans="1:24" s="77" customFormat="1" ht="31.5" x14ac:dyDescent="0.25">
      <c r="A4425" s="72" t="s">
        <v>306</v>
      </c>
      <c r="B4425" s="33" t="s">
        <v>334</v>
      </c>
      <c r="C4425" s="78" t="s">
        <v>139</v>
      </c>
      <c r="D4425" s="43" t="s">
        <v>119</v>
      </c>
      <c r="E4425" s="74"/>
      <c r="F4425" s="74"/>
      <c r="G4425" s="74"/>
      <c r="H4425" s="74"/>
      <c r="I4425" s="54"/>
      <c r="J4425" s="50"/>
      <c r="K4425" s="54"/>
      <c r="L4425" s="55"/>
      <c r="M4425" s="75"/>
      <c r="N4425" s="75"/>
      <c r="O4425" s="74"/>
      <c r="P4425" s="74"/>
      <c r="Q4425" s="57">
        <f t="shared" ref="Q4425:Q4477" si="1912">O4425-P4425</f>
        <v>0</v>
      </c>
      <c r="R4425" s="74"/>
      <c r="S4425" s="53">
        <f t="shared" ref="S4425:S4477" si="1913">ROUND(R4425/12*3,0)</f>
        <v>0</v>
      </c>
      <c r="T4425" s="58"/>
      <c r="U4425" s="58"/>
      <c r="V4425" s="53">
        <f t="shared" ref="V4425:V4477" si="1914">T4425-U4425</f>
        <v>0</v>
      </c>
      <c r="W4425" s="75"/>
      <c r="X4425" s="76"/>
    </row>
    <row r="4426" spans="1:24" s="77" customFormat="1" ht="47.25" x14ac:dyDescent="0.25">
      <c r="A4426" s="72" t="s">
        <v>306</v>
      </c>
      <c r="B4426" s="33" t="s">
        <v>334</v>
      </c>
      <c r="C4426" s="78" t="s">
        <v>140</v>
      </c>
      <c r="D4426" s="43" t="s">
        <v>120</v>
      </c>
      <c r="E4426" s="74"/>
      <c r="F4426" s="74"/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>
        <f t="shared" si="1912"/>
        <v>0</v>
      </c>
      <c r="R4426" s="74"/>
      <c r="S4426" s="53">
        <f t="shared" si="1913"/>
        <v>0</v>
      </c>
      <c r="T4426" s="58"/>
      <c r="U4426" s="58"/>
      <c r="V4426" s="53">
        <f t="shared" si="1914"/>
        <v>0</v>
      </c>
      <c r="W4426" s="75"/>
      <c r="X4426" s="76"/>
    </row>
    <row r="4427" spans="1:24" s="77" customFormat="1" ht="31.5" x14ac:dyDescent="0.25">
      <c r="A4427" s="72" t="s">
        <v>306</v>
      </c>
      <c r="B4427" s="33" t="s">
        <v>334</v>
      </c>
      <c r="C4427" s="78" t="s">
        <v>141</v>
      </c>
      <c r="D4427" s="43" t="s">
        <v>142</v>
      </c>
      <c r="E4427" s="74"/>
      <c r="F4427" s="74"/>
      <c r="G4427" s="74"/>
      <c r="H4427" s="74"/>
      <c r="I4427" s="119"/>
      <c r="J4427" s="50"/>
      <c r="K4427" s="119"/>
      <c r="L4427" s="55"/>
      <c r="M4427" s="75"/>
      <c r="N4427" s="75"/>
      <c r="O4427" s="74"/>
      <c r="P4427" s="74"/>
      <c r="Q4427" s="59">
        <f t="shared" si="1912"/>
        <v>0</v>
      </c>
      <c r="R4427" s="74"/>
      <c r="S4427" s="53">
        <f t="shared" si="1913"/>
        <v>0</v>
      </c>
      <c r="T4427" s="53"/>
      <c r="U4427" s="53"/>
      <c r="V4427" s="53">
        <f t="shared" si="1914"/>
        <v>0</v>
      </c>
      <c r="W4427" s="75"/>
      <c r="X4427" s="76"/>
    </row>
    <row r="4428" spans="1:24" s="77" customFormat="1" ht="31.5" x14ac:dyDescent="0.25">
      <c r="A4428" s="72" t="s">
        <v>306</v>
      </c>
      <c r="B4428" s="33" t="s">
        <v>334</v>
      </c>
      <c r="C4428" s="78" t="s">
        <v>143</v>
      </c>
      <c r="D4428" s="43" t="s">
        <v>144</v>
      </c>
      <c r="E4428" s="74"/>
      <c r="F4428" s="74"/>
      <c r="G4428" s="74"/>
      <c r="H4428" s="74"/>
      <c r="I4428" s="54"/>
      <c r="J4428" s="50"/>
      <c r="K4428" s="54"/>
      <c r="L4428" s="55"/>
      <c r="M4428" s="75"/>
      <c r="N4428" s="75"/>
      <c r="O4428" s="74"/>
      <c r="P4428" s="74"/>
      <c r="Q4428" s="57">
        <f t="shared" si="1912"/>
        <v>0</v>
      </c>
      <c r="R4428" s="74"/>
      <c r="S4428" s="53">
        <f t="shared" si="1913"/>
        <v>0</v>
      </c>
      <c r="T4428" s="58"/>
      <c r="U4428" s="58"/>
      <c r="V4428" s="53">
        <f t="shared" si="1914"/>
        <v>0</v>
      </c>
      <c r="W4428" s="75"/>
      <c r="X4428" s="76"/>
    </row>
    <row r="4429" spans="1:24" s="77" customFormat="1" ht="15.75" x14ac:dyDescent="0.25">
      <c r="A4429" s="72" t="s">
        <v>306</v>
      </c>
      <c r="B4429" s="33" t="s">
        <v>334</v>
      </c>
      <c r="C4429" s="78" t="s">
        <v>145</v>
      </c>
      <c r="D4429" s="43" t="s">
        <v>146</v>
      </c>
      <c r="E4429" s="74"/>
      <c r="F4429" s="74"/>
      <c r="G4429" s="74"/>
      <c r="H4429" s="74"/>
      <c r="I4429" s="54"/>
      <c r="J4429" s="50"/>
      <c r="K4429" s="54"/>
      <c r="L4429" s="55"/>
      <c r="M4429" s="75"/>
      <c r="N4429" s="75"/>
      <c r="O4429" s="74"/>
      <c r="P4429" s="74"/>
      <c r="Q4429" s="57">
        <f t="shared" si="1912"/>
        <v>0</v>
      </c>
      <c r="R4429" s="74"/>
      <c r="S4429" s="53">
        <f t="shared" si="1913"/>
        <v>0</v>
      </c>
      <c r="T4429" s="58"/>
      <c r="U4429" s="58"/>
      <c r="V4429" s="53">
        <f t="shared" si="1914"/>
        <v>0</v>
      </c>
      <c r="W4429" s="75"/>
      <c r="X4429" s="76"/>
    </row>
    <row r="4430" spans="1:24" s="77" customFormat="1" ht="15.75" x14ac:dyDescent="0.25">
      <c r="A4430" s="72" t="s">
        <v>306</v>
      </c>
      <c r="B4430" s="33" t="s">
        <v>334</v>
      </c>
      <c r="C4430" s="78" t="s">
        <v>147</v>
      </c>
      <c r="D4430" s="43" t="s">
        <v>148</v>
      </c>
      <c r="E4430" s="74"/>
      <c r="F4430" s="74"/>
      <c r="G4430" s="74"/>
      <c r="H4430" s="74"/>
      <c r="I4430" s="54"/>
      <c r="J4430" s="50"/>
      <c r="K4430" s="54"/>
      <c r="L4430" s="55"/>
      <c r="M4430" s="75"/>
      <c r="N4430" s="75"/>
      <c r="O4430" s="74"/>
      <c r="P4430" s="74"/>
      <c r="Q4430" s="57">
        <f t="shared" si="1912"/>
        <v>0</v>
      </c>
      <c r="R4430" s="74"/>
      <c r="S4430" s="53">
        <f t="shared" si="1913"/>
        <v>0</v>
      </c>
      <c r="T4430" s="58"/>
      <c r="U4430" s="58"/>
      <c r="V4430" s="53">
        <f t="shared" si="1914"/>
        <v>0</v>
      </c>
      <c r="W4430" s="75"/>
      <c r="X4430" s="76"/>
    </row>
    <row r="4431" spans="1:24" s="77" customFormat="1" ht="78.75" x14ac:dyDescent="0.25">
      <c r="A4431" s="72" t="s">
        <v>306</v>
      </c>
      <c r="B4431" s="33" t="s">
        <v>334</v>
      </c>
      <c r="C4431" s="78" t="s">
        <v>149</v>
      </c>
      <c r="D4431" s="43" t="s">
        <v>150</v>
      </c>
      <c r="E4431" s="74"/>
      <c r="F4431" s="74"/>
      <c r="G4431" s="74"/>
      <c r="H4431" s="74"/>
      <c r="I4431" s="54"/>
      <c r="J4431" s="50"/>
      <c r="K4431" s="54"/>
      <c r="L4431" s="55"/>
      <c r="M4431" s="75"/>
      <c r="N4431" s="75"/>
      <c r="O4431" s="74"/>
      <c r="P4431" s="74"/>
      <c r="Q4431" s="57">
        <f t="shared" si="1912"/>
        <v>0</v>
      </c>
      <c r="R4431" s="74"/>
      <c r="S4431" s="53">
        <f t="shared" si="1913"/>
        <v>0</v>
      </c>
      <c r="T4431" s="58"/>
      <c r="U4431" s="58"/>
      <c r="V4431" s="53">
        <f t="shared" si="1914"/>
        <v>0</v>
      </c>
      <c r="W4431" s="75"/>
      <c r="X4431" s="76"/>
    </row>
    <row r="4432" spans="1:24" s="77" customFormat="1" ht="31.5" x14ac:dyDescent="0.25">
      <c r="A4432" s="72" t="s">
        <v>306</v>
      </c>
      <c r="B4432" s="33" t="s">
        <v>334</v>
      </c>
      <c r="C4432" s="78" t="s">
        <v>130</v>
      </c>
      <c r="D4432" s="43" t="s">
        <v>151</v>
      </c>
      <c r="E4432" s="74"/>
      <c r="F4432" s="74"/>
      <c r="G4432" s="74"/>
      <c r="H4432" s="74"/>
      <c r="I4432" s="54"/>
      <c r="J4432" s="50"/>
      <c r="K4432" s="54"/>
      <c r="L4432" s="55"/>
      <c r="M4432" s="75"/>
      <c r="N4432" s="75"/>
      <c r="O4432" s="74"/>
      <c r="P4432" s="74"/>
      <c r="Q4432" s="57">
        <f t="shared" si="1912"/>
        <v>0</v>
      </c>
      <c r="R4432" s="74"/>
      <c r="S4432" s="53">
        <f t="shared" si="1913"/>
        <v>0</v>
      </c>
      <c r="T4432" s="58"/>
      <c r="U4432" s="58"/>
      <c r="V4432" s="53">
        <f t="shared" si="1914"/>
        <v>0</v>
      </c>
      <c r="W4432" s="75"/>
      <c r="X4432" s="76"/>
    </row>
    <row r="4433" spans="1:24" s="77" customFormat="1" ht="47.25" x14ac:dyDescent="0.25">
      <c r="A4433" s="72" t="s">
        <v>306</v>
      </c>
      <c r="B4433" s="33" t="s">
        <v>334</v>
      </c>
      <c r="C4433" s="78" t="s">
        <v>174</v>
      </c>
      <c r="D4433" s="43" t="s">
        <v>175</v>
      </c>
      <c r="E4433" s="74"/>
      <c r="F4433" s="74"/>
      <c r="G4433" s="74"/>
      <c r="H4433" s="74"/>
      <c r="I4433" s="54"/>
      <c r="J4433" s="50"/>
      <c r="K4433" s="54"/>
      <c r="L4433" s="55"/>
      <c r="M4433" s="75"/>
      <c r="N4433" s="75"/>
      <c r="O4433" s="74"/>
      <c r="P4433" s="74"/>
      <c r="Q4433" s="57">
        <f t="shared" si="1912"/>
        <v>0</v>
      </c>
      <c r="R4433" s="74"/>
      <c r="S4433" s="53">
        <f t="shared" si="1913"/>
        <v>0</v>
      </c>
      <c r="T4433" s="58"/>
      <c r="U4433" s="58"/>
      <c r="V4433" s="53">
        <f t="shared" si="1914"/>
        <v>0</v>
      </c>
      <c r="W4433" s="75"/>
      <c r="X4433" s="76"/>
    </row>
    <row r="4434" spans="1:24" s="77" customFormat="1" ht="31.5" x14ac:dyDescent="0.25">
      <c r="A4434" s="72" t="s">
        <v>306</v>
      </c>
      <c r="B4434" s="33" t="s">
        <v>334</v>
      </c>
      <c r="C4434" s="78" t="s">
        <v>129</v>
      </c>
      <c r="D4434" s="43" t="s">
        <v>152</v>
      </c>
      <c r="E4434" s="74"/>
      <c r="F4434" s="74"/>
      <c r="G4434" s="74"/>
      <c r="H4434" s="74"/>
      <c r="I4434" s="54"/>
      <c r="J4434" s="50"/>
      <c r="K4434" s="54"/>
      <c r="L4434" s="55"/>
      <c r="M4434" s="75"/>
      <c r="N4434" s="75"/>
      <c r="O4434" s="74"/>
      <c r="P4434" s="74"/>
      <c r="Q4434" s="57">
        <f t="shared" si="1912"/>
        <v>0</v>
      </c>
      <c r="R4434" s="74"/>
      <c r="S4434" s="53">
        <f t="shared" si="1913"/>
        <v>0</v>
      </c>
      <c r="T4434" s="58"/>
      <c r="U4434" s="58"/>
      <c r="V4434" s="53">
        <f t="shared" si="1914"/>
        <v>0</v>
      </c>
      <c r="W4434" s="75"/>
      <c r="X4434" s="76"/>
    </row>
    <row r="4435" spans="1:24" s="77" customFormat="1" ht="31.5" x14ac:dyDescent="0.25">
      <c r="A4435" s="72" t="s">
        <v>306</v>
      </c>
      <c r="B4435" s="33" t="s">
        <v>334</v>
      </c>
      <c r="C4435" s="78" t="s">
        <v>176</v>
      </c>
      <c r="D4435" s="43" t="s">
        <v>177</v>
      </c>
      <c r="E4435" s="74"/>
      <c r="F4435" s="74"/>
      <c r="G4435" s="74"/>
      <c r="H4435" s="74"/>
      <c r="I4435" s="54"/>
      <c r="J4435" s="50"/>
      <c r="K4435" s="54"/>
      <c r="L4435" s="55"/>
      <c r="M4435" s="75"/>
      <c r="N4435" s="75"/>
      <c r="O4435" s="74"/>
      <c r="P4435" s="74"/>
      <c r="Q4435" s="57">
        <f t="shared" si="1912"/>
        <v>0</v>
      </c>
      <c r="R4435" s="74"/>
      <c r="S4435" s="53">
        <f t="shared" si="1913"/>
        <v>0</v>
      </c>
      <c r="T4435" s="58"/>
      <c r="U4435" s="58"/>
      <c r="V4435" s="53">
        <f t="shared" si="1914"/>
        <v>0</v>
      </c>
      <c r="W4435" s="75"/>
      <c r="X4435" s="76"/>
    </row>
    <row r="4436" spans="1:24" s="77" customFormat="1" ht="15.75" x14ac:dyDescent="0.25">
      <c r="A4436" s="72" t="s">
        <v>306</v>
      </c>
      <c r="B4436" s="33" t="s">
        <v>334</v>
      </c>
      <c r="C4436" s="78" t="s">
        <v>131</v>
      </c>
      <c r="D4436" s="43" t="s">
        <v>153</v>
      </c>
      <c r="E4436" s="74"/>
      <c r="F4436" s="74"/>
      <c r="G4436" s="74"/>
      <c r="H4436" s="74"/>
      <c r="I4436" s="54"/>
      <c r="J4436" s="50"/>
      <c r="K4436" s="54"/>
      <c r="L4436" s="55"/>
      <c r="M4436" s="75"/>
      <c r="N4436" s="75"/>
      <c r="O4436" s="74"/>
      <c r="P4436" s="74"/>
      <c r="Q4436" s="57">
        <f t="shared" si="1912"/>
        <v>0</v>
      </c>
      <c r="R4436" s="74"/>
      <c r="S4436" s="53">
        <f t="shared" si="1913"/>
        <v>0</v>
      </c>
      <c r="T4436" s="58"/>
      <c r="U4436" s="58"/>
      <c r="V4436" s="53">
        <f t="shared" si="1914"/>
        <v>0</v>
      </c>
      <c r="W4436" s="75"/>
      <c r="X4436" s="76"/>
    </row>
    <row r="4437" spans="1:24" s="77" customFormat="1" ht="31.5" x14ac:dyDescent="0.25">
      <c r="A4437" s="72" t="s">
        <v>306</v>
      </c>
      <c r="B4437" s="33" t="s">
        <v>334</v>
      </c>
      <c r="C4437" s="78" t="s">
        <v>178</v>
      </c>
      <c r="D4437" s="43" t="s">
        <v>179</v>
      </c>
      <c r="E4437" s="74"/>
      <c r="F4437" s="74"/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 t="shared" si="1912"/>
        <v>0</v>
      </c>
      <c r="R4437" s="74"/>
      <c r="S4437" s="53">
        <f t="shared" si="1913"/>
        <v>0</v>
      </c>
      <c r="T4437" s="58"/>
      <c r="U4437" s="58"/>
      <c r="V4437" s="53">
        <f t="shared" si="1914"/>
        <v>0</v>
      </c>
      <c r="W4437" s="75"/>
      <c r="X4437" s="76"/>
    </row>
    <row r="4438" spans="1:24" s="77" customFormat="1" ht="31.5" x14ac:dyDescent="0.25">
      <c r="A4438" s="72" t="s">
        <v>306</v>
      </c>
      <c r="B4438" s="33" t="s">
        <v>334</v>
      </c>
      <c r="C4438" s="78" t="s">
        <v>132</v>
      </c>
      <c r="D4438" s="43" t="s">
        <v>154</v>
      </c>
      <c r="E4438" s="74"/>
      <c r="F4438" s="74"/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 t="shared" si="1912"/>
        <v>0</v>
      </c>
      <c r="R4438" s="74"/>
      <c r="S4438" s="53">
        <f t="shared" si="1913"/>
        <v>0</v>
      </c>
      <c r="T4438" s="58"/>
      <c r="U4438" s="58"/>
      <c r="V4438" s="53">
        <f t="shared" si="1914"/>
        <v>0</v>
      </c>
      <c r="W4438" s="75"/>
      <c r="X4438" s="76"/>
    </row>
    <row r="4439" spans="1:24" s="77" customFormat="1" ht="15.75" x14ac:dyDescent="0.25">
      <c r="A4439" s="72" t="s">
        <v>306</v>
      </c>
      <c r="B4439" s="33" t="s">
        <v>334</v>
      </c>
      <c r="C4439" s="78" t="s">
        <v>133</v>
      </c>
      <c r="D4439" s="43" t="s">
        <v>155</v>
      </c>
      <c r="E4439" s="74"/>
      <c r="F4439" s="74"/>
      <c r="G4439" s="74"/>
      <c r="H4439" s="74"/>
      <c r="I4439" s="54"/>
      <c r="J4439" s="50"/>
      <c r="K4439" s="54"/>
      <c r="L4439" s="55"/>
      <c r="M4439" s="75"/>
      <c r="N4439" s="75"/>
      <c r="O4439" s="74"/>
      <c r="P4439" s="74"/>
      <c r="Q4439" s="57">
        <f t="shared" si="1912"/>
        <v>0</v>
      </c>
      <c r="R4439" s="74"/>
      <c r="S4439" s="53">
        <f t="shared" si="1913"/>
        <v>0</v>
      </c>
      <c r="T4439" s="58"/>
      <c r="U4439" s="58"/>
      <c r="V4439" s="53">
        <f t="shared" si="1914"/>
        <v>0</v>
      </c>
      <c r="W4439" s="75"/>
      <c r="X4439" s="76"/>
    </row>
    <row r="4440" spans="1:24" s="77" customFormat="1" ht="15.75" x14ac:dyDescent="0.25">
      <c r="A4440" s="72" t="s">
        <v>306</v>
      </c>
      <c r="B4440" s="33" t="s">
        <v>334</v>
      </c>
      <c r="C4440" s="78" t="s">
        <v>135</v>
      </c>
      <c r="D4440" s="43" t="s">
        <v>156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si="1912"/>
        <v>0</v>
      </c>
      <c r="R4440" s="74"/>
      <c r="S4440" s="53">
        <f t="shared" si="1913"/>
        <v>0</v>
      </c>
      <c r="T4440" s="58"/>
      <c r="U4440" s="58"/>
      <c r="V4440" s="53">
        <f t="shared" si="1914"/>
        <v>0</v>
      </c>
      <c r="W4440" s="75"/>
      <c r="X4440" s="76"/>
    </row>
    <row r="4441" spans="1:24" s="77" customFormat="1" ht="31.5" x14ac:dyDescent="0.25">
      <c r="A4441" s="72" t="s">
        <v>306</v>
      </c>
      <c r="B4441" s="33" t="s">
        <v>334</v>
      </c>
      <c r="C4441" s="78" t="s">
        <v>136</v>
      </c>
      <c r="D4441" s="43" t="s">
        <v>157</v>
      </c>
      <c r="E4441" s="74"/>
      <c r="F4441" s="74"/>
      <c r="G4441" s="74"/>
      <c r="H4441" s="74"/>
      <c r="I4441" s="54"/>
      <c r="J4441" s="50"/>
      <c r="K4441" s="54"/>
      <c r="L4441" s="55"/>
      <c r="M4441" s="75"/>
      <c r="N4441" s="75"/>
      <c r="O4441" s="74"/>
      <c r="P4441" s="74"/>
      <c r="Q4441" s="57">
        <f t="shared" si="1912"/>
        <v>0</v>
      </c>
      <c r="R4441" s="74"/>
      <c r="S4441" s="53">
        <f t="shared" si="1913"/>
        <v>0</v>
      </c>
      <c r="T4441" s="58"/>
      <c r="U4441" s="58"/>
      <c r="V4441" s="53">
        <f t="shared" si="1914"/>
        <v>0</v>
      </c>
      <c r="W4441" s="75"/>
      <c r="X4441" s="76"/>
    </row>
    <row r="4442" spans="1:24" s="77" customFormat="1" ht="47.25" x14ac:dyDescent="0.25">
      <c r="A4442" s="72" t="s">
        <v>306</v>
      </c>
      <c r="B4442" s="33" t="s">
        <v>334</v>
      </c>
      <c r="C4442" s="78" t="s">
        <v>134</v>
      </c>
      <c r="D4442" s="43" t="s">
        <v>158</v>
      </c>
      <c r="E4442" s="74"/>
      <c r="F4442" s="74"/>
      <c r="G4442" s="74"/>
      <c r="H4442" s="74"/>
      <c r="I4442" s="54"/>
      <c r="J4442" s="50"/>
      <c r="K4442" s="54"/>
      <c r="L4442" s="55"/>
      <c r="M4442" s="75"/>
      <c r="N4442" s="75"/>
      <c r="O4442" s="74"/>
      <c r="P4442" s="74"/>
      <c r="Q4442" s="57">
        <f t="shared" si="1912"/>
        <v>0</v>
      </c>
      <c r="R4442" s="74"/>
      <c r="S4442" s="53">
        <f t="shared" si="1913"/>
        <v>0</v>
      </c>
      <c r="T4442" s="58"/>
      <c r="U4442" s="58"/>
      <c r="V4442" s="53">
        <f t="shared" si="1914"/>
        <v>0</v>
      </c>
      <c r="W4442" s="75"/>
      <c r="X4442" s="76"/>
    </row>
    <row r="4443" spans="1:24" s="77" customFormat="1" ht="15.75" x14ac:dyDescent="0.25">
      <c r="A4443" s="72" t="s">
        <v>306</v>
      </c>
      <c r="B4443" s="33" t="s">
        <v>334</v>
      </c>
      <c r="C4443" s="78" t="s">
        <v>138</v>
      </c>
      <c r="D4443" s="43" t="s">
        <v>159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1912"/>
        <v>0</v>
      </c>
      <c r="R4443" s="74"/>
      <c r="S4443" s="53">
        <f t="shared" si="1913"/>
        <v>0</v>
      </c>
      <c r="T4443" s="58"/>
      <c r="U4443" s="58"/>
      <c r="V4443" s="53">
        <f t="shared" si="1914"/>
        <v>0</v>
      </c>
      <c r="W4443" s="75"/>
      <c r="X4443" s="76"/>
    </row>
    <row r="4444" spans="1:24" s="77" customFormat="1" ht="15.75" x14ac:dyDescent="0.25">
      <c r="A4444" s="72" t="s">
        <v>306</v>
      </c>
      <c r="B4444" s="33" t="s">
        <v>334</v>
      </c>
      <c r="C4444" s="78" t="s">
        <v>180</v>
      </c>
      <c r="D4444" s="43" t="s">
        <v>181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1912"/>
        <v>0</v>
      </c>
      <c r="R4444" s="74"/>
      <c r="S4444" s="53">
        <f t="shared" si="1913"/>
        <v>0</v>
      </c>
      <c r="T4444" s="58"/>
      <c r="U4444" s="58"/>
      <c r="V4444" s="53">
        <f t="shared" si="1914"/>
        <v>0</v>
      </c>
      <c r="W4444" s="75"/>
      <c r="X4444" s="76"/>
    </row>
    <row r="4445" spans="1:24" s="77" customFormat="1" ht="31.5" x14ac:dyDescent="0.25">
      <c r="A4445" s="72" t="s">
        <v>306</v>
      </c>
      <c r="B4445" s="33" t="s">
        <v>334</v>
      </c>
      <c r="C4445" s="78" t="s">
        <v>137</v>
      </c>
      <c r="D4445" s="43" t="s">
        <v>160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1912"/>
        <v>0</v>
      </c>
      <c r="R4445" s="74"/>
      <c r="S4445" s="53">
        <f t="shared" si="1913"/>
        <v>0</v>
      </c>
      <c r="T4445" s="58"/>
      <c r="U4445" s="58"/>
      <c r="V4445" s="53">
        <f t="shared" si="1914"/>
        <v>0</v>
      </c>
      <c r="W4445" s="75"/>
      <c r="X4445" s="76"/>
    </row>
    <row r="4446" spans="1:24" s="77" customFormat="1" ht="15.75" x14ac:dyDescent="0.25">
      <c r="A4446" s="72" t="s">
        <v>306</v>
      </c>
      <c r="B4446" s="33" t="s">
        <v>334</v>
      </c>
      <c r="C4446" s="78" t="s">
        <v>127</v>
      </c>
      <c r="D4446" s="43" t="s">
        <v>161</v>
      </c>
      <c r="E4446" s="74"/>
      <c r="F4446" s="74"/>
      <c r="G4446" s="74"/>
      <c r="H4446" s="74"/>
      <c r="I4446" s="54"/>
      <c r="J4446" s="50"/>
      <c r="K4446" s="54"/>
      <c r="L4446" s="55"/>
      <c r="M4446" s="75"/>
      <c r="N4446" s="75"/>
      <c r="O4446" s="74"/>
      <c r="P4446" s="74"/>
      <c r="Q4446" s="57">
        <f t="shared" si="1912"/>
        <v>0</v>
      </c>
      <c r="R4446" s="74"/>
      <c r="S4446" s="53">
        <f t="shared" si="1913"/>
        <v>0</v>
      </c>
      <c r="T4446" s="58"/>
      <c r="U4446" s="58"/>
      <c r="V4446" s="53">
        <f t="shared" si="1914"/>
        <v>0</v>
      </c>
      <c r="W4446" s="75"/>
      <c r="X4446" s="76"/>
    </row>
    <row r="4447" spans="1:24" s="77" customFormat="1" ht="31.5" x14ac:dyDescent="0.25">
      <c r="A4447" s="72" t="s">
        <v>306</v>
      </c>
      <c r="B4447" s="33" t="s">
        <v>334</v>
      </c>
      <c r="C4447" s="78" t="s">
        <v>126</v>
      </c>
      <c r="D4447" s="43" t="s">
        <v>162</v>
      </c>
      <c r="E4447" s="74"/>
      <c r="F4447" s="74"/>
      <c r="G4447" s="74"/>
      <c r="H4447" s="74"/>
      <c r="I4447" s="54"/>
      <c r="J4447" s="50"/>
      <c r="K4447" s="54"/>
      <c r="L4447" s="55"/>
      <c r="M4447" s="75"/>
      <c r="N4447" s="75"/>
      <c r="O4447" s="74"/>
      <c r="P4447" s="74"/>
      <c r="Q4447" s="57">
        <f t="shared" si="1912"/>
        <v>0</v>
      </c>
      <c r="R4447" s="74"/>
      <c r="S4447" s="53">
        <f t="shared" si="1913"/>
        <v>0</v>
      </c>
      <c r="T4447" s="58"/>
      <c r="U4447" s="58"/>
      <c r="V4447" s="53">
        <f t="shared" si="1914"/>
        <v>0</v>
      </c>
      <c r="W4447" s="75"/>
      <c r="X4447" s="76"/>
    </row>
    <row r="4448" spans="1:24" s="77" customFormat="1" ht="15.75" x14ac:dyDescent="0.25">
      <c r="A4448" s="72" t="s">
        <v>306</v>
      </c>
      <c r="B4448" s="33" t="s">
        <v>334</v>
      </c>
      <c r="C4448" s="78" t="s">
        <v>122</v>
      </c>
      <c r="D4448" s="43" t="s">
        <v>163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1912"/>
        <v>0</v>
      </c>
      <c r="R4448" s="74"/>
      <c r="S4448" s="53">
        <f t="shared" si="1913"/>
        <v>0</v>
      </c>
      <c r="T4448" s="58"/>
      <c r="U4448" s="58"/>
      <c r="V4448" s="53">
        <f t="shared" si="1914"/>
        <v>0</v>
      </c>
      <c r="W4448" s="75"/>
      <c r="X4448" s="76"/>
    </row>
    <row r="4449" spans="1:24" s="77" customFormat="1" ht="15.75" x14ac:dyDescent="0.25">
      <c r="A4449" s="72" t="s">
        <v>306</v>
      </c>
      <c r="B4449" s="33" t="s">
        <v>334</v>
      </c>
      <c r="C4449" s="78" t="s">
        <v>123</v>
      </c>
      <c r="D4449" s="43" t="s">
        <v>164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1912"/>
        <v>0</v>
      </c>
      <c r="R4449" s="74"/>
      <c r="S4449" s="53">
        <f t="shared" si="1913"/>
        <v>0</v>
      </c>
      <c r="T4449" s="58"/>
      <c r="U4449" s="58"/>
      <c r="V4449" s="53">
        <f t="shared" si="1914"/>
        <v>0</v>
      </c>
      <c r="W4449" s="75"/>
      <c r="X4449" s="76"/>
    </row>
    <row r="4450" spans="1:24" s="77" customFormat="1" ht="15.75" x14ac:dyDescent="0.25">
      <c r="A4450" s="72" t="s">
        <v>306</v>
      </c>
      <c r="B4450" s="33" t="s">
        <v>334</v>
      </c>
      <c r="C4450" s="78" t="s">
        <v>182</v>
      </c>
      <c r="D4450" s="43" t="s">
        <v>183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1912"/>
        <v>0</v>
      </c>
      <c r="R4450" s="74"/>
      <c r="S4450" s="53">
        <f t="shared" si="1913"/>
        <v>0</v>
      </c>
      <c r="T4450" s="58"/>
      <c r="U4450" s="58"/>
      <c r="V4450" s="53">
        <f t="shared" si="1914"/>
        <v>0</v>
      </c>
      <c r="W4450" s="75"/>
      <c r="X4450" s="76"/>
    </row>
    <row r="4451" spans="1:24" s="77" customFormat="1" ht="15.75" x14ac:dyDescent="0.25">
      <c r="A4451" s="72" t="s">
        <v>306</v>
      </c>
      <c r="B4451" s="33" t="s">
        <v>334</v>
      </c>
      <c r="C4451" s="78" t="s">
        <v>184</v>
      </c>
      <c r="D4451" s="43" t="s">
        <v>185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1912"/>
        <v>0</v>
      </c>
      <c r="R4451" s="74"/>
      <c r="S4451" s="53">
        <f t="shared" si="1913"/>
        <v>0</v>
      </c>
      <c r="T4451" s="58"/>
      <c r="U4451" s="58"/>
      <c r="V4451" s="53">
        <f t="shared" si="1914"/>
        <v>0</v>
      </c>
      <c r="W4451" s="75"/>
      <c r="X4451" s="76"/>
    </row>
    <row r="4452" spans="1:24" s="77" customFormat="1" ht="15.75" x14ac:dyDescent="0.25">
      <c r="A4452" s="72" t="s">
        <v>306</v>
      </c>
      <c r="B4452" s="33" t="s">
        <v>334</v>
      </c>
      <c r="C4452" s="78" t="s">
        <v>186</v>
      </c>
      <c r="D4452" s="43" t="s">
        <v>187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1912"/>
        <v>0</v>
      </c>
      <c r="R4452" s="74"/>
      <c r="S4452" s="53">
        <f t="shared" si="1913"/>
        <v>0</v>
      </c>
      <c r="T4452" s="58"/>
      <c r="U4452" s="58"/>
      <c r="V4452" s="53">
        <f t="shared" si="1914"/>
        <v>0</v>
      </c>
      <c r="W4452" s="75"/>
      <c r="X4452" s="76"/>
    </row>
    <row r="4453" spans="1:24" s="77" customFormat="1" ht="31.5" x14ac:dyDescent="0.25">
      <c r="A4453" s="72" t="s">
        <v>306</v>
      </c>
      <c r="B4453" s="33" t="s">
        <v>334</v>
      </c>
      <c r="C4453" s="78" t="s">
        <v>188</v>
      </c>
      <c r="D4453" s="43" t="s">
        <v>189</v>
      </c>
      <c r="E4453" s="74"/>
      <c r="F4453" s="74"/>
      <c r="G4453" s="74"/>
      <c r="H4453" s="74"/>
      <c r="I4453" s="54"/>
      <c r="J4453" s="50"/>
      <c r="K4453" s="54"/>
      <c r="L4453" s="55"/>
      <c r="M4453" s="75"/>
      <c r="N4453" s="75"/>
      <c r="O4453" s="74"/>
      <c r="P4453" s="74"/>
      <c r="Q4453" s="57">
        <f t="shared" si="1912"/>
        <v>0</v>
      </c>
      <c r="R4453" s="74"/>
      <c r="S4453" s="53">
        <f t="shared" si="1913"/>
        <v>0</v>
      </c>
      <c r="T4453" s="58"/>
      <c r="U4453" s="58"/>
      <c r="V4453" s="53">
        <f t="shared" si="1914"/>
        <v>0</v>
      </c>
      <c r="W4453" s="75"/>
      <c r="X4453" s="76"/>
    </row>
    <row r="4454" spans="1:24" s="77" customFormat="1" ht="15.75" x14ac:dyDescent="0.25">
      <c r="A4454" s="72" t="s">
        <v>306</v>
      </c>
      <c r="B4454" s="33" t="s">
        <v>334</v>
      </c>
      <c r="C4454" s="78" t="s">
        <v>124</v>
      </c>
      <c r="D4454" s="43" t="s">
        <v>165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si="1912"/>
        <v>0</v>
      </c>
      <c r="R4454" s="74"/>
      <c r="S4454" s="53">
        <f t="shared" si="1913"/>
        <v>0</v>
      </c>
      <c r="T4454" s="58"/>
      <c r="U4454" s="58"/>
      <c r="V4454" s="53">
        <f t="shared" si="1914"/>
        <v>0</v>
      </c>
      <c r="W4454" s="75"/>
      <c r="X4454" s="76"/>
    </row>
    <row r="4455" spans="1:24" s="77" customFormat="1" ht="15.75" x14ac:dyDescent="0.25">
      <c r="A4455" s="72" t="s">
        <v>306</v>
      </c>
      <c r="B4455" s="33" t="s">
        <v>334</v>
      </c>
      <c r="C4455" s="78" t="s">
        <v>125</v>
      </c>
      <c r="D4455" s="43" t="s">
        <v>166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1912"/>
        <v>0</v>
      </c>
      <c r="R4455" s="74"/>
      <c r="S4455" s="53">
        <f t="shared" si="1913"/>
        <v>0</v>
      </c>
      <c r="T4455" s="58"/>
      <c r="U4455" s="58"/>
      <c r="V4455" s="53">
        <f t="shared" si="1914"/>
        <v>0</v>
      </c>
      <c r="W4455" s="75"/>
      <c r="X4455" s="76"/>
    </row>
    <row r="4456" spans="1:24" s="77" customFormat="1" ht="47.25" x14ac:dyDescent="0.25">
      <c r="A4456" s="72" t="s">
        <v>306</v>
      </c>
      <c r="B4456" s="33" t="s">
        <v>334</v>
      </c>
      <c r="C4456" s="78" t="s">
        <v>34</v>
      </c>
      <c r="D4456" s="43" t="s">
        <v>167</v>
      </c>
      <c r="E4456" s="74"/>
      <c r="F4456" s="74"/>
      <c r="G4456" s="74"/>
      <c r="H4456" s="74"/>
      <c r="I4456" s="54"/>
      <c r="J4456" s="50"/>
      <c r="K4456" s="54"/>
      <c r="L4456" s="55"/>
      <c r="M4456" s="75"/>
      <c r="N4456" s="75"/>
      <c r="O4456" s="74"/>
      <c r="P4456" s="74"/>
      <c r="Q4456" s="57">
        <f t="shared" si="1912"/>
        <v>0</v>
      </c>
      <c r="R4456" s="74"/>
      <c r="S4456" s="53">
        <f t="shared" si="1913"/>
        <v>0</v>
      </c>
      <c r="T4456" s="58"/>
      <c r="U4456" s="58"/>
      <c r="V4456" s="53">
        <f t="shared" si="1914"/>
        <v>0</v>
      </c>
      <c r="W4456" s="75"/>
      <c r="X4456" s="76"/>
    </row>
    <row r="4457" spans="1:24" s="77" customFormat="1" ht="15.75" x14ac:dyDescent="0.25">
      <c r="A4457" s="72" t="s">
        <v>306</v>
      </c>
      <c r="B4457" s="33" t="s">
        <v>334</v>
      </c>
      <c r="C4457" s="78" t="s">
        <v>35</v>
      </c>
      <c r="D4457" s="43" t="s">
        <v>168</v>
      </c>
      <c r="E4457" s="74"/>
      <c r="F4457" s="74"/>
      <c r="G4457" s="74"/>
      <c r="H4457" s="74"/>
      <c r="I4457" s="54"/>
      <c r="J4457" s="50"/>
      <c r="K4457" s="54"/>
      <c r="L4457" s="55"/>
      <c r="M4457" s="75"/>
      <c r="N4457" s="75"/>
      <c r="O4457" s="74"/>
      <c r="P4457" s="74"/>
      <c r="Q4457" s="57">
        <f t="shared" si="1912"/>
        <v>0</v>
      </c>
      <c r="R4457" s="74"/>
      <c r="S4457" s="53">
        <f t="shared" si="1913"/>
        <v>0</v>
      </c>
      <c r="T4457" s="58"/>
      <c r="U4457" s="58"/>
      <c r="V4457" s="53">
        <f t="shared" si="1914"/>
        <v>0</v>
      </c>
      <c r="W4457" s="75"/>
      <c r="X4457" s="76"/>
    </row>
    <row r="4458" spans="1:24" s="77" customFormat="1" ht="31.5" x14ac:dyDescent="0.25">
      <c r="A4458" s="72" t="s">
        <v>306</v>
      </c>
      <c r="B4458" s="33" t="s">
        <v>334</v>
      </c>
      <c r="C4458" s="78" t="s">
        <v>36</v>
      </c>
      <c r="D4458" s="43" t="s">
        <v>190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1912"/>
        <v>0</v>
      </c>
      <c r="R4458" s="74"/>
      <c r="S4458" s="53">
        <f t="shared" si="1913"/>
        <v>0</v>
      </c>
      <c r="T4458" s="58"/>
      <c r="U4458" s="58"/>
      <c r="V4458" s="53">
        <f t="shared" si="1914"/>
        <v>0</v>
      </c>
      <c r="W4458" s="75"/>
      <c r="X4458" s="76"/>
    </row>
    <row r="4459" spans="1:24" s="77" customFormat="1" ht="31.5" x14ac:dyDescent="0.25">
      <c r="A4459" s="72" t="s">
        <v>306</v>
      </c>
      <c r="B4459" s="33" t="s">
        <v>334</v>
      </c>
      <c r="C4459" s="78" t="s">
        <v>37</v>
      </c>
      <c r="D4459" s="43" t="s">
        <v>191</v>
      </c>
      <c r="E4459" s="74"/>
      <c r="F4459" s="74"/>
      <c r="G4459" s="74"/>
      <c r="H4459" s="74"/>
      <c r="I4459" s="54"/>
      <c r="J4459" s="50"/>
      <c r="K4459" s="54"/>
      <c r="L4459" s="55"/>
      <c r="M4459" s="75"/>
      <c r="N4459" s="75"/>
      <c r="O4459" s="74"/>
      <c r="P4459" s="74"/>
      <c r="Q4459" s="57">
        <f t="shared" si="1912"/>
        <v>0</v>
      </c>
      <c r="R4459" s="74"/>
      <c r="S4459" s="53">
        <f t="shared" si="1913"/>
        <v>0</v>
      </c>
      <c r="T4459" s="58"/>
      <c r="U4459" s="58"/>
      <c r="V4459" s="53">
        <f t="shared" si="1914"/>
        <v>0</v>
      </c>
      <c r="W4459" s="75"/>
      <c r="X4459" s="76"/>
    </row>
    <row r="4460" spans="1:24" s="77" customFormat="1" ht="31.5" x14ac:dyDescent="0.25">
      <c r="A4460" s="72" t="s">
        <v>306</v>
      </c>
      <c r="B4460" s="33" t="s">
        <v>334</v>
      </c>
      <c r="C4460" s="78" t="s">
        <v>38</v>
      </c>
      <c r="D4460" s="43" t="s">
        <v>169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1912"/>
        <v>0</v>
      </c>
      <c r="R4460" s="74"/>
      <c r="S4460" s="53">
        <f t="shared" si="1913"/>
        <v>0</v>
      </c>
      <c r="T4460" s="58"/>
      <c r="U4460" s="58"/>
      <c r="V4460" s="53">
        <f t="shared" si="1914"/>
        <v>0</v>
      </c>
      <c r="W4460" s="75"/>
      <c r="X4460" s="76"/>
    </row>
    <row r="4461" spans="1:24" s="77" customFormat="1" ht="15.75" x14ac:dyDescent="0.25">
      <c r="A4461" s="72" t="s">
        <v>306</v>
      </c>
      <c r="B4461" s="33" t="s">
        <v>334</v>
      </c>
      <c r="C4461" s="78" t="s">
        <v>39</v>
      </c>
      <c r="D4461" s="43" t="s">
        <v>170</v>
      </c>
      <c r="E4461" s="74"/>
      <c r="F4461" s="74"/>
      <c r="G4461" s="74"/>
      <c r="H4461" s="74"/>
      <c r="I4461" s="54"/>
      <c r="J4461" s="50"/>
      <c r="K4461" s="54"/>
      <c r="L4461" s="55"/>
      <c r="M4461" s="75"/>
      <c r="N4461" s="75"/>
      <c r="O4461" s="74"/>
      <c r="P4461" s="74"/>
      <c r="Q4461" s="57">
        <f t="shared" si="1912"/>
        <v>0</v>
      </c>
      <c r="R4461" s="74"/>
      <c r="S4461" s="53">
        <f t="shared" si="1913"/>
        <v>0</v>
      </c>
      <c r="T4461" s="58"/>
      <c r="U4461" s="58"/>
      <c r="V4461" s="53">
        <f t="shared" si="1914"/>
        <v>0</v>
      </c>
      <c r="W4461" s="75"/>
      <c r="X4461" s="76"/>
    </row>
    <row r="4462" spans="1:24" s="77" customFormat="1" ht="47.25" x14ac:dyDescent="0.25">
      <c r="A4462" s="72" t="s">
        <v>306</v>
      </c>
      <c r="B4462" s="33" t="s">
        <v>334</v>
      </c>
      <c r="C4462" s="78" t="s">
        <v>40</v>
      </c>
      <c r="D4462" s="43" t="s">
        <v>172</v>
      </c>
      <c r="E4462" s="74"/>
      <c r="F4462" s="74"/>
      <c r="G4462" s="74"/>
      <c r="H4462" s="74"/>
      <c r="I4462" s="54"/>
      <c r="J4462" s="50"/>
      <c r="K4462" s="54"/>
      <c r="L4462" s="55"/>
      <c r="M4462" s="75"/>
      <c r="N4462" s="75"/>
      <c r="O4462" s="74"/>
      <c r="P4462" s="74"/>
      <c r="Q4462" s="57">
        <f t="shared" si="1912"/>
        <v>0</v>
      </c>
      <c r="R4462" s="74"/>
      <c r="S4462" s="53">
        <f t="shared" si="1913"/>
        <v>0</v>
      </c>
      <c r="T4462" s="58"/>
      <c r="U4462" s="58"/>
      <c r="V4462" s="53">
        <f t="shared" si="1914"/>
        <v>0</v>
      </c>
      <c r="W4462" s="75"/>
      <c r="X4462" s="76"/>
    </row>
    <row r="4463" spans="1:24" s="77" customFormat="1" ht="15.75" x14ac:dyDescent="0.25">
      <c r="A4463" s="72" t="s">
        <v>306</v>
      </c>
      <c r="B4463" s="33" t="s">
        <v>334</v>
      </c>
      <c r="C4463" s="78" t="s">
        <v>41</v>
      </c>
      <c r="D4463" s="43" t="s">
        <v>171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1912"/>
        <v>0</v>
      </c>
      <c r="R4463" s="74"/>
      <c r="S4463" s="53">
        <f t="shared" si="1913"/>
        <v>0</v>
      </c>
      <c r="T4463" s="58"/>
      <c r="U4463" s="58"/>
      <c r="V4463" s="53">
        <f t="shared" si="1914"/>
        <v>0</v>
      </c>
      <c r="W4463" s="75"/>
      <c r="X4463" s="76"/>
    </row>
    <row r="4464" spans="1:24" s="77" customFormat="1" ht="15.75" x14ac:dyDescent="0.25">
      <c r="A4464" s="72" t="s">
        <v>306</v>
      </c>
      <c r="B4464" s="33" t="s">
        <v>334</v>
      </c>
      <c r="C4464" s="78" t="s">
        <v>42</v>
      </c>
      <c r="D4464" s="43" t="s">
        <v>192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1912"/>
        <v>0</v>
      </c>
      <c r="R4464" s="74"/>
      <c r="S4464" s="53">
        <f t="shared" si="1913"/>
        <v>0</v>
      </c>
      <c r="T4464" s="58"/>
      <c r="U4464" s="58"/>
      <c r="V4464" s="53">
        <f t="shared" si="1914"/>
        <v>0</v>
      </c>
      <c r="W4464" s="75"/>
      <c r="X4464" s="76"/>
    </row>
    <row r="4465" spans="1:24" s="77" customFormat="1" ht="15.75" x14ac:dyDescent="0.25">
      <c r="A4465" s="72" t="s">
        <v>306</v>
      </c>
      <c r="B4465" s="33" t="s">
        <v>334</v>
      </c>
      <c r="C4465" s="78" t="s">
        <v>43</v>
      </c>
      <c r="D4465" s="43" t="s">
        <v>193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1912"/>
        <v>0</v>
      </c>
      <c r="R4465" s="74"/>
      <c r="S4465" s="53">
        <f t="shared" si="1913"/>
        <v>0</v>
      </c>
      <c r="T4465" s="58"/>
      <c r="U4465" s="58"/>
      <c r="V4465" s="53">
        <f t="shared" si="1914"/>
        <v>0</v>
      </c>
      <c r="W4465" s="75"/>
      <c r="X4465" s="76"/>
    </row>
    <row r="4466" spans="1:24" s="77" customFormat="1" ht="15.75" x14ac:dyDescent="0.25">
      <c r="A4466" s="72" t="s">
        <v>306</v>
      </c>
      <c r="B4466" s="33" t="s">
        <v>334</v>
      </c>
      <c r="C4466" s="78" t="s">
        <v>44</v>
      </c>
      <c r="D4466" s="43" t="s">
        <v>173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1912"/>
        <v>0</v>
      </c>
      <c r="R4466" s="74"/>
      <c r="S4466" s="53">
        <f t="shared" si="1913"/>
        <v>0</v>
      </c>
      <c r="T4466" s="58"/>
      <c r="U4466" s="58"/>
      <c r="V4466" s="53">
        <f t="shared" si="1914"/>
        <v>0</v>
      </c>
      <c r="W4466" s="75"/>
      <c r="X4466" s="76"/>
    </row>
    <row r="4467" spans="1:24" s="77" customFormat="1" ht="15.75" x14ac:dyDescent="0.25">
      <c r="A4467" s="72" t="s">
        <v>306</v>
      </c>
      <c r="B4467" s="33" t="s">
        <v>334</v>
      </c>
      <c r="C4467" s="78" t="s">
        <v>45</v>
      </c>
      <c r="D4467" s="43" t="s">
        <v>187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1912"/>
        <v>0</v>
      </c>
      <c r="R4467" s="74"/>
      <c r="S4467" s="53">
        <f t="shared" si="1913"/>
        <v>0</v>
      </c>
      <c r="T4467" s="58"/>
      <c r="U4467" s="58"/>
      <c r="V4467" s="53">
        <f t="shared" si="1914"/>
        <v>0</v>
      </c>
      <c r="W4467" s="75"/>
      <c r="X4467" s="76"/>
    </row>
    <row r="4468" spans="1:24" s="77" customFormat="1" ht="15.75" x14ac:dyDescent="0.25">
      <c r="A4468" s="72" t="s">
        <v>306</v>
      </c>
      <c r="B4468" s="33" t="s">
        <v>334</v>
      </c>
      <c r="C4468" s="78" t="s">
        <v>46</v>
      </c>
      <c r="D4468" s="43" t="s">
        <v>194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1912"/>
        <v>0</v>
      </c>
      <c r="R4468" s="74"/>
      <c r="S4468" s="53">
        <f t="shared" si="1913"/>
        <v>0</v>
      </c>
      <c r="T4468" s="58"/>
      <c r="U4468" s="58"/>
      <c r="V4468" s="53">
        <f t="shared" si="1914"/>
        <v>0</v>
      </c>
      <c r="W4468" s="75"/>
      <c r="X4468" s="76"/>
    </row>
    <row r="4469" spans="1:24" s="77" customFormat="1" ht="15.75" x14ac:dyDescent="0.25">
      <c r="A4469" s="72" t="s">
        <v>306</v>
      </c>
      <c r="B4469" s="33" t="s">
        <v>334</v>
      </c>
      <c r="C4469" s="78" t="s">
        <v>47</v>
      </c>
      <c r="D4469" s="43" t="s">
        <v>121</v>
      </c>
      <c r="E4469" s="74"/>
      <c r="F4469" s="74"/>
      <c r="G4469" s="74"/>
      <c r="H4469" s="74"/>
      <c r="I4469" s="54"/>
      <c r="J4469" s="50"/>
      <c r="K4469" s="54"/>
      <c r="L4469" s="55"/>
      <c r="M4469" s="75"/>
      <c r="N4469" s="75"/>
      <c r="O4469" s="74"/>
      <c r="P4469" s="74"/>
      <c r="Q4469" s="57">
        <f t="shared" si="1912"/>
        <v>0</v>
      </c>
      <c r="R4469" s="74"/>
      <c r="S4469" s="53">
        <f t="shared" si="1913"/>
        <v>0</v>
      </c>
      <c r="T4469" s="58"/>
      <c r="U4469" s="58"/>
      <c r="V4469" s="53">
        <f t="shared" si="1914"/>
        <v>0</v>
      </c>
      <c r="W4469" s="75"/>
      <c r="X4469" s="76"/>
    </row>
    <row r="4470" spans="1:24" s="77" customFormat="1" ht="15.75" x14ac:dyDescent="0.25">
      <c r="A4470" s="72" t="s">
        <v>306</v>
      </c>
      <c r="B4470" s="33" t="s">
        <v>334</v>
      </c>
      <c r="C4470" s="78" t="s">
        <v>48</v>
      </c>
      <c r="D4470" s="43" t="s">
        <v>195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>
        <f t="shared" si="1912"/>
        <v>0</v>
      </c>
      <c r="R4470" s="74"/>
      <c r="S4470" s="53">
        <f t="shared" si="1913"/>
        <v>0</v>
      </c>
      <c r="T4470" s="58"/>
      <c r="U4470" s="58"/>
      <c r="V4470" s="53">
        <f t="shared" si="1914"/>
        <v>0</v>
      </c>
      <c r="W4470" s="75"/>
      <c r="X4470" s="76"/>
    </row>
    <row r="4471" spans="1:24" s="77" customFormat="1" ht="31.5" x14ac:dyDescent="0.25">
      <c r="A4471" s="72" t="s">
        <v>306</v>
      </c>
      <c r="B4471" s="33" t="s">
        <v>334</v>
      </c>
      <c r="C4471" s="78" t="s">
        <v>128</v>
      </c>
      <c r="D4471" s="43" t="s">
        <v>118</v>
      </c>
      <c r="E4471" s="74"/>
      <c r="F4471" s="74"/>
      <c r="G4471" s="74"/>
      <c r="H4471" s="74"/>
      <c r="I4471" s="54"/>
      <c r="J4471" s="50"/>
      <c r="K4471" s="54"/>
      <c r="L4471" s="55"/>
      <c r="M4471" s="75"/>
      <c r="N4471" s="75"/>
      <c r="O4471" s="74"/>
      <c r="P4471" s="74"/>
      <c r="Q4471" s="57">
        <f t="shared" si="1912"/>
        <v>0</v>
      </c>
      <c r="R4471" s="74"/>
      <c r="S4471" s="53">
        <f t="shared" si="1913"/>
        <v>0</v>
      </c>
      <c r="T4471" s="58"/>
      <c r="U4471" s="58"/>
      <c r="V4471" s="53">
        <f t="shared" si="1914"/>
        <v>0</v>
      </c>
      <c r="W4471" s="75"/>
      <c r="X4471" s="76"/>
    </row>
    <row r="4472" spans="1:24" s="77" customFormat="1" ht="15.75" x14ac:dyDescent="0.25">
      <c r="A4472" s="72" t="s">
        <v>306</v>
      </c>
      <c r="B4472" s="33" t="s">
        <v>334</v>
      </c>
      <c r="C4472" s="78" t="s">
        <v>47</v>
      </c>
      <c r="D4472" s="43" t="s">
        <v>121</v>
      </c>
      <c r="E4472" s="74"/>
      <c r="F4472" s="74"/>
      <c r="G4472" s="74"/>
      <c r="H4472" s="74"/>
      <c r="I4472" s="54"/>
      <c r="J4472" s="50"/>
      <c r="K4472" s="54"/>
      <c r="L4472" s="55"/>
      <c r="M4472" s="75"/>
      <c r="N4472" s="75"/>
      <c r="O4472" s="74"/>
      <c r="P4472" s="74"/>
      <c r="Q4472" s="57">
        <f t="shared" si="1912"/>
        <v>0</v>
      </c>
      <c r="R4472" s="74"/>
      <c r="S4472" s="53">
        <f t="shared" si="1913"/>
        <v>0</v>
      </c>
      <c r="T4472" s="58"/>
      <c r="U4472" s="58"/>
      <c r="V4472" s="53">
        <f t="shared" si="1914"/>
        <v>0</v>
      </c>
      <c r="W4472" s="75"/>
      <c r="X4472" s="76"/>
    </row>
    <row r="4473" spans="1:24" s="77" customFormat="1" ht="31.5" x14ac:dyDescent="0.25">
      <c r="A4473" s="72" t="s">
        <v>306</v>
      </c>
      <c r="B4473" s="33" t="s">
        <v>334</v>
      </c>
      <c r="C4473" s="78" t="s">
        <v>49</v>
      </c>
      <c r="D4473" s="43" t="s">
        <v>196</v>
      </c>
      <c r="E4473" s="74"/>
      <c r="F4473" s="74"/>
      <c r="G4473" s="74"/>
      <c r="H4473" s="74"/>
      <c r="I4473" s="54"/>
      <c r="J4473" s="50"/>
      <c r="K4473" s="54"/>
      <c r="L4473" s="55"/>
      <c r="M4473" s="75"/>
      <c r="N4473" s="75"/>
      <c r="O4473" s="74"/>
      <c r="P4473" s="74"/>
      <c r="Q4473" s="57">
        <f t="shared" si="1912"/>
        <v>0</v>
      </c>
      <c r="R4473" s="74"/>
      <c r="S4473" s="53">
        <f t="shared" si="1913"/>
        <v>0</v>
      </c>
      <c r="T4473" s="58"/>
      <c r="U4473" s="58"/>
      <c r="V4473" s="53">
        <f t="shared" si="1914"/>
        <v>0</v>
      </c>
      <c r="W4473" s="75"/>
      <c r="X4473" s="76"/>
    </row>
    <row r="4474" spans="1:24" s="77" customFormat="1" ht="31.5" x14ac:dyDescent="0.25">
      <c r="A4474" s="72" t="s">
        <v>306</v>
      </c>
      <c r="B4474" s="33" t="s">
        <v>334</v>
      </c>
      <c r="C4474" s="78" t="s">
        <v>197</v>
      </c>
      <c r="D4474" s="43" t="s">
        <v>198</v>
      </c>
      <c r="E4474" s="74"/>
      <c r="F4474" s="74"/>
      <c r="G4474" s="74"/>
      <c r="H4474" s="74"/>
      <c r="I4474" s="54"/>
      <c r="J4474" s="50"/>
      <c r="K4474" s="54"/>
      <c r="L4474" s="55"/>
      <c r="M4474" s="75"/>
      <c r="N4474" s="75"/>
      <c r="O4474" s="74"/>
      <c r="P4474" s="74"/>
      <c r="Q4474" s="57">
        <f t="shared" si="1912"/>
        <v>0</v>
      </c>
      <c r="R4474" s="74"/>
      <c r="S4474" s="53">
        <f t="shared" si="1913"/>
        <v>0</v>
      </c>
      <c r="T4474" s="58"/>
      <c r="U4474" s="58"/>
      <c r="V4474" s="53">
        <f t="shared" si="1914"/>
        <v>0</v>
      </c>
      <c r="W4474" s="75"/>
      <c r="X4474" s="76"/>
    </row>
    <row r="4475" spans="1:24" s="77" customFormat="1" ht="47.25" x14ac:dyDescent="0.25">
      <c r="A4475" s="72" t="s">
        <v>306</v>
      </c>
      <c r="B4475" s="33" t="s">
        <v>334</v>
      </c>
      <c r="C4475" s="78" t="s">
        <v>199</v>
      </c>
      <c r="D4475" s="43" t="s">
        <v>200</v>
      </c>
      <c r="E4475" s="74"/>
      <c r="F4475" s="74"/>
      <c r="G4475" s="74"/>
      <c r="H4475" s="74"/>
      <c r="I4475" s="54"/>
      <c r="J4475" s="50"/>
      <c r="K4475" s="54"/>
      <c r="L4475" s="55"/>
      <c r="M4475" s="75"/>
      <c r="N4475" s="75"/>
      <c r="O4475" s="74"/>
      <c r="P4475" s="74"/>
      <c r="Q4475" s="57">
        <f t="shared" si="1912"/>
        <v>0</v>
      </c>
      <c r="R4475" s="74"/>
      <c r="S4475" s="53">
        <f t="shared" si="1913"/>
        <v>0</v>
      </c>
      <c r="T4475" s="58"/>
      <c r="U4475" s="58"/>
      <c r="V4475" s="53">
        <f t="shared" si="1914"/>
        <v>0</v>
      </c>
      <c r="W4475" s="75"/>
      <c r="X4475" s="76"/>
    </row>
    <row r="4476" spans="1:24" s="77" customFormat="1" ht="31.5" x14ac:dyDescent="0.25">
      <c r="A4476" s="72" t="s">
        <v>306</v>
      </c>
      <c r="B4476" s="33" t="s">
        <v>334</v>
      </c>
      <c r="C4476" s="78" t="s">
        <v>201</v>
      </c>
      <c r="D4476" s="43" t="s">
        <v>202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 t="shared" si="1912"/>
        <v>0</v>
      </c>
      <c r="R4476" s="74"/>
      <c r="S4476" s="53">
        <f t="shared" si="1913"/>
        <v>0</v>
      </c>
      <c r="T4476" s="58"/>
      <c r="U4476" s="58"/>
      <c r="V4476" s="53">
        <f t="shared" si="1914"/>
        <v>0</v>
      </c>
      <c r="W4476" s="75"/>
      <c r="X4476" s="76"/>
    </row>
    <row r="4477" spans="1:24" s="77" customFormat="1" ht="47.25" x14ac:dyDescent="0.25">
      <c r="A4477" s="72" t="s">
        <v>306</v>
      </c>
      <c r="B4477" s="33" t="s">
        <v>334</v>
      </c>
      <c r="C4477" s="78" t="s">
        <v>203</v>
      </c>
      <c r="D4477" s="43" t="s">
        <v>204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 t="shared" si="1912"/>
        <v>0</v>
      </c>
      <c r="R4477" s="74"/>
      <c r="S4477" s="53">
        <f t="shared" si="1913"/>
        <v>0</v>
      </c>
      <c r="T4477" s="58"/>
      <c r="U4477" s="58"/>
      <c r="V4477" s="53">
        <f t="shared" si="1914"/>
        <v>0</v>
      </c>
      <c r="W4477" s="75"/>
      <c r="X4477" s="76"/>
    </row>
    <row r="4478" spans="1:24" s="77" customFormat="1" ht="31.5" x14ac:dyDescent="0.25">
      <c r="A4478" s="72" t="s">
        <v>306</v>
      </c>
      <c r="B4478" s="22" t="s">
        <v>335</v>
      </c>
      <c r="C4478" s="73" t="s">
        <v>102</v>
      </c>
      <c r="D4478" s="32" t="s">
        <v>50</v>
      </c>
      <c r="E4478" s="64">
        <f>SUM(E4479:E4527)</f>
        <v>55366</v>
      </c>
      <c r="F4478" s="64">
        <f>SUM(F4479:F4527)</f>
        <v>34096</v>
      </c>
      <c r="G4478" s="64">
        <f>SUM(G4479:G4527)</f>
        <v>31992.14</v>
      </c>
      <c r="H4478" s="64">
        <f>SUM(H4479:H4527)</f>
        <v>29851</v>
      </c>
      <c r="I4478" s="64">
        <f>SUM(I4479:I4527)</f>
        <v>1092.1400000000001</v>
      </c>
      <c r="J4478" s="50">
        <f>ROUND(I4478/F4478*100,2)</f>
        <v>3.2</v>
      </c>
      <c r="K4478" s="64">
        <f>SUM(K4479:K4527)</f>
        <v>-3196</v>
      </c>
      <c r="L4478" s="64">
        <f>SUM(L4479:L4524)</f>
        <v>100</v>
      </c>
      <c r="M4478" s="64"/>
      <c r="N4478" s="64"/>
      <c r="O4478" s="64">
        <f t="shared" ref="O4478:V4478" si="1915">SUM(O4479:O4522)</f>
        <v>0</v>
      </c>
      <c r="P4478" s="64">
        <f t="shared" si="1915"/>
        <v>0</v>
      </c>
      <c r="Q4478" s="126">
        <f t="shared" si="1915"/>
        <v>0</v>
      </c>
      <c r="R4478" s="64">
        <f t="shared" si="1915"/>
        <v>3</v>
      </c>
      <c r="S4478" s="64">
        <f t="shared" si="1915"/>
        <v>2</v>
      </c>
      <c r="T4478" s="136">
        <f t="shared" si="1915"/>
        <v>0</v>
      </c>
      <c r="U4478" s="136">
        <f t="shared" si="1915"/>
        <v>0</v>
      </c>
      <c r="V4478" s="64">
        <f t="shared" si="1915"/>
        <v>0</v>
      </c>
      <c r="W4478" s="64"/>
      <c r="X4478" s="76"/>
    </row>
    <row r="4479" spans="1:24" s="77" customFormat="1" ht="63" x14ac:dyDescent="0.25">
      <c r="A4479" s="72" t="s">
        <v>306</v>
      </c>
      <c r="B4479" s="44" t="s">
        <v>335</v>
      </c>
      <c r="C4479" s="73" t="s">
        <v>102</v>
      </c>
      <c r="D4479" s="43" t="s">
        <v>205</v>
      </c>
      <c r="E4479" s="74"/>
      <c r="F4479" s="74"/>
      <c r="G4479" s="74"/>
      <c r="H4479" s="74"/>
      <c r="I4479" s="54"/>
      <c r="J4479" s="50"/>
      <c r="K4479" s="54"/>
      <c r="L4479" s="55"/>
      <c r="M4479" s="75"/>
      <c r="N4479" s="75"/>
      <c r="O4479" s="74"/>
      <c r="P4479" s="74"/>
      <c r="Q4479" s="57">
        <f>O4479-P4479</f>
        <v>0</v>
      </c>
      <c r="R4479" s="74"/>
      <c r="S4479" s="53">
        <f>ROUND(R4479/12*3,0)</f>
        <v>0</v>
      </c>
      <c r="T4479" s="58"/>
      <c r="U4479" s="58"/>
      <c r="V4479" s="53">
        <f>T4479-U4479</f>
        <v>0</v>
      </c>
      <c r="W4479" s="75"/>
      <c r="X4479" s="76"/>
    </row>
    <row r="4480" spans="1:24" s="77" customFormat="1" ht="15.75" x14ac:dyDescent="0.25">
      <c r="A4480" s="72" t="s">
        <v>306</v>
      </c>
      <c r="B4480" s="44" t="s">
        <v>335</v>
      </c>
      <c r="C4480" s="23" t="s">
        <v>367</v>
      </c>
      <c r="D4480" s="43" t="s">
        <v>370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/>
      <c r="R4480" s="74"/>
      <c r="S4480" s="53"/>
      <c r="T4480" s="58"/>
      <c r="U4480" s="58"/>
      <c r="V4480" s="53"/>
      <c r="W4480" s="75"/>
      <c r="X4480" s="76"/>
    </row>
    <row r="4481" spans="1:24" s="77" customFormat="1" ht="15.75" x14ac:dyDescent="0.25">
      <c r="A4481" s="72" t="s">
        <v>306</v>
      </c>
      <c r="B4481" s="44" t="s">
        <v>335</v>
      </c>
      <c r="C4481" s="23" t="s">
        <v>368</v>
      </c>
      <c r="D4481" s="43" t="s">
        <v>371</v>
      </c>
      <c r="E4481" s="74"/>
      <c r="F4481" s="74"/>
      <c r="G4481" s="74"/>
      <c r="H4481" s="74"/>
      <c r="I4481" s="119"/>
      <c r="J4481" s="55"/>
      <c r="K4481" s="119"/>
      <c r="L4481" s="55"/>
      <c r="M4481" s="75"/>
      <c r="N4481" s="75"/>
      <c r="O4481" s="74"/>
      <c r="P4481" s="74"/>
      <c r="Q4481" s="59"/>
      <c r="R4481" s="74"/>
      <c r="S4481" s="53"/>
      <c r="T4481" s="53"/>
      <c r="U4481" s="53"/>
      <c r="V4481" s="53"/>
      <c r="W4481" s="75"/>
      <c r="X4481" s="76"/>
    </row>
    <row r="4482" spans="1:24" s="77" customFormat="1" ht="31.5" x14ac:dyDescent="0.25">
      <c r="A4482" s="72" t="s">
        <v>306</v>
      </c>
      <c r="B4482" s="44" t="s">
        <v>335</v>
      </c>
      <c r="C4482" s="23" t="s">
        <v>369</v>
      </c>
      <c r="D4482" s="43" t="s">
        <v>372</v>
      </c>
      <c r="E4482" s="74"/>
      <c r="F4482" s="74"/>
      <c r="G4482" s="74"/>
      <c r="H4482" s="74"/>
      <c r="I4482" s="54"/>
      <c r="J4482" s="50"/>
      <c r="K4482" s="54"/>
      <c r="L4482" s="55"/>
      <c r="M4482" s="75"/>
      <c r="N4482" s="75"/>
      <c r="O4482" s="74"/>
      <c r="P4482" s="74"/>
      <c r="Q4482" s="57"/>
      <c r="R4482" s="74"/>
      <c r="S4482" s="53"/>
      <c r="T4482" s="58"/>
      <c r="U4482" s="58"/>
      <c r="V4482" s="53"/>
      <c r="W4482" s="75"/>
      <c r="X4482" s="76"/>
    </row>
    <row r="4483" spans="1:24" s="77" customFormat="1" ht="31.5" x14ac:dyDescent="0.25">
      <c r="A4483" s="72" t="s">
        <v>306</v>
      </c>
      <c r="B4483" s="44" t="s">
        <v>335</v>
      </c>
      <c r="C4483" s="79" t="s">
        <v>206</v>
      </c>
      <c r="D4483" s="43" t="s">
        <v>207</v>
      </c>
      <c r="E4483" s="54">
        <v>14745</v>
      </c>
      <c r="F4483" s="53">
        <f>ROUND(E4483/12*2,0)</f>
        <v>2458</v>
      </c>
      <c r="G4483" s="53">
        <v>0</v>
      </c>
      <c r="H4483" s="53">
        <v>0</v>
      </c>
      <c r="I4483" s="119"/>
      <c r="J4483" s="55"/>
      <c r="K4483" s="54">
        <f>G4483-F4483</f>
        <v>-2458</v>
      </c>
      <c r="L4483" s="55">
        <f>ROUND(K4483*100/-F4483,2)</f>
        <v>100</v>
      </c>
      <c r="M4483" s="75"/>
      <c r="N4483" s="75"/>
      <c r="O4483" s="74"/>
      <c r="P4483" s="74"/>
      <c r="Q4483" s="57">
        <f t="shared" ref="Q4483:Q4520" si="1916">O4483-P4483</f>
        <v>0</v>
      </c>
      <c r="R4483" s="74">
        <v>3</v>
      </c>
      <c r="S4483" s="53">
        <f>ROUND(R4483/12*9,0)</f>
        <v>2</v>
      </c>
      <c r="T4483" s="58"/>
      <c r="U4483" s="58"/>
      <c r="V4483" s="53">
        <f t="shared" ref="V4483:V4520" si="1917">T4483-U4483</f>
        <v>0</v>
      </c>
      <c r="W4483" s="75"/>
      <c r="X4483" s="76"/>
    </row>
    <row r="4484" spans="1:24" s="77" customFormat="1" ht="31.5" x14ac:dyDescent="0.25">
      <c r="A4484" s="72" t="s">
        <v>306</v>
      </c>
      <c r="B4484" s="44" t="s">
        <v>335</v>
      </c>
      <c r="C4484" s="79" t="s">
        <v>208</v>
      </c>
      <c r="D4484" s="43" t="s">
        <v>209</v>
      </c>
      <c r="E4484" s="53"/>
      <c r="F4484" s="53"/>
      <c r="G4484" s="53"/>
      <c r="H4484" s="53"/>
      <c r="I4484" s="54"/>
      <c r="J4484" s="50"/>
      <c r="K4484" s="54"/>
      <c r="L4484" s="55"/>
      <c r="M4484" s="75"/>
      <c r="N4484" s="75"/>
      <c r="O4484" s="74"/>
      <c r="P4484" s="74"/>
      <c r="Q4484" s="57">
        <f t="shared" si="1916"/>
        <v>0</v>
      </c>
      <c r="R4484" s="74"/>
      <c r="S4484" s="53">
        <f t="shared" ref="S4484:S4520" si="1918">ROUND(R4484/12*3,0)</f>
        <v>0</v>
      </c>
      <c r="T4484" s="58"/>
      <c r="U4484" s="58"/>
      <c r="V4484" s="53">
        <f t="shared" si="1917"/>
        <v>0</v>
      </c>
      <c r="W4484" s="75"/>
      <c r="X4484" s="76"/>
    </row>
    <row r="4485" spans="1:24" s="77" customFormat="1" ht="15.75" x14ac:dyDescent="0.25">
      <c r="A4485" s="72" t="s">
        <v>306</v>
      </c>
      <c r="B4485" s="44" t="s">
        <v>335</v>
      </c>
      <c r="C4485" s="79" t="s">
        <v>210</v>
      </c>
      <c r="D4485" s="43" t="s">
        <v>223</v>
      </c>
      <c r="E4485" s="74"/>
      <c r="F4485" s="74"/>
      <c r="G4485" s="74"/>
      <c r="H4485" s="74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1916"/>
        <v>0</v>
      </c>
      <c r="R4485" s="74"/>
      <c r="S4485" s="53">
        <f t="shared" si="1918"/>
        <v>0</v>
      </c>
      <c r="T4485" s="58"/>
      <c r="U4485" s="58"/>
      <c r="V4485" s="53">
        <f t="shared" si="1917"/>
        <v>0</v>
      </c>
      <c r="W4485" s="75"/>
      <c r="X4485" s="76"/>
    </row>
    <row r="4486" spans="1:24" s="77" customFormat="1" ht="31.5" x14ac:dyDescent="0.25">
      <c r="A4486" s="72" t="s">
        <v>306</v>
      </c>
      <c r="B4486" s="44" t="s">
        <v>335</v>
      </c>
      <c r="C4486" s="79" t="s">
        <v>211</v>
      </c>
      <c r="D4486" s="43" t="s">
        <v>212</v>
      </c>
      <c r="E4486" s="53"/>
      <c r="F4486" s="53">
        <f>E4486/12*1</f>
        <v>0</v>
      </c>
      <c r="G4486" s="53"/>
      <c r="H4486" s="53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1916"/>
        <v>0</v>
      </c>
      <c r="R4486" s="74"/>
      <c r="S4486" s="53">
        <f t="shared" si="1918"/>
        <v>0</v>
      </c>
      <c r="T4486" s="58"/>
      <c r="U4486" s="58"/>
      <c r="V4486" s="53">
        <f t="shared" si="1917"/>
        <v>0</v>
      </c>
      <c r="W4486" s="75"/>
      <c r="X4486" s="76"/>
    </row>
    <row r="4487" spans="1:24" s="77" customFormat="1" ht="15.75" x14ac:dyDescent="0.25">
      <c r="A4487" s="72" t="s">
        <v>306</v>
      </c>
      <c r="B4487" s="44" t="s">
        <v>335</v>
      </c>
      <c r="C4487" s="79" t="s">
        <v>213</v>
      </c>
      <c r="D4487" s="43" t="s">
        <v>214</v>
      </c>
      <c r="E4487" s="74"/>
      <c r="F4487" s="74"/>
      <c r="G4487" s="74"/>
      <c r="H4487" s="74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1916"/>
        <v>0</v>
      </c>
      <c r="R4487" s="74"/>
      <c r="S4487" s="53">
        <f t="shared" si="1918"/>
        <v>0</v>
      </c>
      <c r="T4487" s="58"/>
      <c r="U4487" s="58"/>
      <c r="V4487" s="53">
        <f t="shared" si="1917"/>
        <v>0</v>
      </c>
      <c r="W4487" s="75"/>
      <c r="X4487" s="76"/>
    </row>
    <row r="4488" spans="1:24" s="77" customFormat="1" ht="31.5" x14ac:dyDescent="0.25">
      <c r="A4488" s="72" t="s">
        <v>306</v>
      </c>
      <c r="B4488" s="44" t="s">
        <v>335</v>
      </c>
      <c r="C4488" s="79" t="s">
        <v>215</v>
      </c>
      <c r="D4488" s="43" t="s">
        <v>216</v>
      </c>
      <c r="E4488" s="53"/>
      <c r="F4488" s="53">
        <f t="shared" ref="F4488:F4519" si="1919">E4488/12*1</f>
        <v>0</v>
      </c>
      <c r="G4488" s="53"/>
      <c r="H4488" s="53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1916"/>
        <v>0</v>
      </c>
      <c r="R4488" s="74"/>
      <c r="S4488" s="53">
        <f t="shared" si="1918"/>
        <v>0</v>
      </c>
      <c r="T4488" s="58"/>
      <c r="U4488" s="58"/>
      <c r="V4488" s="53">
        <f t="shared" si="1917"/>
        <v>0</v>
      </c>
      <c r="W4488" s="75"/>
      <c r="X4488" s="76"/>
    </row>
    <row r="4489" spans="1:24" s="77" customFormat="1" ht="31.5" x14ac:dyDescent="0.25">
      <c r="A4489" s="72" t="s">
        <v>306</v>
      </c>
      <c r="B4489" s="44" t="s">
        <v>335</v>
      </c>
      <c r="C4489" s="79" t="s">
        <v>217</v>
      </c>
      <c r="D4489" s="43" t="s">
        <v>218</v>
      </c>
      <c r="E4489" s="53"/>
      <c r="F4489" s="53">
        <f t="shared" si="1919"/>
        <v>0</v>
      </c>
      <c r="G4489" s="53"/>
      <c r="H4489" s="53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1916"/>
        <v>0</v>
      </c>
      <c r="R4489" s="74"/>
      <c r="S4489" s="53">
        <f t="shared" si="1918"/>
        <v>0</v>
      </c>
      <c r="T4489" s="58"/>
      <c r="U4489" s="58"/>
      <c r="V4489" s="53">
        <f t="shared" si="1917"/>
        <v>0</v>
      </c>
      <c r="W4489" s="75"/>
      <c r="X4489" s="76"/>
    </row>
    <row r="4490" spans="1:24" s="77" customFormat="1" ht="31.5" x14ac:dyDescent="0.25">
      <c r="A4490" s="72" t="s">
        <v>306</v>
      </c>
      <c r="B4490" s="44" t="s">
        <v>335</v>
      </c>
      <c r="C4490" s="79" t="s">
        <v>219</v>
      </c>
      <c r="D4490" s="43" t="s">
        <v>220</v>
      </c>
      <c r="E4490" s="53"/>
      <c r="F4490" s="53">
        <f t="shared" si="1919"/>
        <v>0</v>
      </c>
      <c r="G4490" s="53"/>
      <c r="H4490" s="53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1916"/>
        <v>0</v>
      </c>
      <c r="R4490" s="74"/>
      <c r="S4490" s="53">
        <f t="shared" si="1918"/>
        <v>0</v>
      </c>
      <c r="T4490" s="58"/>
      <c r="U4490" s="58"/>
      <c r="V4490" s="53">
        <f t="shared" si="1917"/>
        <v>0</v>
      </c>
      <c r="W4490" s="75"/>
      <c r="X4490" s="76"/>
    </row>
    <row r="4491" spans="1:24" s="77" customFormat="1" ht="31.5" x14ac:dyDescent="0.25">
      <c r="A4491" s="72" t="s">
        <v>306</v>
      </c>
      <c r="B4491" s="44" t="s">
        <v>335</v>
      </c>
      <c r="C4491" s="79" t="s">
        <v>221</v>
      </c>
      <c r="D4491" s="43" t="s">
        <v>224</v>
      </c>
      <c r="E4491" s="53"/>
      <c r="F4491" s="53">
        <f t="shared" si="1919"/>
        <v>0</v>
      </c>
      <c r="G4491" s="53"/>
      <c r="H4491" s="53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1916"/>
        <v>0</v>
      </c>
      <c r="R4491" s="74"/>
      <c r="S4491" s="53">
        <f t="shared" si="1918"/>
        <v>0</v>
      </c>
      <c r="T4491" s="58"/>
      <c r="U4491" s="58"/>
      <c r="V4491" s="53">
        <f t="shared" si="1917"/>
        <v>0</v>
      </c>
      <c r="W4491" s="75"/>
      <c r="X4491" s="76"/>
    </row>
    <row r="4492" spans="1:24" s="77" customFormat="1" ht="31.5" x14ac:dyDescent="0.25">
      <c r="A4492" s="72" t="s">
        <v>306</v>
      </c>
      <c r="B4492" s="44" t="s">
        <v>335</v>
      </c>
      <c r="C4492" s="79" t="s">
        <v>222</v>
      </c>
      <c r="D4492" s="43" t="s">
        <v>225</v>
      </c>
      <c r="E4492" s="53"/>
      <c r="F4492" s="53">
        <f t="shared" si="1919"/>
        <v>0</v>
      </c>
      <c r="G4492" s="53"/>
      <c r="H4492" s="53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1916"/>
        <v>0</v>
      </c>
      <c r="R4492" s="74"/>
      <c r="S4492" s="53">
        <f t="shared" si="1918"/>
        <v>0</v>
      </c>
      <c r="T4492" s="58"/>
      <c r="U4492" s="58"/>
      <c r="V4492" s="53">
        <f t="shared" si="1917"/>
        <v>0</v>
      </c>
      <c r="W4492" s="75"/>
      <c r="X4492" s="76"/>
    </row>
    <row r="4493" spans="1:24" s="77" customFormat="1" ht="31.5" x14ac:dyDescent="0.25">
      <c r="A4493" s="72" t="s">
        <v>306</v>
      </c>
      <c r="B4493" s="44" t="s">
        <v>335</v>
      </c>
      <c r="C4493" s="79" t="s">
        <v>277</v>
      </c>
      <c r="D4493" s="43" t="s">
        <v>278</v>
      </c>
      <c r="E4493" s="53"/>
      <c r="F4493" s="53">
        <f t="shared" si="1919"/>
        <v>0</v>
      </c>
      <c r="G4493" s="53"/>
      <c r="H4493" s="53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1916"/>
        <v>0</v>
      </c>
      <c r="R4493" s="74"/>
      <c r="S4493" s="53">
        <f t="shared" si="1918"/>
        <v>0</v>
      </c>
      <c r="T4493" s="58"/>
      <c r="U4493" s="58"/>
      <c r="V4493" s="53">
        <f t="shared" si="1917"/>
        <v>0</v>
      </c>
      <c r="W4493" s="75"/>
      <c r="X4493" s="76"/>
    </row>
    <row r="4494" spans="1:24" s="77" customFormat="1" ht="15.75" x14ac:dyDescent="0.25">
      <c r="A4494" s="72" t="s">
        <v>306</v>
      </c>
      <c r="B4494" s="44" t="s">
        <v>335</v>
      </c>
      <c r="C4494" s="79" t="s">
        <v>226</v>
      </c>
      <c r="D4494" s="38" t="s">
        <v>408</v>
      </c>
      <c r="E4494" s="53"/>
      <c r="F4494" s="53"/>
      <c r="G4494" s="53">
        <v>49.8</v>
      </c>
      <c r="H4494" s="53">
        <v>10</v>
      </c>
      <c r="I4494" s="119">
        <f>G4494-F4494</f>
        <v>49.8</v>
      </c>
      <c r="J4494" s="55"/>
      <c r="K4494" s="54"/>
      <c r="L4494" s="55"/>
      <c r="M4494" s="75"/>
      <c r="N4494" s="75"/>
      <c r="O4494" s="74"/>
      <c r="P4494" s="74"/>
      <c r="Q4494" s="57">
        <f t="shared" si="1916"/>
        <v>0</v>
      </c>
      <c r="R4494" s="74"/>
      <c r="S4494" s="53">
        <f t="shared" si="1918"/>
        <v>0</v>
      </c>
      <c r="T4494" s="58"/>
      <c r="U4494" s="58"/>
      <c r="V4494" s="53">
        <f t="shared" si="1917"/>
        <v>0</v>
      </c>
      <c r="W4494" s="75"/>
      <c r="X4494" s="76"/>
    </row>
    <row r="4495" spans="1:24" s="77" customFormat="1" ht="31.5" x14ac:dyDescent="0.25">
      <c r="A4495" s="72" t="s">
        <v>306</v>
      </c>
      <c r="B4495" s="44" t="s">
        <v>335</v>
      </c>
      <c r="C4495" s="79" t="s">
        <v>227</v>
      </c>
      <c r="D4495" s="43" t="s">
        <v>228</v>
      </c>
      <c r="E4495" s="53"/>
      <c r="F4495" s="53">
        <f t="shared" si="1919"/>
        <v>0</v>
      </c>
      <c r="G4495" s="53"/>
      <c r="H4495" s="53"/>
      <c r="I4495" s="54"/>
      <c r="J4495" s="50"/>
      <c r="K4495" s="54"/>
      <c r="L4495" s="55"/>
      <c r="M4495" s="75"/>
      <c r="N4495" s="75"/>
      <c r="O4495" s="74"/>
      <c r="P4495" s="74"/>
      <c r="Q4495" s="57">
        <f t="shared" si="1916"/>
        <v>0</v>
      </c>
      <c r="R4495" s="74"/>
      <c r="S4495" s="53">
        <f t="shared" si="1918"/>
        <v>0</v>
      </c>
      <c r="T4495" s="58"/>
      <c r="U4495" s="58"/>
      <c r="V4495" s="53">
        <f t="shared" si="1917"/>
        <v>0</v>
      </c>
      <c r="W4495" s="75"/>
      <c r="X4495" s="76"/>
    </row>
    <row r="4496" spans="1:24" s="77" customFormat="1" ht="15.75" x14ac:dyDescent="0.25">
      <c r="A4496" s="72" t="s">
        <v>306</v>
      </c>
      <c r="B4496" s="44" t="s">
        <v>335</v>
      </c>
      <c r="C4496" s="79" t="s">
        <v>229</v>
      </c>
      <c r="D4496" s="43" t="s">
        <v>230</v>
      </c>
      <c r="E4496" s="53"/>
      <c r="F4496" s="53">
        <f t="shared" si="1919"/>
        <v>0</v>
      </c>
      <c r="G4496" s="53"/>
      <c r="H4496" s="53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1916"/>
        <v>0</v>
      </c>
      <c r="R4496" s="74"/>
      <c r="S4496" s="53">
        <f t="shared" si="1918"/>
        <v>0</v>
      </c>
      <c r="T4496" s="58"/>
      <c r="U4496" s="58"/>
      <c r="V4496" s="53">
        <f t="shared" si="1917"/>
        <v>0</v>
      </c>
      <c r="W4496" s="75"/>
      <c r="X4496" s="76"/>
    </row>
    <row r="4497" spans="1:24" s="77" customFormat="1" ht="15.75" x14ac:dyDescent="0.25">
      <c r="A4497" s="72" t="s">
        <v>306</v>
      </c>
      <c r="B4497" s="44" t="s">
        <v>335</v>
      </c>
      <c r="C4497" s="37" t="s">
        <v>377</v>
      </c>
      <c r="D4497" s="43" t="s">
        <v>359</v>
      </c>
      <c r="E4497" s="53"/>
      <c r="F4497" s="53">
        <f t="shared" si="1919"/>
        <v>0</v>
      </c>
      <c r="G4497" s="53"/>
      <c r="H4497" s="53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1916"/>
        <v>0</v>
      </c>
      <c r="R4497" s="74"/>
      <c r="S4497" s="53">
        <f t="shared" si="1918"/>
        <v>0</v>
      </c>
      <c r="T4497" s="58"/>
      <c r="U4497" s="58"/>
      <c r="V4497" s="53">
        <f t="shared" si="1917"/>
        <v>0</v>
      </c>
      <c r="W4497" s="75"/>
      <c r="X4497" s="76"/>
    </row>
    <row r="4498" spans="1:24" s="77" customFormat="1" ht="15.75" x14ac:dyDescent="0.25">
      <c r="A4498" s="72" t="s">
        <v>306</v>
      </c>
      <c r="B4498" s="44" t="s">
        <v>335</v>
      </c>
      <c r="C4498" s="79" t="s">
        <v>231</v>
      </c>
      <c r="D4498" s="43" t="s">
        <v>232</v>
      </c>
      <c r="E4498" s="53"/>
      <c r="F4498" s="53">
        <f t="shared" si="1919"/>
        <v>0</v>
      </c>
      <c r="G4498" s="53"/>
      <c r="H4498" s="53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1916"/>
        <v>0</v>
      </c>
      <c r="R4498" s="74"/>
      <c r="S4498" s="53">
        <f t="shared" si="1918"/>
        <v>0</v>
      </c>
      <c r="T4498" s="58"/>
      <c r="U4498" s="58"/>
      <c r="V4498" s="53">
        <f t="shared" si="1917"/>
        <v>0</v>
      </c>
      <c r="W4498" s="75"/>
      <c r="X4498" s="76"/>
    </row>
    <row r="4499" spans="1:24" s="77" customFormat="1" ht="15.75" x14ac:dyDescent="0.25">
      <c r="A4499" s="72" t="s">
        <v>306</v>
      </c>
      <c r="B4499" s="44" t="s">
        <v>335</v>
      </c>
      <c r="C4499" s="79" t="s">
        <v>233</v>
      </c>
      <c r="D4499" s="43" t="s">
        <v>234</v>
      </c>
      <c r="E4499" s="53"/>
      <c r="F4499" s="53">
        <f t="shared" si="1919"/>
        <v>0</v>
      </c>
      <c r="G4499" s="53"/>
      <c r="H4499" s="53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1916"/>
        <v>0</v>
      </c>
      <c r="R4499" s="74"/>
      <c r="S4499" s="53">
        <f t="shared" si="1918"/>
        <v>0</v>
      </c>
      <c r="T4499" s="58"/>
      <c r="U4499" s="58"/>
      <c r="V4499" s="53">
        <f t="shared" si="1917"/>
        <v>0</v>
      </c>
      <c r="W4499" s="75"/>
      <c r="X4499" s="76"/>
    </row>
    <row r="4500" spans="1:24" s="77" customFormat="1" ht="31.5" x14ac:dyDescent="0.25">
      <c r="A4500" s="72" t="s">
        <v>306</v>
      </c>
      <c r="B4500" s="44" t="s">
        <v>335</v>
      </c>
      <c r="C4500" s="79" t="s">
        <v>235</v>
      </c>
      <c r="D4500" s="43" t="s">
        <v>236</v>
      </c>
      <c r="E4500" s="53"/>
      <c r="F4500" s="53">
        <f t="shared" si="1919"/>
        <v>0</v>
      </c>
      <c r="G4500" s="53"/>
      <c r="H4500" s="53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1916"/>
        <v>0</v>
      </c>
      <c r="R4500" s="74"/>
      <c r="S4500" s="53">
        <f t="shared" si="1918"/>
        <v>0</v>
      </c>
      <c r="T4500" s="58"/>
      <c r="U4500" s="58"/>
      <c r="V4500" s="53">
        <f t="shared" si="1917"/>
        <v>0</v>
      </c>
      <c r="W4500" s="75"/>
      <c r="X4500" s="76"/>
    </row>
    <row r="4501" spans="1:24" s="77" customFormat="1" ht="31.5" x14ac:dyDescent="0.25">
      <c r="A4501" s="72" t="s">
        <v>306</v>
      </c>
      <c r="B4501" s="44" t="s">
        <v>335</v>
      </c>
      <c r="C4501" s="79" t="s">
        <v>237</v>
      </c>
      <c r="D4501" s="43" t="s">
        <v>238</v>
      </c>
      <c r="E4501" s="53"/>
      <c r="F4501" s="53">
        <f t="shared" si="1919"/>
        <v>0</v>
      </c>
      <c r="G4501" s="53"/>
      <c r="H4501" s="53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1916"/>
        <v>0</v>
      </c>
      <c r="R4501" s="74"/>
      <c r="S4501" s="53">
        <f t="shared" si="1918"/>
        <v>0</v>
      </c>
      <c r="T4501" s="58"/>
      <c r="U4501" s="58"/>
      <c r="V4501" s="53">
        <f t="shared" si="1917"/>
        <v>0</v>
      </c>
      <c r="W4501" s="75"/>
      <c r="X4501" s="76"/>
    </row>
    <row r="4502" spans="1:24" s="77" customFormat="1" ht="15.75" x14ac:dyDescent="0.25">
      <c r="A4502" s="72" t="s">
        <v>306</v>
      </c>
      <c r="B4502" s="44" t="s">
        <v>335</v>
      </c>
      <c r="C4502" s="79" t="s">
        <v>239</v>
      </c>
      <c r="D4502" s="43" t="s">
        <v>243</v>
      </c>
      <c r="E4502" s="53"/>
      <c r="F4502" s="53">
        <f t="shared" si="1919"/>
        <v>0</v>
      </c>
      <c r="G4502" s="53"/>
      <c r="H4502" s="53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1916"/>
        <v>0</v>
      </c>
      <c r="R4502" s="74"/>
      <c r="S4502" s="53">
        <f t="shared" si="1918"/>
        <v>0</v>
      </c>
      <c r="T4502" s="58"/>
      <c r="U4502" s="58"/>
      <c r="V4502" s="53">
        <f t="shared" si="1917"/>
        <v>0</v>
      </c>
      <c r="W4502" s="75"/>
      <c r="X4502" s="76"/>
    </row>
    <row r="4503" spans="1:24" s="77" customFormat="1" ht="15.75" x14ac:dyDescent="0.25">
      <c r="A4503" s="72" t="s">
        <v>306</v>
      </c>
      <c r="B4503" s="44" t="s">
        <v>335</v>
      </c>
      <c r="C4503" s="79" t="s">
        <v>240</v>
      </c>
      <c r="D4503" s="43" t="s">
        <v>244</v>
      </c>
      <c r="E4503" s="53"/>
      <c r="F4503" s="53"/>
      <c r="G4503" s="53"/>
      <c r="H4503" s="53"/>
      <c r="I4503" s="119"/>
      <c r="J4503" s="55"/>
      <c r="K4503" s="54"/>
      <c r="L4503" s="55"/>
      <c r="M4503" s="75"/>
      <c r="N4503" s="75"/>
      <c r="O4503" s="74"/>
      <c r="P4503" s="74"/>
      <c r="Q4503" s="57">
        <f t="shared" si="1916"/>
        <v>0</v>
      </c>
      <c r="R4503" s="74"/>
      <c r="S4503" s="53">
        <f t="shared" si="1918"/>
        <v>0</v>
      </c>
      <c r="T4503" s="58"/>
      <c r="U4503" s="58"/>
      <c r="V4503" s="53">
        <f t="shared" si="1917"/>
        <v>0</v>
      </c>
      <c r="W4503" s="75"/>
      <c r="X4503" s="76"/>
    </row>
    <row r="4504" spans="1:24" s="77" customFormat="1" ht="15.75" x14ac:dyDescent="0.25">
      <c r="A4504" s="72" t="s">
        <v>306</v>
      </c>
      <c r="B4504" s="44" t="s">
        <v>335</v>
      </c>
      <c r="C4504" s="79" t="s">
        <v>241</v>
      </c>
      <c r="D4504" s="43" t="s">
        <v>242</v>
      </c>
      <c r="E4504" s="53"/>
      <c r="F4504" s="53">
        <f t="shared" si="1919"/>
        <v>0</v>
      </c>
      <c r="G4504" s="53"/>
      <c r="H4504" s="53"/>
      <c r="I4504" s="54"/>
      <c r="J4504" s="50"/>
      <c r="K4504" s="54"/>
      <c r="L4504" s="55"/>
      <c r="M4504" s="75"/>
      <c r="N4504" s="75"/>
      <c r="O4504" s="74"/>
      <c r="P4504" s="74"/>
      <c r="Q4504" s="57">
        <f t="shared" si="1916"/>
        <v>0</v>
      </c>
      <c r="R4504" s="74"/>
      <c r="S4504" s="53">
        <f t="shared" si="1918"/>
        <v>0</v>
      </c>
      <c r="T4504" s="58"/>
      <c r="U4504" s="58"/>
      <c r="V4504" s="53">
        <f t="shared" si="1917"/>
        <v>0</v>
      </c>
      <c r="W4504" s="75"/>
      <c r="X4504" s="76"/>
    </row>
    <row r="4505" spans="1:24" s="77" customFormat="1" ht="31.5" x14ac:dyDescent="0.25">
      <c r="A4505" s="72" t="s">
        <v>306</v>
      </c>
      <c r="B4505" s="44" t="s">
        <v>335</v>
      </c>
      <c r="C4505" s="79" t="s">
        <v>245</v>
      </c>
      <c r="D4505" s="43" t="s">
        <v>246</v>
      </c>
      <c r="E4505" s="53"/>
      <c r="F4505" s="53">
        <f t="shared" si="1919"/>
        <v>0</v>
      </c>
      <c r="G4505" s="53"/>
      <c r="H4505" s="53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1916"/>
        <v>0</v>
      </c>
      <c r="R4505" s="74"/>
      <c r="S4505" s="53">
        <f t="shared" si="1918"/>
        <v>0</v>
      </c>
      <c r="T4505" s="58"/>
      <c r="U4505" s="58"/>
      <c r="V4505" s="53">
        <f t="shared" si="1917"/>
        <v>0</v>
      </c>
      <c r="W4505" s="75"/>
      <c r="X4505" s="76"/>
    </row>
    <row r="4506" spans="1:24" s="77" customFormat="1" ht="15.75" x14ac:dyDescent="0.25">
      <c r="A4506" s="72" t="s">
        <v>306</v>
      </c>
      <c r="B4506" s="44" t="s">
        <v>335</v>
      </c>
      <c r="C4506" s="79" t="s">
        <v>247</v>
      </c>
      <c r="D4506" s="43" t="s">
        <v>248</v>
      </c>
      <c r="E4506" s="53"/>
      <c r="F4506" s="53">
        <f t="shared" si="1919"/>
        <v>0</v>
      </c>
      <c r="G4506" s="53"/>
      <c r="H4506" s="53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1916"/>
        <v>0</v>
      </c>
      <c r="R4506" s="74"/>
      <c r="S4506" s="53">
        <f t="shared" si="1918"/>
        <v>0</v>
      </c>
      <c r="T4506" s="58"/>
      <c r="U4506" s="58"/>
      <c r="V4506" s="53">
        <f t="shared" si="1917"/>
        <v>0</v>
      </c>
      <c r="W4506" s="75"/>
      <c r="X4506" s="76"/>
    </row>
    <row r="4507" spans="1:24" s="77" customFormat="1" ht="31.5" x14ac:dyDescent="0.25">
      <c r="A4507" s="72" t="s">
        <v>306</v>
      </c>
      <c r="B4507" s="44" t="s">
        <v>335</v>
      </c>
      <c r="C4507" s="79" t="s">
        <v>249</v>
      </c>
      <c r="D4507" s="43" t="s">
        <v>250</v>
      </c>
      <c r="E4507" s="53"/>
      <c r="F4507" s="53">
        <f t="shared" si="1919"/>
        <v>0</v>
      </c>
      <c r="G4507" s="53"/>
      <c r="H4507" s="53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1916"/>
        <v>0</v>
      </c>
      <c r="R4507" s="74"/>
      <c r="S4507" s="53">
        <f t="shared" si="1918"/>
        <v>0</v>
      </c>
      <c r="T4507" s="58"/>
      <c r="U4507" s="58"/>
      <c r="V4507" s="53">
        <f t="shared" si="1917"/>
        <v>0</v>
      </c>
      <c r="W4507" s="75"/>
      <c r="X4507" s="76"/>
    </row>
    <row r="4508" spans="1:24" s="77" customFormat="1" ht="15.75" x14ac:dyDescent="0.25">
      <c r="A4508" s="72" t="s">
        <v>306</v>
      </c>
      <c r="B4508" s="44" t="s">
        <v>335</v>
      </c>
      <c r="C4508" s="79" t="s">
        <v>251</v>
      </c>
      <c r="D4508" s="43" t="s">
        <v>260</v>
      </c>
      <c r="E4508" s="53"/>
      <c r="F4508" s="53">
        <f t="shared" si="1919"/>
        <v>0</v>
      </c>
      <c r="G4508" s="53"/>
      <c r="H4508" s="53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1916"/>
        <v>0</v>
      </c>
      <c r="R4508" s="74"/>
      <c r="S4508" s="53">
        <f t="shared" si="1918"/>
        <v>0</v>
      </c>
      <c r="T4508" s="58"/>
      <c r="U4508" s="58"/>
      <c r="V4508" s="53">
        <f t="shared" si="1917"/>
        <v>0</v>
      </c>
      <c r="W4508" s="75"/>
      <c r="X4508" s="76"/>
    </row>
    <row r="4509" spans="1:24" s="77" customFormat="1" ht="15.75" x14ac:dyDescent="0.25">
      <c r="A4509" s="72" t="s">
        <v>306</v>
      </c>
      <c r="B4509" s="44" t="s">
        <v>335</v>
      </c>
      <c r="C4509" s="79" t="s">
        <v>252</v>
      </c>
      <c r="D4509" s="43" t="s">
        <v>253</v>
      </c>
      <c r="E4509" s="53"/>
      <c r="F4509" s="53">
        <f t="shared" si="1919"/>
        <v>0</v>
      </c>
      <c r="G4509" s="53"/>
      <c r="H4509" s="53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1916"/>
        <v>0</v>
      </c>
      <c r="R4509" s="74"/>
      <c r="S4509" s="53">
        <f t="shared" si="1918"/>
        <v>0</v>
      </c>
      <c r="T4509" s="58"/>
      <c r="U4509" s="58"/>
      <c r="V4509" s="53">
        <f t="shared" si="1917"/>
        <v>0</v>
      </c>
      <c r="W4509" s="75"/>
      <c r="X4509" s="76"/>
    </row>
    <row r="4510" spans="1:24" s="77" customFormat="1" ht="15.75" x14ac:dyDescent="0.25">
      <c r="A4510" s="72" t="s">
        <v>306</v>
      </c>
      <c r="B4510" s="44" t="s">
        <v>335</v>
      </c>
      <c r="C4510" s="79" t="s">
        <v>254</v>
      </c>
      <c r="D4510" s="43" t="s">
        <v>255</v>
      </c>
      <c r="E4510" s="53">
        <v>6352</v>
      </c>
      <c r="F4510" s="53">
        <f>ROUND(E4510/12*2,0)</f>
        <v>1059</v>
      </c>
      <c r="G4510" s="53">
        <v>2101.34</v>
      </c>
      <c r="H4510" s="53">
        <v>0</v>
      </c>
      <c r="I4510" s="119">
        <f t="shared" ref="I4510" si="1920">G4510-F4510</f>
        <v>1042.3400000000001</v>
      </c>
      <c r="J4510" s="55">
        <f t="shared" ref="J4510" si="1921">ROUND(I4510/F4510*100,2)</f>
        <v>98.43</v>
      </c>
      <c r="K4510" s="54"/>
      <c r="L4510" s="55"/>
      <c r="M4510" s="75"/>
      <c r="N4510" s="75"/>
      <c r="O4510" s="74"/>
      <c r="P4510" s="74"/>
      <c r="Q4510" s="57">
        <f t="shared" si="1916"/>
        <v>0</v>
      </c>
      <c r="R4510" s="74"/>
      <c r="S4510" s="53">
        <f t="shared" si="1918"/>
        <v>0</v>
      </c>
      <c r="T4510" s="58"/>
      <c r="U4510" s="58"/>
      <c r="V4510" s="53">
        <f t="shared" si="1917"/>
        <v>0</v>
      </c>
      <c r="W4510" s="75"/>
      <c r="X4510" s="76"/>
    </row>
    <row r="4511" spans="1:24" s="77" customFormat="1" ht="15.75" x14ac:dyDescent="0.25">
      <c r="A4511" s="72" t="s">
        <v>306</v>
      </c>
      <c r="B4511" s="44" t="s">
        <v>335</v>
      </c>
      <c r="C4511" s="79" t="s">
        <v>256</v>
      </c>
      <c r="D4511" s="43" t="s">
        <v>257</v>
      </c>
      <c r="E4511" s="53"/>
      <c r="F4511" s="53">
        <f t="shared" si="1919"/>
        <v>0</v>
      </c>
      <c r="G4511" s="53"/>
      <c r="H4511" s="53"/>
      <c r="I4511" s="54"/>
      <c r="J4511" s="50"/>
      <c r="K4511" s="54"/>
      <c r="L4511" s="55"/>
      <c r="M4511" s="75"/>
      <c r="N4511" s="75"/>
      <c r="O4511" s="74"/>
      <c r="P4511" s="74"/>
      <c r="Q4511" s="57">
        <f t="shared" si="1916"/>
        <v>0</v>
      </c>
      <c r="R4511" s="74"/>
      <c r="S4511" s="53">
        <f t="shared" si="1918"/>
        <v>0</v>
      </c>
      <c r="T4511" s="58"/>
      <c r="U4511" s="58"/>
      <c r="V4511" s="53">
        <f t="shared" si="1917"/>
        <v>0</v>
      </c>
      <c r="W4511" s="75"/>
      <c r="X4511" s="76"/>
    </row>
    <row r="4512" spans="1:24" s="77" customFormat="1" ht="31.5" x14ac:dyDescent="0.25">
      <c r="A4512" s="72" t="s">
        <v>306</v>
      </c>
      <c r="B4512" s="44" t="s">
        <v>335</v>
      </c>
      <c r="C4512" s="79" t="s">
        <v>258</v>
      </c>
      <c r="D4512" s="43" t="s">
        <v>259</v>
      </c>
      <c r="E4512" s="53"/>
      <c r="F4512" s="53">
        <f t="shared" si="1919"/>
        <v>0</v>
      </c>
      <c r="G4512" s="53"/>
      <c r="H4512" s="53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1916"/>
        <v>0</v>
      </c>
      <c r="R4512" s="74"/>
      <c r="S4512" s="53">
        <f t="shared" si="1918"/>
        <v>0</v>
      </c>
      <c r="T4512" s="58"/>
      <c r="U4512" s="58"/>
      <c r="V4512" s="53">
        <f t="shared" si="1917"/>
        <v>0</v>
      </c>
      <c r="W4512" s="75"/>
      <c r="X4512" s="76"/>
    </row>
    <row r="4513" spans="1:24" s="77" customFormat="1" ht="15.75" x14ac:dyDescent="0.25">
      <c r="A4513" s="72" t="s">
        <v>306</v>
      </c>
      <c r="B4513" s="44" t="s">
        <v>335</v>
      </c>
      <c r="C4513" s="79" t="s">
        <v>261</v>
      </c>
      <c r="D4513" s="43" t="s">
        <v>262</v>
      </c>
      <c r="E4513" s="53"/>
      <c r="F4513" s="53">
        <f t="shared" si="1919"/>
        <v>0</v>
      </c>
      <c r="G4513" s="53"/>
      <c r="H4513" s="53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1916"/>
        <v>0</v>
      </c>
      <c r="R4513" s="74"/>
      <c r="S4513" s="53">
        <f t="shared" si="1918"/>
        <v>0</v>
      </c>
      <c r="T4513" s="58"/>
      <c r="U4513" s="58"/>
      <c r="V4513" s="53">
        <f t="shared" si="1917"/>
        <v>0</v>
      </c>
      <c r="W4513" s="75"/>
      <c r="X4513" s="76"/>
    </row>
    <row r="4514" spans="1:24" s="77" customFormat="1" ht="47.25" x14ac:dyDescent="0.25">
      <c r="A4514" s="72" t="s">
        <v>306</v>
      </c>
      <c r="B4514" s="44" t="s">
        <v>335</v>
      </c>
      <c r="C4514" s="79" t="s">
        <v>263</v>
      </c>
      <c r="D4514" s="43" t="s">
        <v>264</v>
      </c>
      <c r="E4514" s="53"/>
      <c r="F4514" s="53">
        <f t="shared" si="1919"/>
        <v>0</v>
      </c>
      <c r="G4514" s="53"/>
      <c r="H4514" s="53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1916"/>
        <v>0</v>
      </c>
      <c r="R4514" s="74"/>
      <c r="S4514" s="53">
        <f t="shared" si="1918"/>
        <v>0</v>
      </c>
      <c r="T4514" s="58"/>
      <c r="U4514" s="58"/>
      <c r="V4514" s="53">
        <f t="shared" si="1917"/>
        <v>0</v>
      </c>
      <c r="W4514" s="75"/>
      <c r="X4514" s="76"/>
    </row>
    <row r="4515" spans="1:24" s="77" customFormat="1" ht="15.75" x14ac:dyDescent="0.25">
      <c r="A4515" s="72" t="s">
        <v>306</v>
      </c>
      <c r="B4515" s="44" t="s">
        <v>335</v>
      </c>
      <c r="C4515" s="79" t="s">
        <v>265</v>
      </c>
      <c r="D4515" s="43" t="s">
        <v>266</v>
      </c>
      <c r="E4515" s="53"/>
      <c r="F4515" s="53">
        <f t="shared" si="1919"/>
        <v>0</v>
      </c>
      <c r="G4515" s="53"/>
      <c r="H4515" s="53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1916"/>
        <v>0</v>
      </c>
      <c r="R4515" s="74"/>
      <c r="S4515" s="53">
        <f t="shared" si="1918"/>
        <v>0</v>
      </c>
      <c r="T4515" s="58"/>
      <c r="U4515" s="58"/>
      <c r="V4515" s="53">
        <f t="shared" si="1917"/>
        <v>0</v>
      </c>
      <c r="W4515" s="75"/>
      <c r="X4515" s="76"/>
    </row>
    <row r="4516" spans="1:24" s="77" customFormat="1" ht="31.5" x14ac:dyDescent="0.25">
      <c r="A4516" s="72" t="s">
        <v>306</v>
      </c>
      <c r="B4516" s="44" t="s">
        <v>335</v>
      </c>
      <c r="C4516" s="79" t="s">
        <v>267</v>
      </c>
      <c r="D4516" s="43" t="s">
        <v>268</v>
      </c>
      <c r="E4516" s="53"/>
      <c r="F4516" s="53">
        <f t="shared" si="1919"/>
        <v>0</v>
      </c>
      <c r="G4516" s="53"/>
      <c r="H4516" s="53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1916"/>
        <v>0</v>
      </c>
      <c r="R4516" s="74"/>
      <c r="S4516" s="53">
        <f t="shared" si="1918"/>
        <v>0</v>
      </c>
      <c r="T4516" s="58"/>
      <c r="U4516" s="58"/>
      <c r="V4516" s="53">
        <f t="shared" si="1917"/>
        <v>0</v>
      </c>
      <c r="W4516" s="75"/>
      <c r="X4516" s="76"/>
    </row>
    <row r="4517" spans="1:24" s="77" customFormat="1" ht="15.75" x14ac:dyDescent="0.25">
      <c r="A4517" s="72" t="s">
        <v>306</v>
      </c>
      <c r="B4517" s="44" t="s">
        <v>335</v>
      </c>
      <c r="C4517" s="79" t="s">
        <v>269</v>
      </c>
      <c r="D4517" s="43" t="s">
        <v>270</v>
      </c>
      <c r="E4517" s="53"/>
      <c r="F4517" s="53">
        <f t="shared" si="1919"/>
        <v>0</v>
      </c>
      <c r="G4517" s="53"/>
      <c r="H4517" s="53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1916"/>
        <v>0</v>
      </c>
      <c r="R4517" s="74"/>
      <c r="S4517" s="53">
        <f t="shared" si="1918"/>
        <v>0</v>
      </c>
      <c r="T4517" s="58"/>
      <c r="U4517" s="58"/>
      <c r="V4517" s="53">
        <f t="shared" si="1917"/>
        <v>0</v>
      </c>
      <c r="W4517" s="75"/>
      <c r="X4517" s="76"/>
    </row>
    <row r="4518" spans="1:24" s="77" customFormat="1" ht="31.5" x14ac:dyDescent="0.25">
      <c r="A4518" s="72" t="s">
        <v>306</v>
      </c>
      <c r="B4518" s="44" t="s">
        <v>335</v>
      </c>
      <c r="C4518" s="79" t="s">
        <v>271</v>
      </c>
      <c r="D4518" s="43" t="s">
        <v>272</v>
      </c>
      <c r="E4518" s="53"/>
      <c r="F4518" s="53">
        <f t="shared" si="1919"/>
        <v>0</v>
      </c>
      <c r="G4518" s="53"/>
      <c r="H4518" s="53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1916"/>
        <v>0</v>
      </c>
      <c r="R4518" s="74"/>
      <c r="S4518" s="53">
        <f t="shared" si="1918"/>
        <v>0</v>
      </c>
      <c r="T4518" s="58"/>
      <c r="U4518" s="58"/>
      <c r="V4518" s="53">
        <f t="shared" si="1917"/>
        <v>0</v>
      </c>
      <c r="W4518" s="75"/>
      <c r="X4518" s="76"/>
    </row>
    <row r="4519" spans="1:24" s="77" customFormat="1" ht="15.75" x14ac:dyDescent="0.25">
      <c r="A4519" s="72" t="s">
        <v>306</v>
      </c>
      <c r="B4519" s="44" t="s">
        <v>335</v>
      </c>
      <c r="C4519" s="79" t="s">
        <v>273</v>
      </c>
      <c r="D4519" s="43" t="s">
        <v>274</v>
      </c>
      <c r="E4519" s="53"/>
      <c r="F4519" s="53">
        <f t="shared" si="1919"/>
        <v>0</v>
      </c>
      <c r="G4519" s="53"/>
      <c r="H4519" s="53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1916"/>
        <v>0</v>
      </c>
      <c r="R4519" s="74"/>
      <c r="S4519" s="53">
        <f t="shared" si="1918"/>
        <v>0</v>
      </c>
      <c r="T4519" s="58"/>
      <c r="U4519" s="58"/>
      <c r="V4519" s="53">
        <f t="shared" si="1917"/>
        <v>0</v>
      </c>
      <c r="W4519" s="75"/>
      <c r="X4519" s="76"/>
    </row>
    <row r="4520" spans="1:24" s="77" customFormat="1" ht="31.5" x14ac:dyDescent="0.25">
      <c r="A4520" s="72" t="s">
        <v>306</v>
      </c>
      <c r="B4520" s="44" t="s">
        <v>335</v>
      </c>
      <c r="C4520" s="79" t="s">
        <v>275</v>
      </c>
      <c r="D4520" s="43" t="s">
        <v>276</v>
      </c>
      <c r="E4520" s="74"/>
      <c r="F4520" s="74"/>
      <c r="G4520" s="74"/>
      <c r="H4520" s="74"/>
      <c r="I4520" s="54"/>
      <c r="J4520" s="50"/>
      <c r="K4520" s="54"/>
      <c r="L4520" s="55"/>
      <c r="M4520" s="75"/>
      <c r="N4520" s="75"/>
      <c r="O4520" s="74"/>
      <c r="P4520" s="74"/>
      <c r="Q4520" s="57">
        <f t="shared" si="1916"/>
        <v>0</v>
      </c>
      <c r="R4520" s="74"/>
      <c r="S4520" s="53">
        <f t="shared" si="1918"/>
        <v>0</v>
      </c>
      <c r="T4520" s="58"/>
      <c r="U4520" s="58"/>
      <c r="V4520" s="53">
        <f t="shared" si="1917"/>
        <v>0</v>
      </c>
      <c r="W4520" s="75"/>
      <c r="X4520" s="76"/>
    </row>
    <row r="4521" spans="1:24" s="77" customFormat="1" ht="15.75" x14ac:dyDescent="0.25">
      <c r="A4521" s="72" t="s">
        <v>306</v>
      </c>
      <c r="B4521" s="44" t="s">
        <v>335</v>
      </c>
      <c r="C4521" s="37" t="s">
        <v>353</v>
      </c>
      <c r="D4521" s="43" t="s">
        <v>351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/>
      <c r="R4521" s="74"/>
      <c r="S4521" s="53"/>
      <c r="T4521" s="58"/>
      <c r="U4521" s="58"/>
      <c r="V4521" s="53"/>
      <c r="W4521" s="75"/>
      <c r="X4521" s="76"/>
    </row>
    <row r="4522" spans="1:24" s="77" customFormat="1" ht="15.75" x14ac:dyDescent="0.25">
      <c r="A4522" s="72" t="s">
        <v>306</v>
      </c>
      <c r="B4522" s="44" t="s">
        <v>335</v>
      </c>
      <c r="C4522" s="37" t="s">
        <v>354</v>
      </c>
      <c r="D4522" s="38" t="s">
        <v>355</v>
      </c>
      <c r="E4522" s="53"/>
      <c r="F4522" s="99">
        <f>E4522/12*1</f>
        <v>0</v>
      </c>
      <c r="G4522" s="74"/>
      <c r="H4522" s="74"/>
      <c r="I4522" s="54"/>
      <c r="J4522" s="50"/>
      <c r="K4522" s="54"/>
      <c r="L4522" s="55"/>
      <c r="M4522" s="75"/>
      <c r="N4522" s="75"/>
      <c r="O4522" s="74"/>
      <c r="P4522" s="74"/>
      <c r="Q4522" s="57">
        <f>O4522-P4522</f>
        <v>0</v>
      </c>
      <c r="R4522" s="74"/>
      <c r="S4522" s="53">
        <f>ROUND(R4522/12*3,0)</f>
        <v>0</v>
      </c>
      <c r="T4522" s="58"/>
      <c r="U4522" s="58"/>
      <c r="V4522" s="53">
        <f>T4522-U4522</f>
        <v>0</v>
      </c>
      <c r="W4522" s="75"/>
      <c r="X4522" s="76"/>
    </row>
    <row r="4523" spans="1:24" s="77" customFormat="1" ht="15.75" x14ac:dyDescent="0.25">
      <c r="A4523" s="72" t="s">
        <v>306</v>
      </c>
      <c r="B4523" s="44" t="s">
        <v>335</v>
      </c>
      <c r="C4523" s="37" t="s">
        <v>360</v>
      </c>
      <c r="D4523" s="43" t="s">
        <v>319</v>
      </c>
      <c r="E4523" s="53"/>
      <c r="F4523" s="99">
        <f>E4523/12*1</f>
        <v>0</v>
      </c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/>
      <c r="R4523" s="74"/>
      <c r="S4523" s="53"/>
      <c r="T4523" s="58"/>
      <c r="U4523" s="58"/>
      <c r="V4523" s="53"/>
      <c r="W4523" s="75"/>
      <c r="X4523" s="76"/>
    </row>
    <row r="4524" spans="1:24" s="77" customFormat="1" ht="15.75" x14ac:dyDescent="0.25">
      <c r="A4524" s="72" t="s">
        <v>306</v>
      </c>
      <c r="B4524" s="44" t="s">
        <v>335</v>
      </c>
      <c r="C4524" s="37" t="s">
        <v>380</v>
      </c>
      <c r="D4524" s="39" t="s">
        <v>361</v>
      </c>
      <c r="E4524" s="53"/>
      <c r="F4524" s="99">
        <f>E4524/12*1</f>
        <v>0</v>
      </c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/>
      <c r="R4524" s="74"/>
      <c r="S4524" s="53"/>
      <c r="T4524" s="58"/>
      <c r="U4524" s="58"/>
      <c r="V4524" s="53"/>
      <c r="W4524" s="75"/>
      <c r="X4524" s="76"/>
    </row>
    <row r="4525" spans="1:24" s="77" customFormat="1" ht="15.75" x14ac:dyDescent="0.25">
      <c r="A4525" s="72" t="s">
        <v>306</v>
      </c>
      <c r="B4525" s="44" t="s">
        <v>335</v>
      </c>
      <c r="C4525" s="37" t="s">
        <v>373</v>
      </c>
      <c r="D4525" s="117" t="s">
        <v>376</v>
      </c>
      <c r="E4525" s="53">
        <v>4028</v>
      </c>
      <c r="F4525" s="53">
        <f t="shared" ref="F4525:F4526" si="1922">ROUND(E4525/12*2,0)</f>
        <v>671</v>
      </c>
      <c r="G4525" s="53">
        <v>0</v>
      </c>
      <c r="H4525" s="53">
        <v>0</v>
      </c>
      <c r="I4525" s="119"/>
      <c r="J4525" s="55"/>
      <c r="K4525" s="54">
        <f t="shared" ref="K4525:K4526" si="1923">G4525-F4525</f>
        <v>-671</v>
      </c>
      <c r="L4525" s="55">
        <f t="shared" ref="L4525:L4526" si="1924">ROUND(K4525*100/-F4525,2)</f>
        <v>100</v>
      </c>
      <c r="M4525" s="75"/>
      <c r="N4525" s="75"/>
      <c r="O4525" s="74"/>
      <c r="P4525" s="74"/>
      <c r="Q4525" s="57"/>
      <c r="R4525" s="74"/>
      <c r="S4525" s="53"/>
      <c r="T4525" s="53"/>
      <c r="U4525" s="53"/>
      <c r="V4525" s="53"/>
      <c r="W4525" s="75"/>
      <c r="X4525" s="76"/>
    </row>
    <row r="4526" spans="1:24" s="77" customFormat="1" ht="31.5" x14ac:dyDescent="0.25">
      <c r="A4526" s="72" t="s">
        <v>306</v>
      </c>
      <c r="B4526" s="44" t="s">
        <v>335</v>
      </c>
      <c r="C4526" s="37" t="s">
        <v>374</v>
      </c>
      <c r="D4526" s="117" t="s">
        <v>375</v>
      </c>
      <c r="E4526" s="74">
        <v>400</v>
      </c>
      <c r="F4526" s="53">
        <f t="shared" si="1922"/>
        <v>67</v>
      </c>
      <c r="G4526" s="53">
        <v>0</v>
      </c>
      <c r="H4526" s="53">
        <v>0</v>
      </c>
      <c r="I4526" s="119"/>
      <c r="J4526" s="55"/>
      <c r="K4526" s="54">
        <f t="shared" si="1923"/>
        <v>-67</v>
      </c>
      <c r="L4526" s="55">
        <f t="shared" si="1924"/>
        <v>100</v>
      </c>
      <c r="M4526" s="75"/>
      <c r="N4526" s="75"/>
      <c r="O4526" s="74"/>
      <c r="P4526" s="74"/>
      <c r="Q4526" s="57"/>
      <c r="R4526" s="74"/>
      <c r="S4526" s="53"/>
      <c r="T4526" s="53"/>
      <c r="U4526" s="53"/>
      <c r="V4526" s="53"/>
      <c r="W4526" s="75"/>
      <c r="X4526" s="76"/>
    </row>
    <row r="4527" spans="1:24" s="77" customFormat="1" ht="15.75" x14ac:dyDescent="0.25">
      <c r="A4527" s="72" t="s">
        <v>306</v>
      </c>
      <c r="B4527" s="44" t="s">
        <v>335</v>
      </c>
      <c r="C4527" s="98" t="s">
        <v>387</v>
      </c>
      <c r="D4527" s="117" t="s">
        <v>388</v>
      </c>
      <c r="E4527" s="53">
        <v>29841</v>
      </c>
      <c r="F4527" s="53">
        <f>E4527</f>
        <v>29841</v>
      </c>
      <c r="G4527" s="53">
        <f t="shared" ref="G4527:H4527" si="1925">F4527</f>
        <v>29841</v>
      </c>
      <c r="H4527" s="53">
        <f t="shared" si="1925"/>
        <v>29841</v>
      </c>
      <c r="I4527" s="119"/>
      <c r="J4527" s="55"/>
      <c r="K4527" s="54"/>
      <c r="L4527" s="55"/>
      <c r="M4527" s="75"/>
      <c r="N4527" s="75"/>
      <c r="O4527" s="74"/>
      <c r="P4527" s="74"/>
      <c r="Q4527" s="57"/>
      <c r="R4527" s="74"/>
      <c r="S4527" s="53"/>
      <c r="T4527" s="53"/>
      <c r="U4527" s="53"/>
      <c r="V4527" s="53"/>
      <c r="W4527" s="75"/>
      <c r="X4527" s="76"/>
    </row>
    <row r="4528" spans="1:24" s="77" customFormat="1" ht="15.75" x14ac:dyDescent="0.25">
      <c r="A4528" s="100" t="s">
        <v>307</v>
      </c>
      <c r="B4528" s="100" t="s">
        <v>336</v>
      </c>
      <c r="C4528" s="101" t="s">
        <v>102</v>
      </c>
      <c r="D4528" s="102" t="s">
        <v>21</v>
      </c>
      <c r="E4528" s="109">
        <f>E4529+E4569</f>
        <v>22955354</v>
      </c>
      <c r="F4528" s="109">
        <f>F4529+F4569</f>
        <v>4107151.6566666667</v>
      </c>
      <c r="G4528" s="109">
        <f>G4529+G4569</f>
        <v>4013058.42</v>
      </c>
      <c r="H4528" s="109">
        <f>H4529+H4569</f>
        <v>3662611.74</v>
      </c>
      <c r="I4528" s="127">
        <f>I4529+I4569</f>
        <v>281385.41000000003</v>
      </c>
      <c r="J4528" s="104">
        <f>ROUND(I4528/F4528*100,2)</f>
        <v>6.85</v>
      </c>
      <c r="K4528" s="127">
        <f>K4529+K4569</f>
        <v>-494248.4766666668</v>
      </c>
      <c r="L4528" s="106">
        <f>ROUND(K4528*100/-F4528,2)</f>
        <v>12.03</v>
      </c>
      <c r="M4528" s="109">
        <f t="shared" ref="M4528:V4528" si="1926">M4529+M4569</f>
        <v>154425</v>
      </c>
      <c r="N4528" s="109">
        <f t="shared" si="1926"/>
        <v>25737.5</v>
      </c>
      <c r="O4528" s="109">
        <f t="shared" si="1926"/>
        <v>27801</v>
      </c>
      <c r="P4528" s="109">
        <f t="shared" si="1926"/>
        <v>27557</v>
      </c>
      <c r="Q4528" s="127">
        <f t="shared" si="1926"/>
        <v>244</v>
      </c>
      <c r="R4528" s="109">
        <f t="shared" si="1926"/>
        <v>6832</v>
      </c>
      <c r="S4528" s="103">
        <f t="shared" si="1926"/>
        <v>1144</v>
      </c>
      <c r="T4528" s="103">
        <f t="shared" si="1926"/>
        <v>1152</v>
      </c>
      <c r="U4528" s="103">
        <f t="shared" si="1926"/>
        <v>1076</v>
      </c>
      <c r="V4528" s="103">
        <f t="shared" si="1926"/>
        <v>76</v>
      </c>
      <c r="W4528" s="107">
        <v>50347</v>
      </c>
      <c r="X4528" s="80"/>
    </row>
    <row r="4529" spans="1:24" s="81" customFormat="1" ht="29.25" customHeight="1" x14ac:dyDescent="0.25">
      <c r="A4529" s="72" t="s">
        <v>307</v>
      </c>
      <c r="B4529" s="21">
        <v>1</v>
      </c>
      <c r="C4529" s="23" t="s">
        <v>102</v>
      </c>
      <c r="D4529" s="27" t="s">
        <v>22</v>
      </c>
      <c r="E4529" s="52">
        <f>E4530+E4536+E4550</f>
        <v>9130437</v>
      </c>
      <c r="F4529" s="52">
        <f>F4530+F4536+F4550</f>
        <v>1521464.83</v>
      </c>
      <c r="G4529" s="52">
        <f>G4530+G4536+G4550</f>
        <v>1701928</v>
      </c>
      <c r="H4529" s="52">
        <f>H4530+H4536+H4550</f>
        <v>1604463</v>
      </c>
      <c r="I4529" s="52">
        <f>I4530+I4536+I4550</f>
        <v>63623.17</v>
      </c>
      <c r="J4529" s="50">
        <f>ROUND(I4529/F4529*100,2)</f>
        <v>4.18</v>
      </c>
      <c r="K4529" s="52">
        <f>K4530+K4536+K4550</f>
        <v>-1929.8300000000017</v>
      </c>
      <c r="L4529" s="71">
        <f>ROUND(K4529*100/-F4529,2)</f>
        <v>0.13</v>
      </c>
      <c r="M4529" s="49">
        <v>69901</v>
      </c>
      <c r="N4529" s="49">
        <f>ROUND(M4529/12*2,2)</f>
        <v>11650.17</v>
      </c>
      <c r="O4529" s="52">
        <f t="shared" ref="O4529:V4529" si="1927">O4530+O4536+O4550</f>
        <v>16612</v>
      </c>
      <c r="P4529" s="52">
        <f t="shared" si="1927"/>
        <v>16886</v>
      </c>
      <c r="Q4529" s="52">
        <f t="shared" si="1927"/>
        <v>-274</v>
      </c>
      <c r="R4529" s="52">
        <f t="shared" si="1927"/>
        <v>3179</v>
      </c>
      <c r="S4529" s="52">
        <f t="shared" si="1927"/>
        <v>530</v>
      </c>
      <c r="T4529" s="49">
        <f t="shared" si="1927"/>
        <v>545</v>
      </c>
      <c r="U4529" s="49">
        <f t="shared" si="1927"/>
        <v>545</v>
      </c>
      <c r="V4529" s="49">
        <f t="shared" si="1927"/>
        <v>0</v>
      </c>
      <c r="W4529" s="83"/>
      <c r="X4529" s="82"/>
    </row>
    <row r="4530" spans="1:24" s="81" customFormat="1" ht="26.25" customHeight="1" x14ac:dyDescent="0.25">
      <c r="A4530" s="72" t="s">
        <v>307</v>
      </c>
      <c r="B4530" s="33" t="s">
        <v>330</v>
      </c>
      <c r="C4530" s="23" t="s">
        <v>102</v>
      </c>
      <c r="D4530" s="32" t="s">
        <v>23</v>
      </c>
      <c r="E4530" s="83">
        <f t="shared" ref="E4530:L4530" si="1928">SUM(E4531:E4535)</f>
        <v>8132513</v>
      </c>
      <c r="F4530" s="83">
        <f t="shared" si="1928"/>
        <v>1355144</v>
      </c>
      <c r="G4530" s="83">
        <f t="shared" si="1928"/>
        <v>1354041</v>
      </c>
      <c r="H4530" s="83">
        <f t="shared" si="1928"/>
        <v>1355144</v>
      </c>
      <c r="I4530" s="49">
        <f t="shared" si="1928"/>
        <v>0</v>
      </c>
      <c r="J4530" s="49">
        <f t="shared" si="1928"/>
        <v>0</v>
      </c>
      <c r="K4530" s="49">
        <f t="shared" si="1928"/>
        <v>-1103</v>
      </c>
      <c r="L4530" s="49">
        <f t="shared" si="1928"/>
        <v>0.13</v>
      </c>
      <c r="M4530" s="83"/>
      <c r="N4530" s="83"/>
      <c r="O4530" s="52">
        <f t="shared" ref="O4530:V4530" si="1929">SUM(O4531:O4535)</f>
        <v>11714</v>
      </c>
      <c r="P4530" s="52">
        <f t="shared" si="1929"/>
        <v>11988</v>
      </c>
      <c r="Q4530" s="52">
        <f t="shared" si="1929"/>
        <v>-274</v>
      </c>
      <c r="R4530" s="52">
        <f t="shared" si="1929"/>
        <v>3113</v>
      </c>
      <c r="S4530" s="52">
        <f t="shared" si="1929"/>
        <v>519</v>
      </c>
      <c r="T4530" s="52">
        <f t="shared" si="1929"/>
        <v>520</v>
      </c>
      <c r="U4530" s="49">
        <f t="shared" si="1929"/>
        <v>520</v>
      </c>
      <c r="V4530" s="49">
        <f t="shared" si="1929"/>
        <v>0</v>
      </c>
      <c r="W4530" s="83"/>
      <c r="X4530" s="82"/>
    </row>
    <row r="4531" spans="1:24" s="81" customFormat="1" ht="22.5" customHeight="1" x14ac:dyDescent="0.25">
      <c r="A4531" s="72" t="s">
        <v>307</v>
      </c>
      <c r="B4531" s="33" t="s">
        <v>330</v>
      </c>
      <c r="C4531" s="23" t="s">
        <v>73</v>
      </c>
      <c r="D4531" s="34" t="s">
        <v>106</v>
      </c>
      <c r="E4531" s="53">
        <v>5148152</v>
      </c>
      <c r="F4531" s="99">
        <f>428875*2</f>
        <v>857750</v>
      </c>
      <c r="G4531" s="99">
        <v>856647</v>
      </c>
      <c r="H4531" s="99">
        <f>428875*2</f>
        <v>857750</v>
      </c>
      <c r="I4531" s="54"/>
      <c r="J4531" s="50"/>
      <c r="K4531" s="54">
        <f>G4531-F4531</f>
        <v>-1103</v>
      </c>
      <c r="L4531" s="55">
        <f>ROUND(K4531*100/-F4531,2)</f>
        <v>0.13</v>
      </c>
      <c r="M4531" s="74"/>
      <c r="N4531" s="74"/>
      <c r="O4531" s="74">
        <v>11714</v>
      </c>
      <c r="P4531" s="74">
        <v>11988</v>
      </c>
      <c r="Q4531" s="59">
        <f>O4531-P4531</f>
        <v>-274</v>
      </c>
      <c r="R4531" s="74">
        <v>3113</v>
      </c>
      <c r="S4531" s="53">
        <f>ROUND(R4531/12*2,0)</f>
        <v>519</v>
      </c>
      <c r="T4531" s="58">
        <v>520</v>
      </c>
      <c r="U4531" s="58">
        <v>520</v>
      </c>
      <c r="V4531" s="53">
        <f>T4531-U4531</f>
        <v>0</v>
      </c>
      <c r="W4531" s="74"/>
      <c r="X4531" s="76"/>
    </row>
    <row r="4532" spans="1:24" s="77" customFormat="1" ht="15.75" x14ac:dyDescent="0.25">
      <c r="A4532" s="72" t="s">
        <v>307</v>
      </c>
      <c r="B4532" s="33" t="s">
        <v>330</v>
      </c>
      <c r="C4532" s="23" t="s">
        <v>74</v>
      </c>
      <c r="D4532" s="116" t="s">
        <v>104</v>
      </c>
      <c r="E4532" s="53">
        <v>2984361</v>
      </c>
      <c r="F4532" s="53">
        <f>248697*2</f>
        <v>497394</v>
      </c>
      <c r="G4532" s="53">
        <f>248697*2</f>
        <v>497394</v>
      </c>
      <c r="H4532" s="53">
        <f>248697*2</f>
        <v>497394</v>
      </c>
      <c r="I4532" s="54"/>
      <c r="J4532" s="50"/>
      <c r="K4532" s="54"/>
      <c r="L4532" s="55"/>
      <c r="M4532" s="75"/>
      <c r="N4532" s="75"/>
      <c r="O4532" s="74"/>
      <c r="P4532" s="74"/>
      <c r="Q4532" s="57">
        <f>O4532-P4532</f>
        <v>0</v>
      </c>
      <c r="R4532" s="74"/>
      <c r="S4532" s="53">
        <f>ROUND(R4532/12*3,0)</f>
        <v>0</v>
      </c>
      <c r="T4532" s="58"/>
      <c r="U4532" s="58"/>
      <c r="V4532" s="53">
        <f>T4532-U4532</f>
        <v>0</v>
      </c>
      <c r="W4532" s="75"/>
      <c r="X4532" s="76"/>
    </row>
    <row r="4533" spans="1:24" s="77" customFormat="1" ht="15.75" x14ac:dyDescent="0.25">
      <c r="A4533" s="72" t="s">
        <v>307</v>
      </c>
      <c r="B4533" s="33" t="s">
        <v>330</v>
      </c>
      <c r="C4533" s="23" t="s">
        <v>74</v>
      </c>
      <c r="D4533" s="116" t="s">
        <v>105</v>
      </c>
      <c r="E4533" s="53"/>
      <c r="F4533" s="53"/>
      <c r="G4533" s="53"/>
      <c r="H4533" s="53"/>
      <c r="I4533" s="54"/>
      <c r="J4533" s="50"/>
      <c r="K4533" s="54"/>
      <c r="L4533" s="55"/>
      <c r="M4533" s="75"/>
      <c r="N4533" s="75"/>
      <c r="O4533" s="74"/>
      <c r="P4533" s="74"/>
      <c r="Q4533" s="57">
        <f>O4533-P4533</f>
        <v>0</v>
      </c>
      <c r="R4533" s="74"/>
      <c r="S4533" s="53">
        <f>ROUND(R4533/12*3,0)</f>
        <v>0</v>
      </c>
      <c r="T4533" s="58"/>
      <c r="U4533" s="58"/>
      <c r="V4533" s="53">
        <f>T4533-U4533</f>
        <v>0</v>
      </c>
      <c r="W4533" s="75"/>
      <c r="X4533" s="76"/>
    </row>
    <row r="4534" spans="1:24" s="77" customFormat="1" ht="15.75" x14ac:dyDescent="0.25">
      <c r="A4534" s="72" t="s">
        <v>307</v>
      </c>
      <c r="B4534" s="33" t="s">
        <v>330</v>
      </c>
      <c r="C4534" s="23" t="s">
        <v>75</v>
      </c>
      <c r="D4534" s="34" t="s">
        <v>107</v>
      </c>
      <c r="E4534" s="74"/>
      <c r="F4534" s="53"/>
      <c r="G4534" s="74"/>
      <c r="H4534" s="74"/>
      <c r="I4534" s="54"/>
      <c r="J4534" s="50"/>
      <c r="K4534" s="54"/>
      <c r="L4534" s="55"/>
      <c r="M4534" s="75"/>
      <c r="N4534" s="75"/>
      <c r="O4534" s="74"/>
      <c r="P4534" s="74"/>
      <c r="Q4534" s="57">
        <f>O4534-P4534</f>
        <v>0</v>
      </c>
      <c r="R4534" s="74"/>
      <c r="S4534" s="53">
        <f>ROUND(R4534/12*3,0)</f>
        <v>0</v>
      </c>
      <c r="T4534" s="58"/>
      <c r="U4534" s="58"/>
      <c r="V4534" s="53">
        <f>T4534-U4534</f>
        <v>0</v>
      </c>
      <c r="W4534" s="75"/>
      <c r="X4534" s="76"/>
    </row>
    <row r="4535" spans="1:24" s="77" customFormat="1" ht="31.5" x14ac:dyDescent="0.25">
      <c r="A4535" s="72" t="s">
        <v>307</v>
      </c>
      <c r="B4535" s="33" t="s">
        <v>330</v>
      </c>
      <c r="C4535" s="23" t="s">
        <v>76</v>
      </c>
      <c r="D4535" s="34" t="s">
        <v>108</v>
      </c>
      <c r="E4535" s="74"/>
      <c r="F4535" s="53"/>
      <c r="G4535" s="74"/>
      <c r="H4535" s="74"/>
      <c r="I4535" s="54"/>
      <c r="J4535" s="50"/>
      <c r="K4535" s="54"/>
      <c r="L4535" s="55"/>
      <c r="M4535" s="75"/>
      <c r="N4535" s="75"/>
      <c r="O4535" s="74"/>
      <c r="P4535" s="74"/>
      <c r="Q4535" s="57">
        <f>O4535-P4535</f>
        <v>0</v>
      </c>
      <c r="R4535" s="74"/>
      <c r="S4535" s="53">
        <f>ROUND(R4535/12*3,0)</f>
        <v>0</v>
      </c>
      <c r="T4535" s="58"/>
      <c r="U4535" s="58"/>
      <c r="V4535" s="53">
        <f>T4535-U4535</f>
        <v>0</v>
      </c>
      <c r="W4535" s="75"/>
      <c r="X4535" s="76"/>
    </row>
    <row r="4536" spans="1:24" s="77" customFormat="1" ht="15.75" x14ac:dyDescent="0.25">
      <c r="A4536" s="72" t="s">
        <v>307</v>
      </c>
      <c r="B4536" s="22" t="s">
        <v>331</v>
      </c>
      <c r="C4536" s="97"/>
      <c r="D4536" s="32" t="s">
        <v>24</v>
      </c>
      <c r="E4536" s="61">
        <f>SUM(E4537:E4549)</f>
        <v>170759</v>
      </c>
      <c r="F4536" s="61">
        <f>SUM(F4537:F4549)</f>
        <v>28459.83</v>
      </c>
      <c r="G4536" s="61">
        <f>SUM(G4537:G4549)</f>
        <v>28460</v>
      </c>
      <c r="H4536" s="61">
        <f>SUM(H4537:H4549)</f>
        <v>28460</v>
      </c>
      <c r="I4536" s="120">
        <f>SUM(I4537:I4549)</f>
        <v>0.16999999999825377</v>
      </c>
      <c r="J4536" s="50">
        <f>ROUND(I4536/F4536*100,2)</f>
        <v>0</v>
      </c>
      <c r="K4536" s="120">
        <f>SUM(K4537:K4549)</f>
        <v>0.16999999999825377</v>
      </c>
      <c r="L4536" s="55">
        <f>ROUND(K4536*100/-F4536,2)</f>
        <v>0</v>
      </c>
      <c r="M4536" s="61"/>
      <c r="N4536" s="61"/>
      <c r="O4536" s="61">
        <f t="shared" ref="O4536:V4536" si="1930">SUM(O4537:O4549)</f>
        <v>324</v>
      </c>
      <c r="P4536" s="61">
        <f t="shared" si="1930"/>
        <v>324</v>
      </c>
      <c r="Q4536" s="120">
        <f t="shared" si="1930"/>
        <v>0</v>
      </c>
      <c r="R4536" s="61">
        <f t="shared" si="1930"/>
        <v>66</v>
      </c>
      <c r="S4536" s="61">
        <f t="shared" si="1930"/>
        <v>11</v>
      </c>
      <c r="T4536" s="137">
        <f t="shared" si="1930"/>
        <v>11</v>
      </c>
      <c r="U4536" s="137">
        <f t="shared" si="1930"/>
        <v>11</v>
      </c>
      <c r="V4536" s="61">
        <f t="shared" si="1930"/>
        <v>0</v>
      </c>
      <c r="W4536" s="68"/>
      <c r="X4536" s="76"/>
    </row>
    <row r="4537" spans="1:24" s="77" customFormat="1" ht="15.75" x14ac:dyDescent="0.25">
      <c r="A4537" s="72" t="s">
        <v>307</v>
      </c>
      <c r="B4537" s="33" t="s">
        <v>331</v>
      </c>
      <c r="C4537" s="37" t="s">
        <v>25</v>
      </c>
      <c r="D4537" s="34" t="s">
        <v>54</v>
      </c>
      <c r="E4537" s="74"/>
      <c r="F4537" s="74"/>
      <c r="G4537" s="74"/>
      <c r="H4537" s="74"/>
      <c r="I4537" s="119"/>
      <c r="J4537" s="55"/>
      <c r="K4537" s="119"/>
      <c r="L4537" s="55"/>
      <c r="M4537" s="75"/>
      <c r="N4537" s="75"/>
      <c r="O4537" s="74"/>
      <c r="P4537" s="74"/>
      <c r="Q4537" s="59">
        <f t="shared" ref="Q4537:Q4549" si="1931">O4537-P4537</f>
        <v>0</v>
      </c>
      <c r="R4537" s="74"/>
      <c r="S4537" s="53">
        <f t="shared" ref="S4537:S4547" si="1932">ROUND(R4537/12*3,0)</f>
        <v>0</v>
      </c>
      <c r="T4537" s="53"/>
      <c r="U4537" s="53"/>
      <c r="V4537" s="53">
        <f t="shared" ref="V4537:V4549" si="1933">T4537-U4537</f>
        <v>0</v>
      </c>
      <c r="W4537" s="75"/>
      <c r="X4537" s="76"/>
    </row>
    <row r="4538" spans="1:24" s="77" customFormat="1" ht="15.75" x14ac:dyDescent="0.25">
      <c r="A4538" s="72" t="s">
        <v>307</v>
      </c>
      <c r="B4538" s="33" t="s">
        <v>331</v>
      </c>
      <c r="C4538" s="37" t="s">
        <v>26</v>
      </c>
      <c r="D4538" s="34" t="s">
        <v>27</v>
      </c>
      <c r="E4538" s="74"/>
      <c r="F4538" s="74"/>
      <c r="G4538" s="74"/>
      <c r="H4538" s="74"/>
      <c r="I4538" s="54"/>
      <c r="J4538" s="50"/>
      <c r="K4538" s="54"/>
      <c r="L4538" s="55"/>
      <c r="M4538" s="75"/>
      <c r="N4538" s="75"/>
      <c r="O4538" s="74"/>
      <c r="P4538" s="74"/>
      <c r="Q4538" s="57">
        <f t="shared" si="1931"/>
        <v>0</v>
      </c>
      <c r="R4538" s="74"/>
      <c r="S4538" s="53">
        <f t="shared" si="1932"/>
        <v>0</v>
      </c>
      <c r="T4538" s="58"/>
      <c r="U4538" s="58"/>
      <c r="V4538" s="53">
        <f t="shared" si="1933"/>
        <v>0</v>
      </c>
      <c r="W4538" s="75"/>
      <c r="X4538" s="76"/>
    </row>
    <row r="4539" spans="1:24" s="77" customFormat="1" ht="31.5" x14ac:dyDescent="0.25">
      <c r="A4539" s="72" t="s">
        <v>307</v>
      </c>
      <c r="B4539" s="33" t="s">
        <v>331</v>
      </c>
      <c r="C4539" s="37" t="s">
        <v>28</v>
      </c>
      <c r="D4539" s="34" t="s">
        <v>29</v>
      </c>
      <c r="E4539" s="74"/>
      <c r="F4539" s="74"/>
      <c r="G4539" s="74"/>
      <c r="H4539" s="74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1931"/>
        <v>0</v>
      </c>
      <c r="R4539" s="74"/>
      <c r="S4539" s="53">
        <f t="shared" si="1932"/>
        <v>0</v>
      </c>
      <c r="T4539" s="58"/>
      <c r="U4539" s="58"/>
      <c r="V4539" s="53">
        <f t="shared" si="1933"/>
        <v>0</v>
      </c>
      <c r="W4539" s="75"/>
      <c r="X4539" s="76"/>
    </row>
    <row r="4540" spans="1:24" s="77" customFormat="1" ht="15.75" x14ac:dyDescent="0.25">
      <c r="A4540" s="72" t="s">
        <v>307</v>
      </c>
      <c r="B4540" s="33" t="s">
        <v>331</v>
      </c>
      <c r="C4540" s="37" t="s">
        <v>56</v>
      </c>
      <c r="D4540" s="34" t="s">
        <v>53</v>
      </c>
      <c r="E4540" s="74"/>
      <c r="F4540" s="74"/>
      <c r="G4540" s="74"/>
      <c r="H4540" s="74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1931"/>
        <v>0</v>
      </c>
      <c r="R4540" s="74"/>
      <c r="S4540" s="53">
        <f t="shared" si="1932"/>
        <v>0</v>
      </c>
      <c r="T4540" s="58"/>
      <c r="U4540" s="58"/>
      <c r="V4540" s="53">
        <f t="shared" si="1933"/>
        <v>0</v>
      </c>
      <c r="W4540" s="75"/>
      <c r="X4540" s="76"/>
    </row>
    <row r="4541" spans="1:24" s="77" customFormat="1" ht="15.75" x14ac:dyDescent="0.25">
      <c r="A4541" s="72" t="s">
        <v>307</v>
      </c>
      <c r="B4541" s="33" t="s">
        <v>331</v>
      </c>
      <c r="C4541" s="37" t="s">
        <v>57</v>
      </c>
      <c r="D4541" s="34" t="s">
        <v>68</v>
      </c>
      <c r="E4541" s="74"/>
      <c r="F4541" s="74"/>
      <c r="G4541" s="74"/>
      <c r="H4541" s="74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1931"/>
        <v>0</v>
      </c>
      <c r="R4541" s="74"/>
      <c r="S4541" s="53">
        <f t="shared" si="1932"/>
        <v>0</v>
      </c>
      <c r="T4541" s="58"/>
      <c r="U4541" s="58"/>
      <c r="V4541" s="53">
        <f t="shared" si="1933"/>
        <v>0</v>
      </c>
      <c r="W4541" s="75"/>
      <c r="X4541" s="76"/>
    </row>
    <row r="4542" spans="1:24" s="77" customFormat="1" ht="15.75" x14ac:dyDescent="0.25">
      <c r="A4542" s="72" t="s">
        <v>307</v>
      </c>
      <c r="B4542" s="33" t="s">
        <v>331</v>
      </c>
      <c r="C4542" s="37" t="s">
        <v>58</v>
      </c>
      <c r="D4542" s="34" t="s">
        <v>70</v>
      </c>
      <c r="E4542" s="74"/>
      <c r="F4542" s="74"/>
      <c r="G4542" s="74"/>
      <c r="H4542" s="74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1931"/>
        <v>0</v>
      </c>
      <c r="R4542" s="74"/>
      <c r="S4542" s="53">
        <f t="shared" si="1932"/>
        <v>0</v>
      </c>
      <c r="T4542" s="58"/>
      <c r="U4542" s="58"/>
      <c r="V4542" s="53">
        <f t="shared" si="1933"/>
        <v>0</v>
      </c>
      <c r="W4542" s="75"/>
      <c r="X4542" s="76"/>
    </row>
    <row r="4543" spans="1:24" s="77" customFormat="1" ht="31.5" x14ac:dyDescent="0.25">
      <c r="A4543" s="72" t="s">
        <v>307</v>
      </c>
      <c r="B4543" s="33" t="s">
        <v>331</v>
      </c>
      <c r="C4543" s="37" t="s">
        <v>59</v>
      </c>
      <c r="D4543" s="34" t="s">
        <v>69</v>
      </c>
      <c r="E4543" s="74"/>
      <c r="F4543" s="74"/>
      <c r="G4543" s="74"/>
      <c r="H4543" s="74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1931"/>
        <v>0</v>
      </c>
      <c r="R4543" s="74"/>
      <c r="S4543" s="53">
        <f t="shared" si="1932"/>
        <v>0</v>
      </c>
      <c r="T4543" s="58"/>
      <c r="U4543" s="58"/>
      <c r="V4543" s="53">
        <f t="shared" si="1933"/>
        <v>0</v>
      </c>
      <c r="W4543" s="75"/>
      <c r="X4543" s="76"/>
    </row>
    <row r="4544" spans="1:24" s="77" customFormat="1" ht="15.75" x14ac:dyDescent="0.25">
      <c r="A4544" s="72" t="s">
        <v>307</v>
      </c>
      <c r="B4544" s="33" t="s">
        <v>331</v>
      </c>
      <c r="C4544" s="37" t="s">
        <v>60</v>
      </c>
      <c r="D4544" s="34" t="s">
        <v>72</v>
      </c>
      <c r="E4544" s="74"/>
      <c r="F4544" s="74"/>
      <c r="G4544" s="74"/>
      <c r="H4544" s="74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1931"/>
        <v>0</v>
      </c>
      <c r="R4544" s="74"/>
      <c r="S4544" s="53">
        <f t="shared" si="1932"/>
        <v>0</v>
      </c>
      <c r="T4544" s="58"/>
      <c r="U4544" s="58"/>
      <c r="V4544" s="53">
        <f t="shared" si="1933"/>
        <v>0</v>
      </c>
      <c r="W4544" s="75"/>
      <c r="X4544" s="76"/>
    </row>
    <row r="4545" spans="1:24" s="77" customFormat="1" ht="15.75" x14ac:dyDescent="0.25">
      <c r="A4545" s="72" t="s">
        <v>307</v>
      </c>
      <c r="B4545" s="33" t="s">
        <v>331</v>
      </c>
      <c r="C4545" s="37" t="s">
        <v>61</v>
      </c>
      <c r="D4545" s="34" t="s">
        <v>67</v>
      </c>
      <c r="E4545" s="74"/>
      <c r="F4545" s="74"/>
      <c r="G4545" s="74"/>
      <c r="H4545" s="74"/>
      <c r="I4545" s="54"/>
      <c r="J4545" s="50"/>
      <c r="K4545" s="54"/>
      <c r="L4545" s="55"/>
      <c r="M4545" s="75"/>
      <c r="N4545" s="75"/>
      <c r="O4545" s="74"/>
      <c r="P4545" s="74"/>
      <c r="Q4545" s="57">
        <f t="shared" si="1931"/>
        <v>0</v>
      </c>
      <c r="R4545" s="74"/>
      <c r="S4545" s="53">
        <f t="shared" si="1932"/>
        <v>0</v>
      </c>
      <c r="T4545" s="58"/>
      <c r="U4545" s="58"/>
      <c r="V4545" s="53">
        <f t="shared" si="1933"/>
        <v>0</v>
      </c>
      <c r="W4545" s="75"/>
      <c r="X4545" s="76"/>
    </row>
    <row r="4546" spans="1:24" s="77" customFormat="1" ht="15.75" x14ac:dyDescent="0.25">
      <c r="A4546" s="72" t="s">
        <v>307</v>
      </c>
      <c r="B4546" s="33" t="s">
        <v>331</v>
      </c>
      <c r="C4546" s="37" t="s">
        <v>62</v>
      </c>
      <c r="D4546" s="34" t="s">
        <v>66</v>
      </c>
      <c r="E4546" s="74"/>
      <c r="F4546" s="74"/>
      <c r="G4546" s="74"/>
      <c r="H4546" s="74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1931"/>
        <v>0</v>
      </c>
      <c r="R4546" s="74"/>
      <c r="S4546" s="53">
        <f t="shared" si="1932"/>
        <v>0</v>
      </c>
      <c r="T4546" s="58"/>
      <c r="U4546" s="58"/>
      <c r="V4546" s="53">
        <f t="shared" si="1933"/>
        <v>0</v>
      </c>
      <c r="W4546" s="75"/>
      <c r="X4546" s="76"/>
    </row>
    <row r="4547" spans="1:24" s="77" customFormat="1" ht="15.75" x14ac:dyDescent="0.25">
      <c r="A4547" s="72" t="s">
        <v>307</v>
      </c>
      <c r="B4547" s="33" t="s">
        <v>331</v>
      </c>
      <c r="C4547" s="37" t="s">
        <v>63</v>
      </c>
      <c r="D4547" s="34" t="s">
        <v>52</v>
      </c>
      <c r="E4547" s="74"/>
      <c r="F4547" s="74"/>
      <c r="G4547" s="74"/>
      <c r="H4547" s="74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1931"/>
        <v>0</v>
      </c>
      <c r="R4547" s="74"/>
      <c r="S4547" s="53">
        <f t="shared" si="1932"/>
        <v>0</v>
      </c>
      <c r="T4547" s="58"/>
      <c r="U4547" s="58"/>
      <c r="V4547" s="53">
        <f t="shared" si="1933"/>
        <v>0</v>
      </c>
      <c r="W4547" s="75"/>
      <c r="X4547" s="76"/>
    </row>
    <row r="4548" spans="1:24" s="77" customFormat="1" ht="15.75" x14ac:dyDescent="0.25">
      <c r="A4548" s="72" t="s">
        <v>307</v>
      </c>
      <c r="B4548" s="33" t="s">
        <v>331</v>
      </c>
      <c r="C4548" s="37" t="s">
        <v>64</v>
      </c>
      <c r="D4548" s="34" t="s">
        <v>55</v>
      </c>
      <c r="E4548" s="53">
        <v>170759</v>
      </c>
      <c r="F4548" s="53">
        <f>ROUND(E4548/12*2,2)</f>
        <v>28459.83</v>
      </c>
      <c r="G4548" s="53">
        <v>28460</v>
      </c>
      <c r="H4548" s="53">
        <v>28460</v>
      </c>
      <c r="I4548" s="119">
        <f t="shared" ref="I4548" si="1934">G4548-F4548</f>
        <v>0.16999999999825377</v>
      </c>
      <c r="J4548" s="55">
        <f t="shared" ref="J4548" si="1935">ROUND(I4548/F4548*100,2)</f>
        <v>0</v>
      </c>
      <c r="K4548" s="54">
        <f>G4548-F4548</f>
        <v>0.16999999999825377</v>
      </c>
      <c r="L4548" s="55">
        <f>ROUND(K4548*100/-F4548,2)</f>
        <v>0</v>
      </c>
      <c r="M4548" s="75"/>
      <c r="N4548" s="75"/>
      <c r="O4548" s="74">
        <v>324</v>
      </c>
      <c r="P4548" s="74">
        <v>324</v>
      </c>
      <c r="Q4548" s="57">
        <f t="shared" si="1931"/>
        <v>0</v>
      </c>
      <c r="R4548" s="74">
        <v>66</v>
      </c>
      <c r="S4548" s="53">
        <f>ROUND(R4548/12*2,0)</f>
        <v>11</v>
      </c>
      <c r="T4548" s="58">
        <v>11</v>
      </c>
      <c r="U4548" s="58">
        <v>11</v>
      </c>
      <c r="V4548" s="53">
        <f t="shared" si="1933"/>
        <v>0</v>
      </c>
      <c r="W4548" s="75"/>
      <c r="X4548" s="76"/>
    </row>
    <row r="4549" spans="1:24" s="77" customFormat="1" ht="15.75" x14ac:dyDescent="0.25">
      <c r="A4549" s="72" t="s">
        <v>307</v>
      </c>
      <c r="B4549" s="33" t="s">
        <v>331</v>
      </c>
      <c r="C4549" s="37" t="s">
        <v>65</v>
      </c>
      <c r="D4549" s="34" t="s">
        <v>71</v>
      </c>
      <c r="E4549" s="74"/>
      <c r="F4549" s="74"/>
      <c r="G4549" s="74"/>
      <c r="H4549" s="74"/>
      <c r="I4549" s="54"/>
      <c r="J4549" s="50"/>
      <c r="K4549" s="54"/>
      <c r="L4549" s="55"/>
      <c r="M4549" s="75"/>
      <c r="N4549" s="75"/>
      <c r="O4549" s="74"/>
      <c r="P4549" s="74"/>
      <c r="Q4549" s="57">
        <f t="shared" si="1931"/>
        <v>0</v>
      </c>
      <c r="R4549" s="74"/>
      <c r="S4549" s="53">
        <f>ROUND(R4549/12*3,0)</f>
        <v>0</v>
      </c>
      <c r="T4549" s="58"/>
      <c r="U4549" s="58"/>
      <c r="V4549" s="53">
        <f t="shared" si="1933"/>
        <v>0</v>
      </c>
      <c r="W4549" s="75"/>
      <c r="X4549" s="76"/>
    </row>
    <row r="4550" spans="1:24" s="77" customFormat="1" ht="31.5" x14ac:dyDescent="0.25">
      <c r="A4550" s="72" t="s">
        <v>307</v>
      </c>
      <c r="B4550" s="22" t="s">
        <v>332</v>
      </c>
      <c r="C4550" s="23" t="s">
        <v>102</v>
      </c>
      <c r="D4550" s="32" t="s">
        <v>30</v>
      </c>
      <c r="E4550" s="61">
        <f t="shared" ref="E4550:L4550" si="1936">SUM(E4551:E4568)</f>
        <v>827165</v>
      </c>
      <c r="F4550" s="61">
        <f t="shared" si="1936"/>
        <v>137861</v>
      </c>
      <c r="G4550" s="61">
        <f t="shared" si="1936"/>
        <v>319427</v>
      </c>
      <c r="H4550" s="61">
        <f t="shared" si="1936"/>
        <v>220859</v>
      </c>
      <c r="I4550" s="120">
        <f t="shared" si="1936"/>
        <v>63623</v>
      </c>
      <c r="J4550" s="50">
        <f>ROUND(I4550/F4550*100,2)</f>
        <v>46.15</v>
      </c>
      <c r="K4550" s="120">
        <f t="shared" si="1936"/>
        <v>-827</v>
      </c>
      <c r="L4550" s="61">
        <f t="shared" si="1936"/>
        <v>200</v>
      </c>
      <c r="M4550" s="61"/>
      <c r="N4550" s="61"/>
      <c r="O4550" s="61">
        <f t="shared" ref="O4550:V4550" si="1937">SUM(O4551:O4566)</f>
        <v>4574</v>
      </c>
      <c r="P4550" s="61">
        <f t="shared" si="1937"/>
        <v>4574</v>
      </c>
      <c r="Q4550" s="120">
        <f t="shared" si="1937"/>
        <v>0</v>
      </c>
      <c r="R4550" s="61">
        <f t="shared" si="1937"/>
        <v>0</v>
      </c>
      <c r="S4550" s="61">
        <f t="shared" si="1937"/>
        <v>0</v>
      </c>
      <c r="T4550" s="137">
        <f t="shared" si="1937"/>
        <v>14</v>
      </c>
      <c r="U4550" s="137">
        <f t="shared" si="1937"/>
        <v>14</v>
      </c>
      <c r="V4550" s="61">
        <f t="shared" si="1937"/>
        <v>0</v>
      </c>
      <c r="W4550" s="61"/>
      <c r="X4550" s="76"/>
    </row>
    <row r="4551" spans="1:24" s="77" customFormat="1" ht="15.75" x14ac:dyDescent="0.25">
      <c r="A4551" s="72" t="s">
        <v>307</v>
      </c>
      <c r="B4551" s="33" t="s">
        <v>332</v>
      </c>
      <c r="C4551" s="23" t="s">
        <v>79</v>
      </c>
      <c r="D4551" s="43" t="s">
        <v>77</v>
      </c>
      <c r="E4551" s="53">
        <v>3508</v>
      </c>
      <c r="F4551" s="53">
        <f>ROUND(E4551/12*2,0)</f>
        <v>585</v>
      </c>
      <c r="G4551" s="53">
        <v>0</v>
      </c>
      <c r="H4551" s="53">
        <v>0</v>
      </c>
      <c r="I4551" s="55"/>
      <c r="J4551" s="55"/>
      <c r="K4551" s="54">
        <f>G4551-F4551</f>
        <v>-585</v>
      </c>
      <c r="L4551" s="55">
        <f>ROUND(K4551*100/-F4551,2)</f>
        <v>100</v>
      </c>
      <c r="M4551" s="75"/>
      <c r="N4551" s="75"/>
      <c r="O4551" s="74"/>
      <c r="P4551" s="74"/>
      <c r="Q4551" s="59">
        <f t="shared" ref="Q4551:Q4558" si="1938">O4551-P4551</f>
        <v>0</v>
      </c>
      <c r="R4551" s="74"/>
      <c r="S4551" s="53">
        <f t="shared" ref="S4551:S4558" si="1939">ROUND(R4551/12*3,0)</f>
        <v>0</v>
      </c>
      <c r="T4551" s="53"/>
      <c r="U4551" s="53"/>
      <c r="V4551" s="53">
        <f t="shared" ref="V4551:V4558" si="1940">T4551-U4551</f>
        <v>0</v>
      </c>
      <c r="W4551" s="75"/>
      <c r="X4551" s="76"/>
    </row>
    <row r="4552" spans="1:24" s="77" customFormat="1" ht="15.75" x14ac:dyDescent="0.25">
      <c r="A4552" s="72" t="s">
        <v>307</v>
      </c>
      <c r="B4552" s="33" t="s">
        <v>332</v>
      </c>
      <c r="C4552" s="23" t="s">
        <v>80</v>
      </c>
      <c r="D4552" s="43" t="s">
        <v>78</v>
      </c>
      <c r="E4552" s="74"/>
      <c r="F4552" s="74"/>
      <c r="G4552" s="74"/>
      <c r="H4552" s="74"/>
      <c r="I4552" s="119"/>
      <c r="J4552" s="50"/>
      <c r="K4552" s="54"/>
      <c r="L4552" s="55"/>
      <c r="M4552" s="75"/>
      <c r="N4552" s="75"/>
      <c r="O4552" s="74"/>
      <c r="P4552" s="74"/>
      <c r="Q4552" s="57">
        <f t="shared" si="1938"/>
        <v>0</v>
      </c>
      <c r="R4552" s="74"/>
      <c r="S4552" s="53">
        <f t="shared" si="1939"/>
        <v>0</v>
      </c>
      <c r="T4552" s="58"/>
      <c r="U4552" s="58"/>
      <c r="V4552" s="53">
        <f t="shared" si="1940"/>
        <v>0</v>
      </c>
      <c r="W4552" s="75"/>
      <c r="X4552" s="76"/>
    </row>
    <row r="4553" spans="1:24" s="77" customFormat="1" ht="15.75" x14ac:dyDescent="0.25">
      <c r="A4553" s="72" t="s">
        <v>307</v>
      </c>
      <c r="B4553" s="33" t="s">
        <v>332</v>
      </c>
      <c r="C4553" s="23" t="s">
        <v>82</v>
      </c>
      <c r="D4553" s="34" t="s">
        <v>81</v>
      </c>
      <c r="E4553" s="74"/>
      <c r="F4553" s="74"/>
      <c r="G4553" s="74"/>
      <c r="H4553" s="74"/>
      <c r="I4553" s="54"/>
      <c r="J4553" s="50"/>
      <c r="K4553" s="54"/>
      <c r="L4553" s="55"/>
      <c r="M4553" s="75"/>
      <c r="N4553" s="75"/>
      <c r="O4553" s="74"/>
      <c r="P4553" s="74"/>
      <c r="Q4553" s="57">
        <f t="shared" si="1938"/>
        <v>0</v>
      </c>
      <c r="R4553" s="74"/>
      <c r="S4553" s="53">
        <f t="shared" si="1939"/>
        <v>0</v>
      </c>
      <c r="T4553" s="58"/>
      <c r="U4553" s="58"/>
      <c r="V4553" s="53">
        <f t="shared" si="1940"/>
        <v>0</v>
      </c>
      <c r="W4553" s="75"/>
      <c r="X4553" s="76"/>
    </row>
    <row r="4554" spans="1:24" s="77" customFormat="1" ht="31.5" x14ac:dyDescent="0.25">
      <c r="A4554" s="72" t="s">
        <v>307</v>
      </c>
      <c r="B4554" s="33" t="s">
        <v>332</v>
      </c>
      <c r="C4554" s="23" t="s">
        <v>84</v>
      </c>
      <c r="D4554" s="43" t="s">
        <v>83</v>
      </c>
      <c r="E4554" s="74"/>
      <c r="F4554" s="74"/>
      <c r="G4554" s="74"/>
      <c r="H4554" s="74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1938"/>
        <v>0</v>
      </c>
      <c r="R4554" s="74"/>
      <c r="S4554" s="53">
        <f t="shared" si="1939"/>
        <v>0</v>
      </c>
      <c r="T4554" s="58"/>
      <c r="U4554" s="58"/>
      <c r="V4554" s="53">
        <f t="shared" si="1940"/>
        <v>0</v>
      </c>
      <c r="W4554" s="75"/>
      <c r="X4554" s="76"/>
    </row>
    <row r="4555" spans="1:24" s="77" customFormat="1" ht="15.75" x14ac:dyDescent="0.25">
      <c r="A4555" s="72" t="s">
        <v>307</v>
      </c>
      <c r="B4555" s="33" t="s">
        <v>332</v>
      </c>
      <c r="C4555" s="23" t="s">
        <v>95</v>
      </c>
      <c r="D4555" s="43" t="s">
        <v>96</v>
      </c>
      <c r="E4555" s="74"/>
      <c r="F4555" s="74"/>
      <c r="G4555" s="74"/>
      <c r="H4555" s="74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1938"/>
        <v>0</v>
      </c>
      <c r="R4555" s="74"/>
      <c r="S4555" s="53">
        <f t="shared" si="1939"/>
        <v>0</v>
      </c>
      <c r="T4555" s="58"/>
      <c r="U4555" s="58"/>
      <c r="V4555" s="53">
        <f t="shared" si="1940"/>
        <v>0</v>
      </c>
      <c r="W4555" s="75"/>
      <c r="X4555" s="76"/>
    </row>
    <row r="4556" spans="1:24" s="77" customFormat="1" ht="31.5" x14ac:dyDescent="0.25">
      <c r="A4556" s="72" t="s">
        <v>307</v>
      </c>
      <c r="B4556" s="33" t="s">
        <v>332</v>
      </c>
      <c r="C4556" s="23" t="s">
        <v>86</v>
      </c>
      <c r="D4556" s="43" t="s">
        <v>85</v>
      </c>
      <c r="E4556" s="53"/>
      <c r="F4556" s="53"/>
      <c r="G4556" s="53">
        <v>118770</v>
      </c>
      <c r="H4556" s="53">
        <v>118770</v>
      </c>
      <c r="I4556" s="55"/>
      <c r="J4556" s="55"/>
      <c r="K4556" s="54"/>
      <c r="L4556" s="55"/>
      <c r="M4556" s="75"/>
      <c r="N4556" s="75"/>
      <c r="O4556" s="74">
        <v>4574</v>
      </c>
      <c r="P4556" s="74">
        <v>4574</v>
      </c>
      <c r="Q4556" s="57">
        <f t="shared" si="1938"/>
        <v>0</v>
      </c>
      <c r="R4556" s="74"/>
      <c r="S4556" s="53">
        <f>ROUND(R4556/12*2,0)</f>
        <v>0</v>
      </c>
      <c r="T4556" s="58">
        <v>14</v>
      </c>
      <c r="U4556" s="58">
        <v>14</v>
      </c>
      <c r="V4556" s="53">
        <f t="shared" si="1940"/>
        <v>0</v>
      </c>
      <c r="W4556" s="75"/>
      <c r="X4556" s="76"/>
    </row>
    <row r="4557" spans="1:24" s="77" customFormat="1" ht="31.5" x14ac:dyDescent="0.25">
      <c r="A4557" s="72" t="s">
        <v>307</v>
      </c>
      <c r="B4557" s="33" t="s">
        <v>332</v>
      </c>
      <c r="C4557" s="23" t="s">
        <v>102</v>
      </c>
      <c r="D4557" s="39" t="s">
        <v>352</v>
      </c>
      <c r="E4557" s="74"/>
      <c r="F4557" s="74"/>
      <c r="G4557" s="74"/>
      <c r="H4557" s="74"/>
      <c r="I4557" s="54"/>
      <c r="J4557" s="50"/>
      <c r="K4557" s="54"/>
      <c r="L4557" s="55"/>
      <c r="M4557" s="75"/>
      <c r="N4557" s="75"/>
      <c r="O4557" s="74"/>
      <c r="P4557" s="74"/>
      <c r="Q4557" s="57">
        <f t="shared" si="1938"/>
        <v>0</v>
      </c>
      <c r="R4557" s="74"/>
      <c r="S4557" s="53">
        <f t="shared" ref="S4557" si="1941">R4557</f>
        <v>0</v>
      </c>
      <c r="T4557" s="58"/>
      <c r="U4557" s="58"/>
      <c r="V4557" s="53">
        <f t="shared" si="1940"/>
        <v>0</v>
      </c>
      <c r="W4557" s="75"/>
      <c r="X4557" s="76"/>
    </row>
    <row r="4558" spans="1:24" s="77" customFormat="1" ht="15.75" x14ac:dyDescent="0.25">
      <c r="A4558" s="72" t="s">
        <v>307</v>
      </c>
      <c r="B4558" s="33" t="s">
        <v>332</v>
      </c>
      <c r="C4558" s="23" t="s">
        <v>89</v>
      </c>
      <c r="D4558" s="43" t="s">
        <v>88</v>
      </c>
      <c r="E4558" s="74"/>
      <c r="F4558" s="74"/>
      <c r="G4558" s="74"/>
      <c r="H4558" s="74"/>
      <c r="I4558" s="54"/>
      <c r="J4558" s="50"/>
      <c r="K4558" s="54"/>
      <c r="L4558" s="55"/>
      <c r="M4558" s="75"/>
      <c r="N4558" s="75"/>
      <c r="O4558" s="74"/>
      <c r="P4558" s="74"/>
      <c r="Q4558" s="57">
        <f t="shared" si="1938"/>
        <v>0</v>
      </c>
      <c r="R4558" s="74"/>
      <c r="S4558" s="53">
        <f t="shared" si="1939"/>
        <v>0</v>
      </c>
      <c r="T4558" s="58"/>
      <c r="U4558" s="58"/>
      <c r="V4558" s="53">
        <f t="shared" si="1940"/>
        <v>0</v>
      </c>
      <c r="W4558" s="75"/>
      <c r="X4558" s="76"/>
    </row>
    <row r="4559" spans="1:24" s="77" customFormat="1" ht="15.75" x14ac:dyDescent="0.25">
      <c r="A4559" s="72" t="s">
        <v>307</v>
      </c>
      <c r="B4559" s="33" t="s">
        <v>332</v>
      </c>
      <c r="C4559" s="23" t="s">
        <v>357</v>
      </c>
      <c r="D4559" s="38" t="s">
        <v>358</v>
      </c>
      <c r="E4559" s="53">
        <v>1452</v>
      </c>
      <c r="F4559" s="53">
        <f t="shared" ref="F4559:F4560" si="1942">ROUND(E4559/12*2,0)</f>
        <v>242</v>
      </c>
      <c r="G4559" s="53">
        <v>0</v>
      </c>
      <c r="H4559" s="53">
        <v>0</v>
      </c>
      <c r="I4559" s="55"/>
      <c r="J4559" s="55"/>
      <c r="K4559" s="54">
        <f t="shared" ref="K4559" si="1943">G4559-F4559</f>
        <v>-242</v>
      </c>
      <c r="L4559" s="55">
        <f t="shared" ref="L4559" si="1944">ROUND(K4559*100/-F4559,2)</f>
        <v>100</v>
      </c>
      <c r="M4559" s="75"/>
      <c r="N4559" s="75"/>
      <c r="O4559" s="74"/>
      <c r="P4559" s="74"/>
      <c r="Q4559" s="57"/>
      <c r="R4559" s="74"/>
      <c r="S4559" s="53"/>
      <c r="T4559" s="58"/>
      <c r="U4559" s="58"/>
      <c r="V4559" s="53"/>
      <c r="W4559" s="75"/>
      <c r="X4559" s="76"/>
    </row>
    <row r="4560" spans="1:24" s="77" customFormat="1" ht="15.75" x14ac:dyDescent="0.25">
      <c r="A4560" s="72" t="s">
        <v>307</v>
      </c>
      <c r="B4560" s="33" t="s">
        <v>332</v>
      </c>
      <c r="C4560" s="23" t="s">
        <v>91</v>
      </c>
      <c r="D4560" s="43" t="s">
        <v>90</v>
      </c>
      <c r="E4560" s="53">
        <v>822205</v>
      </c>
      <c r="F4560" s="53">
        <f t="shared" si="1942"/>
        <v>137034</v>
      </c>
      <c r="G4560" s="99">
        <v>200657</v>
      </c>
      <c r="H4560" s="53">
        <v>102089</v>
      </c>
      <c r="I4560" s="119">
        <f t="shared" ref="I4560" si="1945">G4560-F4560</f>
        <v>63623</v>
      </c>
      <c r="J4560" s="119">
        <f t="shared" ref="J4560" si="1946">ROUND(I4560/F4560*100,2)</f>
        <v>46.43</v>
      </c>
      <c r="K4560" s="54"/>
      <c r="L4560" s="55"/>
      <c r="M4560" s="75"/>
      <c r="N4560" s="75"/>
      <c r="O4560" s="74"/>
      <c r="P4560" s="74"/>
      <c r="Q4560" s="57">
        <f t="shared" ref="Q4560:Q4566" si="1947">O4560-P4560</f>
        <v>0</v>
      </c>
      <c r="R4560" s="74"/>
      <c r="S4560" s="53">
        <f t="shared" ref="S4560:S4566" si="1948">ROUND(R4560/12*3,0)</f>
        <v>0</v>
      </c>
      <c r="T4560" s="58"/>
      <c r="U4560" s="58"/>
      <c r="V4560" s="53">
        <f t="shared" ref="V4560:V4566" si="1949">T4560-U4560</f>
        <v>0</v>
      </c>
      <c r="W4560" s="75"/>
      <c r="X4560" s="76"/>
    </row>
    <row r="4561" spans="1:24" s="77" customFormat="1" ht="15.75" x14ac:dyDescent="0.25">
      <c r="A4561" s="72" t="s">
        <v>307</v>
      </c>
      <c r="B4561" s="33" t="s">
        <v>332</v>
      </c>
      <c r="C4561" s="23" t="s">
        <v>94</v>
      </c>
      <c r="D4561" s="43" t="s">
        <v>97</v>
      </c>
      <c r="E4561" s="74"/>
      <c r="F4561" s="74"/>
      <c r="G4561" s="74"/>
      <c r="H4561" s="74"/>
      <c r="I4561" s="54"/>
      <c r="J4561" s="50"/>
      <c r="K4561" s="54"/>
      <c r="L4561" s="55"/>
      <c r="M4561" s="75"/>
      <c r="N4561" s="75"/>
      <c r="O4561" s="74"/>
      <c r="P4561" s="74"/>
      <c r="Q4561" s="57">
        <f t="shared" si="1947"/>
        <v>0</v>
      </c>
      <c r="R4561" s="74"/>
      <c r="S4561" s="53">
        <f t="shared" si="1948"/>
        <v>0</v>
      </c>
      <c r="T4561" s="58"/>
      <c r="U4561" s="58"/>
      <c r="V4561" s="53">
        <f t="shared" si="1949"/>
        <v>0</v>
      </c>
      <c r="W4561" s="75"/>
      <c r="X4561" s="76"/>
    </row>
    <row r="4562" spans="1:24" s="77" customFormat="1" ht="37.5" customHeight="1" x14ac:dyDescent="0.25">
      <c r="A4562" s="72" t="s">
        <v>307</v>
      </c>
      <c r="B4562" s="33" t="s">
        <v>332</v>
      </c>
      <c r="C4562" s="23" t="s">
        <v>93</v>
      </c>
      <c r="D4562" s="43" t="s">
        <v>92</v>
      </c>
      <c r="E4562" s="74"/>
      <c r="F4562" s="74"/>
      <c r="G4562" s="74"/>
      <c r="H4562" s="74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1947"/>
        <v>0</v>
      </c>
      <c r="R4562" s="74"/>
      <c r="S4562" s="53">
        <f t="shared" si="1948"/>
        <v>0</v>
      </c>
      <c r="T4562" s="58"/>
      <c r="U4562" s="58"/>
      <c r="V4562" s="53">
        <f t="shared" si="1949"/>
        <v>0</v>
      </c>
      <c r="W4562" s="75"/>
      <c r="X4562" s="76"/>
    </row>
    <row r="4563" spans="1:24" s="77" customFormat="1" ht="31.5" x14ac:dyDescent="0.25">
      <c r="A4563" s="72" t="s">
        <v>307</v>
      </c>
      <c r="B4563" s="33" t="s">
        <v>332</v>
      </c>
      <c r="C4563" s="23" t="s">
        <v>98</v>
      </c>
      <c r="D4563" s="34" t="s">
        <v>99</v>
      </c>
      <c r="E4563" s="74"/>
      <c r="F4563" s="74"/>
      <c r="G4563" s="74"/>
      <c r="H4563" s="74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1947"/>
        <v>0</v>
      </c>
      <c r="R4563" s="74"/>
      <c r="S4563" s="53">
        <f t="shared" si="1948"/>
        <v>0</v>
      </c>
      <c r="T4563" s="58"/>
      <c r="U4563" s="58"/>
      <c r="V4563" s="53">
        <f t="shared" si="1949"/>
        <v>0</v>
      </c>
      <c r="W4563" s="75"/>
      <c r="X4563" s="76"/>
    </row>
    <row r="4564" spans="1:24" s="77" customFormat="1" ht="15.75" x14ac:dyDescent="0.25">
      <c r="A4564" s="72" t="s">
        <v>307</v>
      </c>
      <c r="B4564" s="33" t="s">
        <v>332</v>
      </c>
      <c r="C4564" s="23" t="s">
        <v>100</v>
      </c>
      <c r="D4564" s="34" t="s">
        <v>101</v>
      </c>
      <c r="E4564" s="74"/>
      <c r="F4564" s="74"/>
      <c r="G4564" s="74"/>
      <c r="H4564" s="74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1947"/>
        <v>0</v>
      </c>
      <c r="R4564" s="74"/>
      <c r="S4564" s="53">
        <f t="shared" si="1948"/>
        <v>0</v>
      </c>
      <c r="T4564" s="58"/>
      <c r="U4564" s="58"/>
      <c r="V4564" s="53">
        <f t="shared" si="1949"/>
        <v>0</v>
      </c>
      <c r="W4564" s="75"/>
      <c r="X4564" s="76"/>
    </row>
    <row r="4565" spans="1:24" s="77" customFormat="1" ht="47.25" x14ac:dyDescent="0.25">
      <c r="A4565" s="72" t="s">
        <v>307</v>
      </c>
      <c r="B4565" s="33" t="s">
        <v>332</v>
      </c>
      <c r="C4565" s="23" t="s">
        <v>102</v>
      </c>
      <c r="D4565" s="39" t="s">
        <v>87</v>
      </c>
      <c r="E4565" s="74"/>
      <c r="F4565" s="74"/>
      <c r="G4565" s="74"/>
      <c r="H4565" s="74"/>
      <c r="I4565" s="54"/>
      <c r="J4565" s="50"/>
      <c r="K4565" s="54"/>
      <c r="L4565" s="55"/>
      <c r="M4565" s="75"/>
      <c r="N4565" s="75"/>
      <c r="O4565" s="74"/>
      <c r="P4565" s="74"/>
      <c r="Q4565" s="57">
        <f t="shared" si="1947"/>
        <v>0</v>
      </c>
      <c r="R4565" s="74"/>
      <c r="S4565" s="53">
        <f t="shared" si="1948"/>
        <v>0</v>
      </c>
      <c r="T4565" s="58"/>
      <c r="U4565" s="58"/>
      <c r="V4565" s="53">
        <f t="shared" si="1949"/>
        <v>0</v>
      </c>
      <c r="W4565" s="75"/>
      <c r="X4565" s="76"/>
    </row>
    <row r="4566" spans="1:24" s="77" customFormat="1" ht="63" x14ac:dyDescent="0.25">
      <c r="A4566" s="72" t="s">
        <v>307</v>
      </c>
      <c r="B4566" s="33" t="s">
        <v>332</v>
      </c>
      <c r="C4566" s="23" t="s">
        <v>102</v>
      </c>
      <c r="D4566" s="39" t="s">
        <v>103</v>
      </c>
      <c r="E4566" s="74"/>
      <c r="F4566" s="74"/>
      <c r="G4566" s="74"/>
      <c r="H4566" s="74"/>
      <c r="I4566" s="54"/>
      <c r="J4566" s="50"/>
      <c r="K4566" s="54"/>
      <c r="L4566" s="55"/>
      <c r="M4566" s="75"/>
      <c r="N4566" s="75"/>
      <c r="O4566" s="74"/>
      <c r="P4566" s="74"/>
      <c r="Q4566" s="57">
        <f t="shared" si="1947"/>
        <v>0</v>
      </c>
      <c r="R4566" s="74"/>
      <c r="S4566" s="53">
        <f t="shared" si="1948"/>
        <v>0</v>
      </c>
      <c r="T4566" s="58"/>
      <c r="U4566" s="58"/>
      <c r="V4566" s="53">
        <f t="shared" si="1949"/>
        <v>0</v>
      </c>
      <c r="W4566" s="75"/>
      <c r="X4566" s="76"/>
    </row>
    <row r="4567" spans="1:24" s="77" customFormat="1" ht="31.5" x14ac:dyDescent="0.25">
      <c r="A4567" s="72" t="s">
        <v>307</v>
      </c>
      <c r="B4567" s="33" t="s">
        <v>332</v>
      </c>
      <c r="C4567" s="23" t="s">
        <v>362</v>
      </c>
      <c r="D4567" s="39" t="s">
        <v>363</v>
      </c>
      <c r="E4567" s="53"/>
      <c r="F4567" s="53"/>
      <c r="G4567" s="53"/>
      <c r="H4567" s="53"/>
      <c r="I4567" s="119"/>
      <c r="J4567" s="55"/>
      <c r="K4567" s="54"/>
      <c r="L4567" s="55"/>
      <c r="M4567" s="75"/>
      <c r="N4567" s="75"/>
      <c r="O4567" s="74"/>
      <c r="P4567" s="74"/>
      <c r="Q4567" s="57"/>
      <c r="R4567" s="74"/>
      <c r="S4567" s="53"/>
      <c r="T4567" s="58"/>
      <c r="U4567" s="58"/>
      <c r="V4567" s="53"/>
      <c r="W4567" s="75"/>
      <c r="X4567" s="76"/>
    </row>
    <row r="4568" spans="1:24" s="77" customFormat="1" ht="15.75" x14ac:dyDescent="0.25">
      <c r="A4568" s="72" t="s">
        <v>307</v>
      </c>
      <c r="B4568" s="33" t="s">
        <v>332</v>
      </c>
      <c r="C4568" s="23" t="s">
        <v>365</v>
      </c>
      <c r="D4568" s="39" t="s">
        <v>364</v>
      </c>
      <c r="E4568" s="74"/>
      <c r="F4568" s="74"/>
      <c r="G4568" s="74"/>
      <c r="H4568" s="74"/>
      <c r="I4568" s="54"/>
      <c r="J4568" s="50"/>
      <c r="K4568" s="54"/>
      <c r="L4568" s="55"/>
      <c r="M4568" s="75"/>
      <c r="N4568" s="75"/>
      <c r="O4568" s="74"/>
      <c r="P4568" s="74"/>
      <c r="Q4568" s="57"/>
      <c r="R4568" s="74"/>
      <c r="S4568" s="53"/>
      <c r="T4568" s="58"/>
      <c r="U4568" s="58"/>
      <c r="V4568" s="53"/>
      <c r="W4568" s="75"/>
      <c r="X4568" s="76"/>
    </row>
    <row r="4569" spans="1:24" s="77" customFormat="1" ht="23.25" customHeight="1" x14ac:dyDescent="0.25">
      <c r="A4569" s="72" t="s">
        <v>307</v>
      </c>
      <c r="B4569" s="21">
        <v>2</v>
      </c>
      <c r="C4569" s="73" t="s">
        <v>102</v>
      </c>
      <c r="D4569" s="40" t="s">
        <v>31</v>
      </c>
      <c r="E4569" s="68">
        <f>E4570+E4576+E4632</f>
        <v>13824917</v>
      </c>
      <c r="F4569" s="68">
        <f>F4570+F4576+F4632</f>
        <v>2585686.8266666667</v>
      </c>
      <c r="G4569" s="68">
        <f>G4570+G4576+G4632</f>
        <v>2311130.42</v>
      </c>
      <c r="H4569" s="68">
        <f>H4570+H4576+H4632</f>
        <v>2058148.74</v>
      </c>
      <c r="I4569" s="64">
        <f>I4570+I4576+I4632</f>
        <v>217762.24000000002</v>
      </c>
      <c r="J4569" s="50">
        <f>ROUND(I4569/F4569*100,2)</f>
        <v>8.42</v>
      </c>
      <c r="K4569" s="64">
        <f>K4570+K4576+K4632</f>
        <v>-492318.64666666678</v>
      </c>
      <c r="L4569" s="55">
        <f>ROUND(K4569*100/-F4569,2)</f>
        <v>19.04</v>
      </c>
      <c r="M4569" s="64">
        <v>84524</v>
      </c>
      <c r="N4569" s="49">
        <f>ROUND(M4569/12*2,2)</f>
        <v>14087.33</v>
      </c>
      <c r="O4569" s="68">
        <f t="shared" ref="O4569:V4569" si="1950">O4570+O4576+O4632</f>
        <v>11189</v>
      </c>
      <c r="P4569" s="68">
        <f t="shared" si="1950"/>
        <v>10671</v>
      </c>
      <c r="Q4569" s="64">
        <f t="shared" si="1950"/>
        <v>518</v>
      </c>
      <c r="R4569" s="68">
        <f t="shared" si="1950"/>
        <v>3653</v>
      </c>
      <c r="S4569" s="64">
        <f t="shared" si="1950"/>
        <v>614</v>
      </c>
      <c r="T4569" s="64">
        <f t="shared" si="1950"/>
        <v>607</v>
      </c>
      <c r="U4569" s="64">
        <f t="shared" si="1950"/>
        <v>531</v>
      </c>
      <c r="V4569" s="64">
        <f t="shared" si="1950"/>
        <v>76</v>
      </c>
      <c r="W4569" s="68"/>
      <c r="X4569" s="76"/>
    </row>
    <row r="4570" spans="1:24" s="77" customFormat="1" ht="15.75" x14ac:dyDescent="0.25">
      <c r="A4570" s="72" t="s">
        <v>307</v>
      </c>
      <c r="B4570" s="22" t="s">
        <v>333</v>
      </c>
      <c r="C4570" s="73" t="s">
        <v>102</v>
      </c>
      <c r="D4570" s="32" t="s">
        <v>32</v>
      </c>
      <c r="E4570" s="64">
        <f t="shared" ref="E4570:K4570" si="1951">SUM(E4571:E4575)</f>
        <v>1012101</v>
      </c>
      <c r="F4570" s="64">
        <f t="shared" si="1951"/>
        <v>168684</v>
      </c>
      <c r="G4570" s="64">
        <f t="shared" si="1951"/>
        <v>183567</v>
      </c>
      <c r="H4570" s="64">
        <f t="shared" si="1951"/>
        <v>168684</v>
      </c>
      <c r="I4570" s="64">
        <f t="shared" si="1951"/>
        <v>14883</v>
      </c>
      <c r="J4570" s="64">
        <f t="shared" si="1951"/>
        <v>8.82</v>
      </c>
      <c r="K4570" s="64">
        <f t="shared" si="1951"/>
        <v>0</v>
      </c>
      <c r="L4570" s="55">
        <f>ROUND(K4570*100/-F4570,2)</f>
        <v>0</v>
      </c>
      <c r="M4570" s="64"/>
      <c r="N4570" s="64"/>
      <c r="O4570" s="64">
        <f t="shared" ref="O4570:V4570" si="1952">SUM(O4571:O4575)</f>
        <v>1029</v>
      </c>
      <c r="P4570" s="64">
        <f t="shared" si="1952"/>
        <v>1127</v>
      </c>
      <c r="Q4570" s="64">
        <f t="shared" si="1952"/>
        <v>-98</v>
      </c>
      <c r="R4570" s="64">
        <f t="shared" si="1952"/>
        <v>612</v>
      </c>
      <c r="S4570" s="64">
        <f t="shared" si="1952"/>
        <v>102</v>
      </c>
      <c r="T4570" s="64">
        <f t="shared" si="1952"/>
        <v>112</v>
      </c>
      <c r="U4570" s="64">
        <f t="shared" si="1952"/>
        <v>112</v>
      </c>
      <c r="V4570" s="64">
        <f t="shared" si="1952"/>
        <v>0</v>
      </c>
      <c r="W4570" s="64"/>
      <c r="X4570" s="76"/>
    </row>
    <row r="4571" spans="1:24" s="77" customFormat="1" ht="15.75" x14ac:dyDescent="0.25">
      <c r="A4571" s="72" t="s">
        <v>307</v>
      </c>
      <c r="B4571" s="33" t="s">
        <v>333</v>
      </c>
      <c r="C4571" s="73" t="s">
        <v>109</v>
      </c>
      <c r="D4571" s="34" t="s">
        <v>106</v>
      </c>
      <c r="E4571" s="53">
        <v>1012101</v>
      </c>
      <c r="F4571" s="99">
        <f>84342*2</f>
        <v>168684</v>
      </c>
      <c r="G4571" s="99">
        <v>183567</v>
      </c>
      <c r="H4571" s="99">
        <f>84342*2</f>
        <v>168684</v>
      </c>
      <c r="I4571" s="119">
        <f t="shared" ref="I4571" si="1953">G4571-F4571</f>
        <v>14883</v>
      </c>
      <c r="J4571" s="55">
        <f t="shared" ref="J4571" si="1954">ROUND(I4571/F4571*100,2)</f>
        <v>8.82</v>
      </c>
      <c r="K4571" s="54"/>
      <c r="L4571" s="55"/>
      <c r="M4571" s="75"/>
      <c r="N4571" s="75"/>
      <c r="O4571" s="74">
        <v>1029</v>
      </c>
      <c r="P4571" s="74">
        <v>1127</v>
      </c>
      <c r="Q4571" s="57">
        <f>O4571-P4571</f>
        <v>-98</v>
      </c>
      <c r="R4571" s="74">
        <v>612</v>
      </c>
      <c r="S4571" s="53">
        <f>ROUND(R4571/12*2,0)</f>
        <v>102</v>
      </c>
      <c r="T4571" s="58">
        <v>112</v>
      </c>
      <c r="U4571" s="58">
        <v>112</v>
      </c>
      <c r="V4571" s="53">
        <f>T4571-U4571</f>
        <v>0</v>
      </c>
      <c r="W4571" s="75"/>
      <c r="X4571" s="76"/>
    </row>
    <row r="4572" spans="1:24" s="77" customFormat="1" ht="31.5" x14ac:dyDescent="0.25">
      <c r="A4572" s="72" t="s">
        <v>307</v>
      </c>
      <c r="B4572" s="33" t="s">
        <v>333</v>
      </c>
      <c r="C4572" s="73" t="s">
        <v>110</v>
      </c>
      <c r="D4572" s="34" t="s">
        <v>114</v>
      </c>
      <c r="E4572" s="74"/>
      <c r="F4572" s="74"/>
      <c r="G4572" s="74"/>
      <c r="H4572" s="74"/>
      <c r="I4572" s="54"/>
      <c r="J4572" s="50"/>
      <c r="K4572" s="54"/>
      <c r="L4572" s="55"/>
      <c r="M4572" s="75"/>
      <c r="N4572" s="75"/>
      <c r="O4572" s="74"/>
      <c r="P4572" s="74"/>
      <c r="Q4572" s="57">
        <f>O4572-P4572</f>
        <v>0</v>
      </c>
      <c r="R4572" s="74"/>
      <c r="S4572" s="53">
        <f>ROUND(R4572/12*3,0)</f>
        <v>0</v>
      </c>
      <c r="T4572" s="58"/>
      <c r="U4572" s="58"/>
      <c r="V4572" s="53">
        <f>T4572-U4572</f>
        <v>0</v>
      </c>
      <c r="W4572" s="75"/>
      <c r="X4572" s="76"/>
    </row>
    <row r="4573" spans="1:24" s="77" customFormat="1" ht="15.75" x14ac:dyDescent="0.25">
      <c r="A4573" s="72" t="s">
        <v>307</v>
      </c>
      <c r="B4573" s="33" t="s">
        <v>333</v>
      </c>
      <c r="C4573" s="73" t="s">
        <v>111</v>
      </c>
      <c r="D4573" s="34" t="s">
        <v>115</v>
      </c>
      <c r="E4573" s="74"/>
      <c r="F4573" s="74"/>
      <c r="G4573" s="74"/>
      <c r="H4573" s="74"/>
      <c r="I4573" s="54"/>
      <c r="J4573" s="50"/>
      <c r="K4573" s="54"/>
      <c r="L4573" s="55"/>
      <c r="M4573" s="75"/>
      <c r="N4573" s="75"/>
      <c r="O4573" s="74"/>
      <c r="P4573" s="74"/>
      <c r="Q4573" s="57">
        <f>O4573-P4573</f>
        <v>0</v>
      </c>
      <c r="R4573" s="74"/>
      <c r="S4573" s="53">
        <f>ROUND(R4573/12*3,0)</f>
        <v>0</v>
      </c>
      <c r="T4573" s="58"/>
      <c r="U4573" s="58"/>
      <c r="V4573" s="53">
        <f>T4573-U4573</f>
        <v>0</v>
      </c>
      <c r="W4573" s="75"/>
      <c r="X4573" s="76"/>
    </row>
    <row r="4574" spans="1:24" s="77" customFormat="1" ht="31.5" x14ac:dyDescent="0.25">
      <c r="A4574" s="72" t="s">
        <v>307</v>
      </c>
      <c r="B4574" s="33" t="s">
        <v>333</v>
      </c>
      <c r="C4574" s="73" t="s">
        <v>113</v>
      </c>
      <c r="D4574" s="34" t="s">
        <v>116</v>
      </c>
      <c r="E4574" s="74"/>
      <c r="F4574" s="74"/>
      <c r="G4574" s="74"/>
      <c r="H4574" s="74"/>
      <c r="I4574" s="54"/>
      <c r="J4574" s="50"/>
      <c r="K4574" s="54"/>
      <c r="L4574" s="55"/>
      <c r="M4574" s="75"/>
      <c r="N4574" s="75"/>
      <c r="O4574" s="74"/>
      <c r="P4574" s="74"/>
      <c r="Q4574" s="57">
        <f>O4574-P4574</f>
        <v>0</v>
      </c>
      <c r="R4574" s="74"/>
      <c r="S4574" s="53">
        <f>ROUND(R4574/12*3,0)</f>
        <v>0</v>
      </c>
      <c r="T4574" s="58"/>
      <c r="U4574" s="58"/>
      <c r="V4574" s="53">
        <f>T4574-U4574</f>
        <v>0</v>
      </c>
      <c r="W4574" s="75"/>
      <c r="X4574" s="76"/>
    </row>
    <row r="4575" spans="1:24" s="77" customFormat="1" ht="15.75" x14ac:dyDescent="0.25">
      <c r="A4575" s="72" t="s">
        <v>307</v>
      </c>
      <c r="B4575" s="33" t="s">
        <v>333</v>
      </c>
      <c r="C4575" s="73" t="s">
        <v>112</v>
      </c>
      <c r="D4575" s="34" t="s">
        <v>117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>O4575-P4575</f>
        <v>0</v>
      </c>
      <c r="R4575" s="74"/>
      <c r="S4575" s="53">
        <f>ROUND(R4575/12*3,0)</f>
        <v>0</v>
      </c>
      <c r="T4575" s="58"/>
      <c r="U4575" s="58"/>
      <c r="V4575" s="53">
        <f>T4575-U4575</f>
        <v>0</v>
      </c>
      <c r="W4575" s="75"/>
      <c r="X4575" s="76"/>
    </row>
    <row r="4576" spans="1:24" s="77" customFormat="1" ht="15.75" x14ac:dyDescent="0.25">
      <c r="A4576" s="72" t="s">
        <v>307</v>
      </c>
      <c r="B4576" s="22" t="s">
        <v>334</v>
      </c>
      <c r="C4576" s="73" t="s">
        <v>102</v>
      </c>
      <c r="D4576" s="41" t="s">
        <v>33</v>
      </c>
      <c r="E4576" s="64">
        <f>SUM(E4577:E4631)</f>
        <v>10179131</v>
      </c>
      <c r="F4576" s="64">
        <f>SUM(F4577:F4631)</f>
        <v>1924072.6600000001</v>
      </c>
      <c r="G4576" s="64">
        <f>SUM(G4577:G4631)</f>
        <v>1688577</v>
      </c>
      <c r="H4576" s="64">
        <f>SUM(H4577:H4631)</f>
        <v>1481963</v>
      </c>
      <c r="I4576" s="64">
        <f>SUM(I4577:I4631)</f>
        <v>187087.17</v>
      </c>
      <c r="J4576" s="50">
        <f>ROUND(I4576/F4576*100,2)</f>
        <v>9.7200000000000006</v>
      </c>
      <c r="K4576" s="64">
        <f>SUM(K4577:K4631)</f>
        <v>-422582.83000000007</v>
      </c>
      <c r="L4576" s="55">
        <f>ROUND(K4576*100/-F4576,2)</f>
        <v>21.96</v>
      </c>
      <c r="M4576" s="64"/>
      <c r="N4576" s="64"/>
      <c r="O4576" s="64">
        <f t="shared" ref="O4576:V4576" si="1955">SUM(O4577:O4631)</f>
        <v>10160</v>
      </c>
      <c r="P4576" s="64">
        <f t="shared" si="1955"/>
        <v>9544</v>
      </c>
      <c r="Q4576" s="64">
        <f t="shared" si="1955"/>
        <v>616</v>
      </c>
      <c r="R4576" s="64">
        <f t="shared" si="1955"/>
        <v>3041</v>
      </c>
      <c r="S4576" s="64">
        <f t="shared" si="1955"/>
        <v>512</v>
      </c>
      <c r="T4576" s="64">
        <f t="shared" si="1955"/>
        <v>495</v>
      </c>
      <c r="U4576" s="64">
        <f t="shared" si="1955"/>
        <v>419</v>
      </c>
      <c r="V4576" s="64">
        <f t="shared" si="1955"/>
        <v>76</v>
      </c>
      <c r="W4576" s="64"/>
      <c r="X4576" s="76"/>
    </row>
    <row r="4577" spans="1:24" s="77" customFormat="1" ht="31.5" x14ac:dyDescent="0.25">
      <c r="A4577" s="72" t="s">
        <v>307</v>
      </c>
      <c r="B4577" s="33" t="s">
        <v>334</v>
      </c>
      <c r="C4577" s="78" t="s">
        <v>139</v>
      </c>
      <c r="D4577" s="43" t="s">
        <v>119</v>
      </c>
      <c r="E4577" s="74"/>
      <c r="F4577" s="74"/>
      <c r="G4577" s="74"/>
      <c r="H4577" s="74"/>
      <c r="I4577" s="54"/>
      <c r="J4577" s="50"/>
      <c r="K4577" s="54"/>
      <c r="L4577" s="55"/>
      <c r="M4577" s="75"/>
      <c r="N4577" s="75"/>
      <c r="O4577" s="74"/>
      <c r="P4577" s="74"/>
      <c r="Q4577" s="57">
        <f t="shared" ref="Q4577:Q4631" si="1956">O4577-P4577</f>
        <v>0</v>
      </c>
      <c r="R4577" s="74"/>
      <c r="S4577" s="53">
        <f t="shared" ref="S4577:S4583" si="1957">ROUND(R4577/12*3,0)</f>
        <v>0</v>
      </c>
      <c r="T4577" s="58"/>
      <c r="U4577" s="58"/>
      <c r="V4577" s="53">
        <f t="shared" ref="V4577:V4631" si="1958">T4577-U4577</f>
        <v>0</v>
      </c>
      <c r="W4577" s="75"/>
      <c r="X4577" s="76"/>
    </row>
    <row r="4578" spans="1:24" s="77" customFormat="1" ht="47.25" x14ac:dyDescent="0.25">
      <c r="A4578" s="72" t="s">
        <v>307</v>
      </c>
      <c r="B4578" s="33" t="s">
        <v>334</v>
      </c>
      <c r="C4578" s="78" t="s">
        <v>140</v>
      </c>
      <c r="D4578" s="43" t="s">
        <v>120</v>
      </c>
      <c r="E4578" s="74"/>
      <c r="F4578" s="74"/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>
        <f t="shared" si="1956"/>
        <v>0</v>
      </c>
      <c r="R4578" s="74"/>
      <c r="S4578" s="53">
        <f t="shared" si="1957"/>
        <v>0</v>
      </c>
      <c r="T4578" s="58"/>
      <c r="U4578" s="58"/>
      <c r="V4578" s="53">
        <f t="shared" si="1958"/>
        <v>0</v>
      </c>
      <c r="W4578" s="75"/>
      <c r="X4578" s="76"/>
    </row>
    <row r="4579" spans="1:24" s="77" customFormat="1" ht="31.5" x14ac:dyDescent="0.25">
      <c r="A4579" s="72" t="s">
        <v>307</v>
      </c>
      <c r="B4579" s="33" t="s">
        <v>334</v>
      </c>
      <c r="C4579" s="78" t="s">
        <v>141</v>
      </c>
      <c r="D4579" s="43" t="s">
        <v>142</v>
      </c>
      <c r="E4579" s="74"/>
      <c r="F4579" s="74"/>
      <c r="G4579" s="74"/>
      <c r="H4579" s="74"/>
      <c r="I4579" s="54"/>
      <c r="J4579" s="50"/>
      <c r="K4579" s="54"/>
      <c r="L4579" s="55"/>
      <c r="M4579" s="75"/>
      <c r="N4579" s="75"/>
      <c r="O4579" s="74"/>
      <c r="P4579" s="74"/>
      <c r="Q4579" s="57">
        <f t="shared" si="1956"/>
        <v>0</v>
      </c>
      <c r="R4579" s="74"/>
      <c r="S4579" s="53">
        <f t="shared" si="1957"/>
        <v>0</v>
      </c>
      <c r="T4579" s="58"/>
      <c r="U4579" s="58"/>
      <c r="V4579" s="53">
        <f t="shared" si="1958"/>
        <v>0</v>
      </c>
      <c r="W4579" s="75"/>
      <c r="X4579" s="76"/>
    </row>
    <row r="4580" spans="1:24" s="77" customFormat="1" ht="31.5" x14ac:dyDescent="0.25">
      <c r="A4580" s="72" t="s">
        <v>307</v>
      </c>
      <c r="B4580" s="33" t="s">
        <v>334</v>
      </c>
      <c r="C4580" s="78" t="s">
        <v>143</v>
      </c>
      <c r="D4580" s="43" t="s">
        <v>144</v>
      </c>
      <c r="E4580" s="74"/>
      <c r="F4580" s="74"/>
      <c r="G4580" s="74"/>
      <c r="H4580" s="74"/>
      <c r="I4580" s="54"/>
      <c r="J4580" s="50"/>
      <c r="K4580" s="54"/>
      <c r="L4580" s="55"/>
      <c r="M4580" s="75"/>
      <c r="N4580" s="75"/>
      <c r="O4580" s="74"/>
      <c r="P4580" s="74"/>
      <c r="Q4580" s="57">
        <f t="shared" si="1956"/>
        <v>0</v>
      </c>
      <c r="R4580" s="74"/>
      <c r="S4580" s="53">
        <f t="shared" si="1957"/>
        <v>0</v>
      </c>
      <c r="T4580" s="58"/>
      <c r="U4580" s="58"/>
      <c r="V4580" s="53">
        <f t="shared" si="1958"/>
        <v>0</v>
      </c>
      <c r="W4580" s="75"/>
      <c r="X4580" s="76"/>
    </row>
    <row r="4581" spans="1:24" s="77" customFormat="1" ht="15.75" x14ac:dyDescent="0.25">
      <c r="A4581" s="72" t="s">
        <v>307</v>
      </c>
      <c r="B4581" s="33" t="s">
        <v>334</v>
      </c>
      <c r="C4581" s="78" t="s">
        <v>145</v>
      </c>
      <c r="D4581" s="43" t="s">
        <v>146</v>
      </c>
      <c r="E4581" s="74"/>
      <c r="F4581" s="74"/>
      <c r="G4581" s="74"/>
      <c r="H4581" s="74"/>
      <c r="I4581" s="54"/>
      <c r="J4581" s="50"/>
      <c r="K4581" s="54"/>
      <c r="L4581" s="55"/>
      <c r="M4581" s="75"/>
      <c r="N4581" s="75"/>
      <c r="O4581" s="74"/>
      <c r="P4581" s="74"/>
      <c r="Q4581" s="57">
        <f t="shared" si="1956"/>
        <v>0</v>
      </c>
      <c r="R4581" s="74"/>
      <c r="S4581" s="53">
        <f t="shared" si="1957"/>
        <v>0</v>
      </c>
      <c r="T4581" s="58"/>
      <c r="U4581" s="58"/>
      <c r="V4581" s="53">
        <f t="shared" si="1958"/>
        <v>0</v>
      </c>
      <c r="W4581" s="75"/>
      <c r="X4581" s="76"/>
    </row>
    <row r="4582" spans="1:24" s="77" customFormat="1" ht="15.75" x14ac:dyDescent="0.25">
      <c r="A4582" s="72" t="s">
        <v>307</v>
      </c>
      <c r="B4582" s="33" t="s">
        <v>334</v>
      </c>
      <c r="C4582" s="78" t="s">
        <v>147</v>
      </c>
      <c r="D4582" s="43" t="s">
        <v>148</v>
      </c>
      <c r="E4582" s="74"/>
      <c r="F4582" s="74"/>
      <c r="G4582" s="74"/>
      <c r="H4582" s="74"/>
      <c r="I4582" s="54"/>
      <c r="J4582" s="50"/>
      <c r="K4582" s="54"/>
      <c r="L4582" s="55"/>
      <c r="M4582" s="75"/>
      <c r="N4582" s="75"/>
      <c r="O4582" s="74"/>
      <c r="P4582" s="74"/>
      <c r="Q4582" s="57">
        <f t="shared" si="1956"/>
        <v>0</v>
      </c>
      <c r="R4582" s="74"/>
      <c r="S4582" s="53">
        <f t="shared" si="1957"/>
        <v>0</v>
      </c>
      <c r="T4582" s="58"/>
      <c r="U4582" s="58"/>
      <c r="V4582" s="53">
        <f t="shared" si="1958"/>
        <v>0</v>
      </c>
      <c r="W4582" s="75"/>
      <c r="X4582" s="76"/>
    </row>
    <row r="4583" spans="1:24" s="77" customFormat="1" ht="78.75" x14ac:dyDescent="0.25">
      <c r="A4583" s="72" t="s">
        <v>307</v>
      </c>
      <c r="B4583" s="33" t="s">
        <v>334</v>
      </c>
      <c r="C4583" s="78" t="s">
        <v>149</v>
      </c>
      <c r="D4583" s="43" t="s">
        <v>150</v>
      </c>
      <c r="E4583" s="74"/>
      <c r="F4583" s="74"/>
      <c r="G4583" s="74"/>
      <c r="H4583" s="74"/>
      <c r="I4583" s="54"/>
      <c r="J4583" s="50"/>
      <c r="K4583" s="54"/>
      <c r="L4583" s="55"/>
      <c r="M4583" s="75"/>
      <c r="N4583" s="75"/>
      <c r="O4583" s="74"/>
      <c r="P4583" s="74"/>
      <c r="Q4583" s="57">
        <f t="shared" si="1956"/>
        <v>0</v>
      </c>
      <c r="R4583" s="74"/>
      <c r="S4583" s="53">
        <f t="shared" si="1957"/>
        <v>0</v>
      </c>
      <c r="T4583" s="58"/>
      <c r="U4583" s="58"/>
      <c r="V4583" s="53">
        <f t="shared" si="1958"/>
        <v>0</v>
      </c>
      <c r="W4583" s="75"/>
      <c r="X4583" s="76"/>
    </row>
    <row r="4584" spans="1:24" s="77" customFormat="1" ht="31.5" x14ac:dyDescent="0.25">
      <c r="A4584" s="72" t="s">
        <v>307</v>
      </c>
      <c r="B4584" s="33" t="s">
        <v>334</v>
      </c>
      <c r="C4584" s="78" t="s">
        <v>130</v>
      </c>
      <c r="D4584" s="43" t="s">
        <v>151</v>
      </c>
      <c r="E4584" s="74">
        <v>866344</v>
      </c>
      <c r="F4584" s="53">
        <f t="shared" ref="F4584:F4592" si="1959">ROUND(E4584/12*2,2)</f>
        <v>144390.67000000001</v>
      </c>
      <c r="G4584" s="53">
        <v>105563</v>
      </c>
      <c r="H4584" s="53">
        <v>105563</v>
      </c>
      <c r="I4584" s="119"/>
      <c r="J4584" s="55"/>
      <c r="K4584" s="54">
        <f t="shared" ref="K4584:K4592" si="1960">G4584-F4584</f>
        <v>-38827.670000000013</v>
      </c>
      <c r="L4584" s="55">
        <f t="shared" ref="L4584:L4592" si="1961">ROUND(K4584*100/-F4584,2)</f>
        <v>26.89</v>
      </c>
      <c r="M4584" s="75"/>
      <c r="N4584" s="75"/>
      <c r="O4584" s="74">
        <v>150</v>
      </c>
      <c r="P4584" s="74">
        <v>150</v>
      </c>
      <c r="Q4584" s="57">
        <f t="shared" si="1956"/>
        <v>0</v>
      </c>
      <c r="R4584" s="75">
        <v>238</v>
      </c>
      <c r="S4584" s="53">
        <f t="shared" ref="S4584:S4592" si="1962">ROUND(R4584/12*2,0)</f>
        <v>40</v>
      </c>
      <c r="T4584" s="58">
        <v>29</v>
      </c>
      <c r="U4584" s="58">
        <v>29</v>
      </c>
      <c r="V4584" s="53">
        <f t="shared" si="1958"/>
        <v>0</v>
      </c>
      <c r="W4584" s="75"/>
      <c r="X4584" s="76"/>
    </row>
    <row r="4585" spans="1:24" s="77" customFormat="1" ht="47.25" x14ac:dyDescent="0.25">
      <c r="A4585" s="72" t="s">
        <v>307</v>
      </c>
      <c r="B4585" s="33" t="s">
        <v>334</v>
      </c>
      <c r="C4585" s="78" t="s">
        <v>174</v>
      </c>
      <c r="D4585" s="43" t="s">
        <v>175</v>
      </c>
      <c r="E4585" s="74">
        <v>922337</v>
      </c>
      <c r="F4585" s="53">
        <f t="shared" si="1959"/>
        <v>153722.82999999999</v>
      </c>
      <c r="G4585" s="53">
        <v>139748</v>
      </c>
      <c r="H4585" s="53">
        <v>139748</v>
      </c>
      <c r="I4585" s="119"/>
      <c r="J4585" s="55"/>
      <c r="K4585" s="54">
        <f t="shared" si="1960"/>
        <v>-13974.829999999987</v>
      </c>
      <c r="L4585" s="55">
        <f t="shared" si="1961"/>
        <v>9.09</v>
      </c>
      <c r="M4585" s="75"/>
      <c r="N4585" s="75"/>
      <c r="O4585" s="74">
        <v>572</v>
      </c>
      <c r="P4585" s="158">
        <v>572</v>
      </c>
      <c r="Q4585" s="57">
        <f t="shared" si="1956"/>
        <v>0</v>
      </c>
      <c r="R4585" s="75">
        <v>231</v>
      </c>
      <c r="S4585" s="53">
        <f t="shared" si="1962"/>
        <v>39</v>
      </c>
      <c r="T4585" s="58">
        <v>35</v>
      </c>
      <c r="U4585" s="58">
        <v>35</v>
      </c>
      <c r="V4585" s="53">
        <f t="shared" si="1958"/>
        <v>0</v>
      </c>
      <c r="W4585" s="75"/>
      <c r="X4585" s="76"/>
    </row>
    <row r="4586" spans="1:24" s="77" customFormat="1" ht="31.5" x14ac:dyDescent="0.25">
      <c r="A4586" s="72" t="s">
        <v>307</v>
      </c>
      <c r="B4586" s="33" t="s">
        <v>334</v>
      </c>
      <c r="C4586" s="78" t="s">
        <v>129</v>
      </c>
      <c r="D4586" s="43" t="s">
        <v>152</v>
      </c>
      <c r="E4586" s="74">
        <v>148604</v>
      </c>
      <c r="F4586" s="53">
        <f t="shared" si="1959"/>
        <v>24767.33</v>
      </c>
      <c r="G4586" s="53">
        <v>20397</v>
      </c>
      <c r="H4586" s="53">
        <v>20397</v>
      </c>
      <c r="I4586" s="119"/>
      <c r="J4586" s="55"/>
      <c r="K4586" s="54">
        <f t="shared" si="1960"/>
        <v>-4370.3300000000017</v>
      </c>
      <c r="L4586" s="55">
        <f t="shared" si="1961"/>
        <v>17.649999999999999</v>
      </c>
      <c r="M4586" s="75"/>
      <c r="N4586" s="75"/>
      <c r="O4586" s="74">
        <v>234</v>
      </c>
      <c r="P4586" s="158">
        <v>234</v>
      </c>
      <c r="Q4586" s="57">
        <f t="shared" si="1956"/>
        <v>0</v>
      </c>
      <c r="R4586" s="75">
        <v>51</v>
      </c>
      <c r="S4586" s="53">
        <f t="shared" si="1962"/>
        <v>9</v>
      </c>
      <c r="T4586" s="58">
        <v>7</v>
      </c>
      <c r="U4586" s="58">
        <v>7</v>
      </c>
      <c r="V4586" s="53">
        <f t="shared" si="1958"/>
        <v>0</v>
      </c>
      <c r="W4586" s="75"/>
      <c r="X4586" s="76"/>
    </row>
    <row r="4587" spans="1:24" s="77" customFormat="1" ht="31.5" x14ac:dyDescent="0.25">
      <c r="A4587" s="72" t="s">
        <v>307</v>
      </c>
      <c r="B4587" s="33" t="s">
        <v>334</v>
      </c>
      <c r="C4587" s="78" t="s">
        <v>176</v>
      </c>
      <c r="D4587" s="43" t="s">
        <v>177</v>
      </c>
      <c r="E4587" s="74">
        <v>299635</v>
      </c>
      <c r="F4587" s="53">
        <f t="shared" si="1959"/>
        <v>49939.17</v>
      </c>
      <c r="G4587" s="53">
        <v>57506</v>
      </c>
      <c r="H4587" s="53">
        <v>48426</v>
      </c>
      <c r="I4587" s="119">
        <f t="shared" ref="I4587" si="1963">G4587-F4587</f>
        <v>7566.8300000000017</v>
      </c>
      <c r="J4587" s="55">
        <f t="shared" ref="J4587" si="1964">ROUND(I4587/F4587*100,2)</f>
        <v>15.15</v>
      </c>
      <c r="K4587" s="54"/>
      <c r="L4587" s="55"/>
      <c r="M4587" s="75"/>
      <c r="N4587" s="75"/>
      <c r="O4587" s="74">
        <v>1069</v>
      </c>
      <c r="P4587" s="158">
        <v>919</v>
      </c>
      <c r="Q4587" s="57">
        <f t="shared" si="1956"/>
        <v>150</v>
      </c>
      <c r="R4587" s="75">
        <v>99</v>
      </c>
      <c r="S4587" s="53">
        <f t="shared" si="1962"/>
        <v>17</v>
      </c>
      <c r="T4587" s="58">
        <v>19</v>
      </c>
      <c r="U4587" s="58">
        <v>16</v>
      </c>
      <c r="V4587" s="53">
        <f t="shared" si="1958"/>
        <v>3</v>
      </c>
      <c r="W4587" s="75"/>
      <c r="X4587" s="76"/>
    </row>
    <row r="4588" spans="1:24" s="77" customFormat="1" ht="15.75" x14ac:dyDescent="0.25">
      <c r="A4588" s="72" t="s">
        <v>307</v>
      </c>
      <c r="B4588" s="33" t="s">
        <v>334</v>
      </c>
      <c r="C4588" s="78" t="s">
        <v>131</v>
      </c>
      <c r="D4588" s="43" t="s">
        <v>153</v>
      </c>
      <c r="E4588" s="74">
        <v>855531</v>
      </c>
      <c r="F4588" s="53">
        <f t="shared" si="1959"/>
        <v>142588.5</v>
      </c>
      <c r="G4588" s="53">
        <v>104152</v>
      </c>
      <c r="H4588" s="53">
        <v>104152</v>
      </c>
      <c r="I4588" s="119"/>
      <c r="J4588" s="55"/>
      <c r="K4588" s="54">
        <f t="shared" si="1960"/>
        <v>-38436.5</v>
      </c>
      <c r="L4588" s="55">
        <f t="shared" si="1961"/>
        <v>26.96</v>
      </c>
      <c r="M4588" s="75"/>
      <c r="N4588" s="75"/>
      <c r="O4588" s="74">
        <v>290</v>
      </c>
      <c r="P4588" s="158">
        <v>290</v>
      </c>
      <c r="Q4588" s="57">
        <f t="shared" si="1956"/>
        <v>0</v>
      </c>
      <c r="R4588" s="75">
        <v>230</v>
      </c>
      <c r="S4588" s="53">
        <f t="shared" si="1962"/>
        <v>38</v>
      </c>
      <c r="T4588" s="58">
        <v>28</v>
      </c>
      <c r="U4588" s="58">
        <v>28</v>
      </c>
      <c r="V4588" s="53">
        <f t="shared" si="1958"/>
        <v>0</v>
      </c>
      <c r="W4588" s="75"/>
      <c r="X4588" s="76"/>
    </row>
    <row r="4589" spans="1:24" s="77" customFormat="1" ht="31.5" x14ac:dyDescent="0.25">
      <c r="A4589" s="72" t="s">
        <v>307</v>
      </c>
      <c r="B4589" s="33" t="s">
        <v>334</v>
      </c>
      <c r="C4589" s="78" t="s">
        <v>178</v>
      </c>
      <c r="D4589" s="43" t="s">
        <v>179</v>
      </c>
      <c r="E4589" s="74">
        <v>999936</v>
      </c>
      <c r="F4589" s="53">
        <f t="shared" si="1959"/>
        <v>166656</v>
      </c>
      <c r="G4589" s="53">
        <v>156747</v>
      </c>
      <c r="H4589" s="53">
        <v>156747</v>
      </c>
      <c r="I4589" s="119"/>
      <c r="J4589" s="55"/>
      <c r="K4589" s="54">
        <f t="shared" si="1960"/>
        <v>-9909</v>
      </c>
      <c r="L4589" s="55">
        <f t="shared" si="1961"/>
        <v>5.95</v>
      </c>
      <c r="M4589" s="75"/>
      <c r="N4589" s="75"/>
      <c r="O4589" s="74">
        <v>574</v>
      </c>
      <c r="P4589" s="158">
        <v>574</v>
      </c>
      <c r="Q4589" s="57">
        <f t="shared" si="1956"/>
        <v>0</v>
      </c>
      <c r="R4589" s="75">
        <v>185</v>
      </c>
      <c r="S4589" s="53">
        <f t="shared" si="1962"/>
        <v>31</v>
      </c>
      <c r="T4589" s="58">
        <v>29</v>
      </c>
      <c r="U4589" s="58">
        <v>29</v>
      </c>
      <c r="V4589" s="53">
        <f t="shared" si="1958"/>
        <v>0</v>
      </c>
      <c r="W4589" s="75"/>
      <c r="X4589" s="76"/>
    </row>
    <row r="4590" spans="1:24" s="77" customFormat="1" ht="31.5" x14ac:dyDescent="0.25">
      <c r="A4590" s="72" t="s">
        <v>307</v>
      </c>
      <c r="B4590" s="33" t="s">
        <v>334</v>
      </c>
      <c r="C4590" s="78" t="s">
        <v>132</v>
      </c>
      <c r="D4590" s="43" t="s">
        <v>154</v>
      </c>
      <c r="E4590" s="74">
        <v>23880</v>
      </c>
      <c r="F4590" s="53">
        <f t="shared" si="1959"/>
        <v>3980</v>
      </c>
      <c r="G4590" s="53">
        <v>0</v>
      </c>
      <c r="H4590" s="53">
        <v>0</v>
      </c>
      <c r="I4590" s="119"/>
      <c r="J4590" s="55"/>
      <c r="K4590" s="54">
        <f t="shared" si="1960"/>
        <v>-3980</v>
      </c>
      <c r="L4590" s="55">
        <f t="shared" si="1961"/>
        <v>100</v>
      </c>
      <c r="M4590" s="75"/>
      <c r="N4590" s="75"/>
      <c r="O4590" s="74"/>
      <c r="P4590" s="158"/>
      <c r="Q4590" s="57">
        <f t="shared" si="1956"/>
        <v>0</v>
      </c>
      <c r="R4590" s="75">
        <v>8</v>
      </c>
      <c r="S4590" s="53">
        <f t="shared" si="1962"/>
        <v>1</v>
      </c>
      <c r="T4590" s="58"/>
      <c r="U4590" s="58"/>
      <c r="V4590" s="53">
        <f t="shared" si="1958"/>
        <v>0</v>
      </c>
      <c r="W4590" s="75"/>
      <c r="X4590" s="76"/>
    </row>
    <row r="4591" spans="1:24" s="77" customFormat="1" ht="15.75" x14ac:dyDescent="0.25">
      <c r="A4591" s="72" t="s">
        <v>307</v>
      </c>
      <c r="B4591" s="33" t="s">
        <v>334</v>
      </c>
      <c r="C4591" s="78" t="s">
        <v>133</v>
      </c>
      <c r="D4591" s="43" t="s">
        <v>155</v>
      </c>
      <c r="E4591" s="74">
        <v>24323</v>
      </c>
      <c r="F4591" s="53">
        <f t="shared" si="1959"/>
        <v>4053.83</v>
      </c>
      <c r="G4591" s="53">
        <v>0</v>
      </c>
      <c r="H4591" s="53">
        <v>0</v>
      </c>
      <c r="I4591" s="119"/>
      <c r="J4591" s="55"/>
      <c r="K4591" s="54">
        <f t="shared" si="1960"/>
        <v>-4053.83</v>
      </c>
      <c r="L4591" s="55">
        <f t="shared" si="1961"/>
        <v>100</v>
      </c>
      <c r="M4591" s="75"/>
      <c r="N4591" s="75"/>
      <c r="O4591" s="74"/>
      <c r="P4591" s="158"/>
      <c r="Q4591" s="57">
        <f t="shared" si="1956"/>
        <v>0</v>
      </c>
      <c r="R4591" s="75">
        <v>4</v>
      </c>
      <c r="S4591" s="53">
        <f t="shared" si="1962"/>
        <v>1</v>
      </c>
      <c r="T4591" s="58"/>
      <c r="U4591" s="58"/>
      <c r="V4591" s="53">
        <f t="shared" si="1958"/>
        <v>0</v>
      </c>
      <c r="W4591" s="75"/>
      <c r="X4591" s="76"/>
    </row>
    <row r="4592" spans="1:24" s="77" customFormat="1" ht="15.75" x14ac:dyDescent="0.25">
      <c r="A4592" s="72" t="s">
        <v>307</v>
      </c>
      <c r="B4592" s="33" t="s">
        <v>334</v>
      </c>
      <c r="C4592" s="78" t="s">
        <v>135</v>
      </c>
      <c r="D4592" s="43" t="s">
        <v>156</v>
      </c>
      <c r="E4592" s="74">
        <v>718911</v>
      </c>
      <c r="F4592" s="53">
        <f t="shared" si="1959"/>
        <v>119818.5</v>
      </c>
      <c r="G4592" s="53">
        <v>110233</v>
      </c>
      <c r="H4592" s="53">
        <v>105440</v>
      </c>
      <c r="I4592" s="119"/>
      <c r="J4592" s="55"/>
      <c r="K4592" s="54">
        <f t="shared" si="1960"/>
        <v>-9585.5</v>
      </c>
      <c r="L4592" s="55">
        <f t="shared" si="1961"/>
        <v>8</v>
      </c>
      <c r="M4592" s="75"/>
      <c r="N4592" s="75"/>
      <c r="O4592" s="74">
        <v>435</v>
      </c>
      <c r="P4592" s="158">
        <v>375</v>
      </c>
      <c r="Q4592" s="57">
        <f t="shared" si="1956"/>
        <v>60</v>
      </c>
      <c r="R4592" s="75">
        <v>150</v>
      </c>
      <c r="S4592" s="53">
        <f t="shared" si="1962"/>
        <v>25</v>
      </c>
      <c r="T4592" s="58">
        <v>23</v>
      </c>
      <c r="U4592" s="58">
        <v>22</v>
      </c>
      <c r="V4592" s="53">
        <f t="shared" si="1958"/>
        <v>1</v>
      </c>
      <c r="W4592" s="75"/>
      <c r="X4592" s="76"/>
    </row>
    <row r="4593" spans="1:24" s="77" customFormat="1" ht="31.5" x14ac:dyDescent="0.25">
      <c r="A4593" s="72" t="s">
        <v>307</v>
      </c>
      <c r="B4593" s="33" t="s">
        <v>334</v>
      </c>
      <c r="C4593" s="78" t="s">
        <v>136</v>
      </c>
      <c r="D4593" s="43" t="s">
        <v>157</v>
      </c>
      <c r="E4593" s="74"/>
      <c r="F4593" s="74"/>
      <c r="G4593" s="74"/>
      <c r="H4593" s="74"/>
      <c r="I4593" s="54"/>
      <c r="J4593" s="50"/>
      <c r="K4593" s="54"/>
      <c r="L4593" s="55"/>
      <c r="M4593" s="75"/>
      <c r="N4593" s="75"/>
      <c r="O4593" s="74"/>
      <c r="P4593" s="158"/>
      <c r="Q4593" s="57">
        <f t="shared" si="1956"/>
        <v>0</v>
      </c>
      <c r="R4593" s="74"/>
      <c r="S4593" s="53">
        <f t="shared" ref="S4593" si="1965">ROUND(R4593/12*3,0)</f>
        <v>0</v>
      </c>
      <c r="T4593" s="58"/>
      <c r="U4593" s="58"/>
      <c r="V4593" s="53">
        <f t="shared" si="1958"/>
        <v>0</v>
      </c>
      <c r="W4593" s="75"/>
      <c r="X4593" s="76"/>
    </row>
    <row r="4594" spans="1:24" s="77" customFormat="1" ht="47.25" x14ac:dyDescent="0.25">
      <c r="A4594" s="72" t="s">
        <v>307</v>
      </c>
      <c r="B4594" s="33" t="s">
        <v>334</v>
      </c>
      <c r="C4594" s="78" t="s">
        <v>134</v>
      </c>
      <c r="D4594" s="43" t="s">
        <v>158</v>
      </c>
      <c r="E4594" s="74">
        <f>4631452-857373</f>
        <v>3774079</v>
      </c>
      <c r="F4594" s="53">
        <f>ROUND(E4594/12*2,2)</f>
        <v>629013.17000000004</v>
      </c>
      <c r="G4594" s="53">
        <v>594828</v>
      </c>
      <c r="H4594" s="53">
        <v>594828</v>
      </c>
      <c r="I4594" s="119"/>
      <c r="J4594" s="55"/>
      <c r="K4594" s="54">
        <f t="shared" ref="K4594" si="1966">G4594-F4594</f>
        <v>-34185.170000000042</v>
      </c>
      <c r="L4594" s="55">
        <f t="shared" ref="L4594" si="1967">ROUND(K4594*100/-F4594,2)</f>
        <v>5.43</v>
      </c>
      <c r="M4594" s="75"/>
      <c r="N4594" s="75"/>
      <c r="O4594" s="74">
        <v>6167</v>
      </c>
      <c r="P4594" s="74">
        <v>6167</v>
      </c>
      <c r="Q4594" s="57">
        <f t="shared" si="1956"/>
        <v>0</v>
      </c>
      <c r="R4594" s="75">
        <v>1129</v>
      </c>
      <c r="S4594" s="53">
        <f>ROUND(R4594/12*2,0)</f>
        <v>188</v>
      </c>
      <c r="T4594" s="58">
        <v>145</v>
      </c>
      <c r="U4594" s="58">
        <v>145</v>
      </c>
      <c r="V4594" s="53">
        <f t="shared" si="1958"/>
        <v>0</v>
      </c>
      <c r="W4594" s="75"/>
      <c r="X4594" s="76"/>
    </row>
    <row r="4595" spans="1:24" s="77" customFormat="1" ht="15.75" x14ac:dyDescent="0.25">
      <c r="A4595" s="72" t="s">
        <v>307</v>
      </c>
      <c r="B4595" s="33" t="s">
        <v>334</v>
      </c>
      <c r="C4595" s="78" t="s">
        <v>138</v>
      </c>
      <c r="D4595" s="43" t="s">
        <v>159</v>
      </c>
      <c r="E4595" s="74"/>
      <c r="F4595" s="74"/>
      <c r="G4595" s="74"/>
      <c r="H4595" s="74"/>
      <c r="I4595" s="54"/>
      <c r="J4595" s="50"/>
      <c r="K4595" s="54"/>
      <c r="L4595" s="55"/>
      <c r="M4595" s="75"/>
      <c r="N4595" s="75"/>
      <c r="O4595" s="74"/>
      <c r="P4595" s="74"/>
      <c r="Q4595" s="57">
        <f t="shared" si="1956"/>
        <v>0</v>
      </c>
      <c r="R4595" s="74"/>
      <c r="S4595" s="53">
        <f t="shared" ref="S4595:S4621" si="1968">ROUND(R4595/12*3,0)</f>
        <v>0</v>
      </c>
      <c r="T4595" s="58"/>
      <c r="U4595" s="58"/>
      <c r="V4595" s="53">
        <f t="shared" si="1958"/>
        <v>0</v>
      </c>
      <c r="W4595" s="75"/>
      <c r="X4595" s="76"/>
    </row>
    <row r="4596" spans="1:24" s="77" customFormat="1" ht="15.75" x14ac:dyDescent="0.25">
      <c r="A4596" s="72" t="s">
        <v>307</v>
      </c>
      <c r="B4596" s="33" t="s">
        <v>334</v>
      </c>
      <c r="C4596" s="78" t="s">
        <v>180</v>
      </c>
      <c r="D4596" s="43" t="s">
        <v>181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1956"/>
        <v>0</v>
      </c>
      <c r="R4596" s="74"/>
      <c r="S4596" s="53">
        <f t="shared" si="1968"/>
        <v>0</v>
      </c>
      <c r="T4596" s="58"/>
      <c r="U4596" s="58"/>
      <c r="V4596" s="53">
        <f t="shared" si="1958"/>
        <v>0</v>
      </c>
      <c r="W4596" s="75"/>
      <c r="X4596" s="76"/>
    </row>
    <row r="4597" spans="1:24" s="77" customFormat="1" ht="31.5" x14ac:dyDescent="0.25">
      <c r="A4597" s="72" t="s">
        <v>307</v>
      </c>
      <c r="B4597" s="33" t="s">
        <v>334</v>
      </c>
      <c r="C4597" s="78" t="s">
        <v>137</v>
      </c>
      <c r="D4597" s="43" t="s">
        <v>160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1956"/>
        <v>0</v>
      </c>
      <c r="R4597" s="74"/>
      <c r="S4597" s="53">
        <f t="shared" si="1968"/>
        <v>0</v>
      </c>
      <c r="T4597" s="58"/>
      <c r="U4597" s="58"/>
      <c r="V4597" s="53">
        <f t="shared" si="1958"/>
        <v>0</v>
      </c>
      <c r="W4597" s="75"/>
      <c r="X4597" s="76"/>
    </row>
    <row r="4598" spans="1:24" s="77" customFormat="1" ht="15.75" x14ac:dyDescent="0.25">
      <c r="A4598" s="72" t="s">
        <v>307</v>
      </c>
      <c r="B4598" s="33" t="s">
        <v>334</v>
      </c>
      <c r="C4598" s="78" t="s">
        <v>127</v>
      </c>
      <c r="D4598" s="43" t="s">
        <v>161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1956"/>
        <v>0</v>
      </c>
      <c r="R4598" s="74"/>
      <c r="S4598" s="53">
        <f t="shared" si="1968"/>
        <v>0</v>
      </c>
      <c r="T4598" s="58"/>
      <c r="U4598" s="58"/>
      <c r="V4598" s="53">
        <f t="shared" si="1958"/>
        <v>0</v>
      </c>
      <c r="W4598" s="75"/>
      <c r="X4598" s="76"/>
    </row>
    <row r="4599" spans="1:24" s="77" customFormat="1" ht="31.5" x14ac:dyDescent="0.25">
      <c r="A4599" s="72" t="s">
        <v>307</v>
      </c>
      <c r="B4599" s="33" t="s">
        <v>334</v>
      </c>
      <c r="C4599" s="78" t="s">
        <v>126</v>
      </c>
      <c r="D4599" s="43" t="s">
        <v>162</v>
      </c>
      <c r="E4599" s="74"/>
      <c r="F4599" s="74"/>
      <c r="G4599" s="74"/>
      <c r="H4599" s="74"/>
      <c r="I4599" s="54"/>
      <c r="J4599" s="50"/>
      <c r="K4599" s="54"/>
      <c r="L4599" s="55"/>
      <c r="M4599" s="75"/>
      <c r="N4599" s="75"/>
      <c r="O4599" s="74"/>
      <c r="P4599" s="74"/>
      <c r="Q4599" s="57">
        <f t="shared" si="1956"/>
        <v>0</v>
      </c>
      <c r="R4599" s="74"/>
      <c r="S4599" s="53">
        <f t="shared" si="1968"/>
        <v>0</v>
      </c>
      <c r="T4599" s="58"/>
      <c r="U4599" s="58"/>
      <c r="V4599" s="53">
        <f t="shared" si="1958"/>
        <v>0</v>
      </c>
      <c r="W4599" s="75"/>
      <c r="X4599" s="76"/>
    </row>
    <row r="4600" spans="1:24" s="77" customFormat="1" ht="15.75" x14ac:dyDescent="0.25">
      <c r="A4600" s="72" t="s">
        <v>307</v>
      </c>
      <c r="B4600" s="33" t="s">
        <v>334</v>
      </c>
      <c r="C4600" s="78" t="s">
        <v>122</v>
      </c>
      <c r="D4600" s="43" t="s">
        <v>163</v>
      </c>
      <c r="E4600" s="74"/>
      <c r="F4600" s="74"/>
      <c r="G4600" s="74"/>
      <c r="H4600" s="74"/>
      <c r="I4600" s="54"/>
      <c r="J4600" s="50"/>
      <c r="K4600" s="54"/>
      <c r="L4600" s="55"/>
      <c r="M4600" s="75"/>
      <c r="N4600" s="75"/>
      <c r="O4600" s="74"/>
      <c r="P4600" s="74"/>
      <c r="Q4600" s="57">
        <f t="shared" si="1956"/>
        <v>0</v>
      </c>
      <c r="R4600" s="74"/>
      <c r="S4600" s="53">
        <f t="shared" si="1968"/>
        <v>0</v>
      </c>
      <c r="T4600" s="58"/>
      <c r="U4600" s="58"/>
      <c r="V4600" s="53">
        <f t="shared" si="1958"/>
        <v>0</v>
      </c>
      <c r="W4600" s="75"/>
      <c r="X4600" s="76"/>
    </row>
    <row r="4601" spans="1:24" s="77" customFormat="1" ht="15.75" x14ac:dyDescent="0.25">
      <c r="A4601" s="72" t="s">
        <v>307</v>
      </c>
      <c r="B4601" s="33" t="s">
        <v>334</v>
      </c>
      <c r="C4601" s="78" t="s">
        <v>123</v>
      </c>
      <c r="D4601" s="43" t="s">
        <v>164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1956"/>
        <v>0</v>
      </c>
      <c r="R4601" s="74"/>
      <c r="S4601" s="53">
        <f t="shared" si="1968"/>
        <v>0</v>
      </c>
      <c r="T4601" s="58"/>
      <c r="U4601" s="58"/>
      <c r="V4601" s="53">
        <f t="shared" si="1958"/>
        <v>0</v>
      </c>
      <c r="W4601" s="75"/>
      <c r="X4601" s="76"/>
    </row>
    <row r="4602" spans="1:24" s="77" customFormat="1" ht="15.75" x14ac:dyDescent="0.25">
      <c r="A4602" s="72" t="s">
        <v>307</v>
      </c>
      <c r="B4602" s="33" t="s">
        <v>334</v>
      </c>
      <c r="C4602" s="78" t="s">
        <v>182</v>
      </c>
      <c r="D4602" s="43" t="s">
        <v>183</v>
      </c>
      <c r="E4602" s="74"/>
      <c r="F4602" s="74"/>
      <c r="G4602" s="74"/>
      <c r="H4602" s="74"/>
      <c r="I4602" s="54"/>
      <c r="J4602" s="50"/>
      <c r="K4602" s="54"/>
      <c r="L4602" s="55"/>
      <c r="M4602" s="75"/>
      <c r="N4602" s="75"/>
      <c r="O4602" s="74"/>
      <c r="P4602" s="74"/>
      <c r="Q4602" s="57">
        <f t="shared" si="1956"/>
        <v>0</v>
      </c>
      <c r="R4602" s="74"/>
      <c r="S4602" s="53">
        <f t="shared" si="1968"/>
        <v>0</v>
      </c>
      <c r="T4602" s="58"/>
      <c r="U4602" s="58"/>
      <c r="V4602" s="53">
        <f t="shared" si="1958"/>
        <v>0</v>
      </c>
      <c r="W4602" s="75"/>
      <c r="X4602" s="76"/>
    </row>
    <row r="4603" spans="1:24" s="77" customFormat="1" ht="15.75" x14ac:dyDescent="0.25">
      <c r="A4603" s="72" t="s">
        <v>307</v>
      </c>
      <c r="B4603" s="33" t="s">
        <v>334</v>
      </c>
      <c r="C4603" s="78" t="s">
        <v>184</v>
      </c>
      <c r="D4603" s="43" t="s">
        <v>185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74"/>
      <c r="Q4603" s="57">
        <f t="shared" si="1956"/>
        <v>0</v>
      </c>
      <c r="R4603" s="74"/>
      <c r="S4603" s="53">
        <f t="shared" si="1968"/>
        <v>0</v>
      </c>
      <c r="T4603" s="58"/>
      <c r="U4603" s="58"/>
      <c r="V4603" s="53">
        <f t="shared" si="1958"/>
        <v>0</v>
      </c>
      <c r="W4603" s="75"/>
      <c r="X4603" s="76"/>
    </row>
    <row r="4604" spans="1:24" s="77" customFormat="1" ht="15.75" x14ac:dyDescent="0.25">
      <c r="A4604" s="72" t="s">
        <v>307</v>
      </c>
      <c r="B4604" s="33" t="s">
        <v>334</v>
      </c>
      <c r="C4604" s="78" t="s">
        <v>186</v>
      </c>
      <c r="D4604" s="43" t="s">
        <v>187</v>
      </c>
      <c r="E4604" s="74"/>
      <c r="F4604" s="74"/>
      <c r="G4604" s="74"/>
      <c r="H4604" s="74"/>
      <c r="I4604" s="54"/>
      <c r="J4604" s="50"/>
      <c r="K4604" s="54"/>
      <c r="L4604" s="55"/>
      <c r="M4604" s="75"/>
      <c r="N4604" s="75"/>
      <c r="O4604" s="74"/>
      <c r="P4604" s="74"/>
      <c r="Q4604" s="57">
        <f t="shared" si="1956"/>
        <v>0</v>
      </c>
      <c r="R4604" s="74"/>
      <c r="S4604" s="53">
        <f t="shared" si="1968"/>
        <v>0</v>
      </c>
      <c r="T4604" s="58"/>
      <c r="U4604" s="58"/>
      <c r="V4604" s="53">
        <f t="shared" si="1958"/>
        <v>0</v>
      </c>
      <c r="W4604" s="75"/>
      <c r="X4604" s="76"/>
    </row>
    <row r="4605" spans="1:24" s="77" customFormat="1" ht="31.5" x14ac:dyDescent="0.25">
      <c r="A4605" s="72" t="s">
        <v>307</v>
      </c>
      <c r="B4605" s="33" t="s">
        <v>334</v>
      </c>
      <c r="C4605" s="78" t="s">
        <v>188</v>
      </c>
      <c r="D4605" s="43" t="s">
        <v>189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1956"/>
        <v>0</v>
      </c>
      <c r="R4605" s="74"/>
      <c r="S4605" s="53">
        <f t="shared" si="1968"/>
        <v>0</v>
      </c>
      <c r="T4605" s="58"/>
      <c r="U4605" s="58"/>
      <c r="V4605" s="53">
        <f t="shared" si="1958"/>
        <v>0</v>
      </c>
      <c r="W4605" s="75"/>
      <c r="X4605" s="76"/>
    </row>
    <row r="4606" spans="1:24" s="77" customFormat="1" ht="15.75" x14ac:dyDescent="0.25">
      <c r="A4606" s="72" t="s">
        <v>307</v>
      </c>
      <c r="B4606" s="33" t="s">
        <v>334</v>
      </c>
      <c r="C4606" s="78" t="s">
        <v>124</v>
      </c>
      <c r="D4606" s="43" t="s">
        <v>165</v>
      </c>
      <c r="E4606" s="74"/>
      <c r="F4606" s="74"/>
      <c r="G4606" s="74"/>
      <c r="H4606" s="74"/>
      <c r="I4606" s="54"/>
      <c r="J4606" s="50"/>
      <c r="K4606" s="54"/>
      <c r="L4606" s="55"/>
      <c r="M4606" s="75"/>
      <c r="N4606" s="75"/>
      <c r="O4606" s="74"/>
      <c r="P4606" s="74"/>
      <c r="Q4606" s="57">
        <f t="shared" si="1956"/>
        <v>0</v>
      </c>
      <c r="R4606" s="74"/>
      <c r="S4606" s="53">
        <f t="shared" si="1968"/>
        <v>0</v>
      </c>
      <c r="T4606" s="58"/>
      <c r="U4606" s="58"/>
      <c r="V4606" s="53">
        <f t="shared" si="1958"/>
        <v>0</v>
      </c>
      <c r="W4606" s="75"/>
      <c r="X4606" s="76"/>
    </row>
    <row r="4607" spans="1:24" s="77" customFormat="1" ht="15.75" x14ac:dyDescent="0.25">
      <c r="A4607" s="72" t="s">
        <v>307</v>
      </c>
      <c r="B4607" s="33" t="s">
        <v>334</v>
      </c>
      <c r="C4607" s="78" t="s">
        <v>125</v>
      </c>
      <c r="D4607" s="43" t="s">
        <v>166</v>
      </c>
      <c r="E4607" s="74"/>
      <c r="F4607" s="74"/>
      <c r="G4607" s="74"/>
      <c r="H4607" s="74"/>
      <c r="I4607" s="54"/>
      <c r="J4607" s="50"/>
      <c r="K4607" s="54"/>
      <c r="L4607" s="55"/>
      <c r="M4607" s="75"/>
      <c r="N4607" s="75"/>
      <c r="O4607" s="74"/>
      <c r="P4607" s="74"/>
      <c r="Q4607" s="57">
        <f t="shared" si="1956"/>
        <v>0</v>
      </c>
      <c r="R4607" s="74"/>
      <c r="S4607" s="53">
        <f t="shared" si="1968"/>
        <v>0</v>
      </c>
      <c r="T4607" s="58"/>
      <c r="U4607" s="58"/>
      <c r="V4607" s="53">
        <f t="shared" si="1958"/>
        <v>0</v>
      </c>
      <c r="W4607" s="75"/>
      <c r="X4607" s="76"/>
    </row>
    <row r="4608" spans="1:24" s="77" customFormat="1" ht="63" x14ac:dyDescent="0.25">
      <c r="A4608" s="72" t="s">
        <v>307</v>
      </c>
      <c r="B4608" s="33" t="s">
        <v>334</v>
      </c>
      <c r="C4608" s="78" t="s">
        <v>401</v>
      </c>
      <c r="D4608" s="43" t="s">
        <v>402</v>
      </c>
      <c r="E4608" s="74">
        <v>273061</v>
      </c>
      <c r="F4608" s="74">
        <f>E4608</f>
        <v>273061</v>
      </c>
      <c r="G4608" s="74">
        <v>7801</v>
      </c>
      <c r="H4608" s="74">
        <v>0</v>
      </c>
      <c r="I4608" s="119"/>
      <c r="J4608" s="55"/>
      <c r="K4608" s="54">
        <f t="shared" ref="K4608" si="1969">G4608-F4608</f>
        <v>-265260</v>
      </c>
      <c r="L4608" s="55">
        <f t="shared" ref="L4608" si="1970">ROUND(K4608*100/-F4608,2)</f>
        <v>97.14</v>
      </c>
      <c r="M4608" s="75"/>
      <c r="N4608" s="75"/>
      <c r="O4608" s="74">
        <v>274</v>
      </c>
      <c r="P4608" s="74"/>
      <c r="Q4608" s="57">
        <f t="shared" si="1956"/>
        <v>274</v>
      </c>
      <c r="R4608" s="75">
        <v>35</v>
      </c>
      <c r="S4608" s="53">
        <f t="shared" si="1968"/>
        <v>9</v>
      </c>
      <c r="T4608" s="58">
        <v>0</v>
      </c>
      <c r="U4608" s="58"/>
      <c r="V4608" s="53">
        <f t="shared" si="1958"/>
        <v>0</v>
      </c>
      <c r="W4608" s="75"/>
      <c r="X4608" s="76"/>
    </row>
    <row r="4609" spans="1:24" s="77" customFormat="1" ht="47.25" x14ac:dyDescent="0.25">
      <c r="A4609" s="72" t="s">
        <v>307</v>
      </c>
      <c r="B4609" s="33" t="s">
        <v>334</v>
      </c>
      <c r="C4609" s="78" t="s">
        <v>34</v>
      </c>
      <c r="D4609" s="43" t="s">
        <v>167</v>
      </c>
      <c r="E4609" s="74"/>
      <c r="F4609" s="74"/>
      <c r="G4609" s="74"/>
      <c r="H4609" s="74"/>
      <c r="I4609" s="54"/>
      <c r="J4609" s="50"/>
      <c r="K4609" s="54"/>
      <c r="L4609" s="55"/>
      <c r="M4609" s="75"/>
      <c r="N4609" s="75"/>
      <c r="O4609" s="74"/>
      <c r="P4609" s="74"/>
      <c r="Q4609" s="57">
        <f t="shared" si="1956"/>
        <v>0</v>
      </c>
      <c r="R4609" s="74"/>
      <c r="S4609" s="53">
        <f t="shared" si="1968"/>
        <v>0</v>
      </c>
      <c r="T4609" s="58"/>
      <c r="U4609" s="58"/>
      <c r="V4609" s="53">
        <f t="shared" si="1958"/>
        <v>0</v>
      </c>
      <c r="W4609" s="75"/>
      <c r="X4609" s="76"/>
    </row>
    <row r="4610" spans="1:24" s="77" customFormat="1" ht="15.75" x14ac:dyDescent="0.25">
      <c r="A4610" s="72" t="s">
        <v>307</v>
      </c>
      <c r="B4610" s="33" t="s">
        <v>334</v>
      </c>
      <c r="C4610" s="78" t="s">
        <v>35</v>
      </c>
      <c r="D4610" s="43" t="s">
        <v>168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1956"/>
        <v>0</v>
      </c>
      <c r="R4610" s="74"/>
      <c r="S4610" s="53">
        <f t="shared" si="1968"/>
        <v>0</v>
      </c>
      <c r="T4610" s="58"/>
      <c r="U4610" s="58"/>
      <c r="V4610" s="53">
        <f t="shared" si="1958"/>
        <v>0</v>
      </c>
      <c r="W4610" s="75"/>
      <c r="X4610" s="76"/>
    </row>
    <row r="4611" spans="1:24" s="77" customFormat="1" ht="31.5" x14ac:dyDescent="0.25">
      <c r="A4611" s="72" t="s">
        <v>307</v>
      </c>
      <c r="B4611" s="33" t="s">
        <v>334</v>
      </c>
      <c r="C4611" s="78" t="s">
        <v>36</v>
      </c>
      <c r="D4611" s="43" t="s">
        <v>190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1956"/>
        <v>0</v>
      </c>
      <c r="R4611" s="74"/>
      <c r="S4611" s="53">
        <f t="shared" si="1968"/>
        <v>0</v>
      </c>
      <c r="T4611" s="58"/>
      <c r="U4611" s="58"/>
      <c r="V4611" s="53">
        <f t="shared" si="1958"/>
        <v>0</v>
      </c>
      <c r="W4611" s="75"/>
      <c r="X4611" s="76"/>
    </row>
    <row r="4612" spans="1:24" s="77" customFormat="1" ht="31.5" x14ac:dyDescent="0.25">
      <c r="A4612" s="72" t="s">
        <v>307</v>
      </c>
      <c r="B4612" s="33" t="s">
        <v>334</v>
      </c>
      <c r="C4612" s="78" t="s">
        <v>37</v>
      </c>
      <c r="D4612" s="43" t="s">
        <v>191</v>
      </c>
      <c r="E4612" s="74"/>
      <c r="F4612" s="74"/>
      <c r="G4612" s="75"/>
      <c r="H4612" s="75"/>
      <c r="I4612" s="121"/>
      <c r="J4612" s="50"/>
      <c r="K4612" s="54"/>
      <c r="L4612" s="55"/>
      <c r="M4612" s="75"/>
      <c r="N4612" s="75"/>
      <c r="O4612" s="74"/>
      <c r="P4612" s="74"/>
      <c r="Q4612" s="57">
        <f t="shared" si="1956"/>
        <v>0</v>
      </c>
      <c r="R4612" s="74"/>
      <c r="S4612" s="53">
        <f t="shared" si="1968"/>
        <v>0</v>
      </c>
      <c r="T4612" s="58"/>
      <c r="U4612" s="58"/>
      <c r="V4612" s="53">
        <f t="shared" si="1958"/>
        <v>0</v>
      </c>
      <c r="W4612" s="75"/>
      <c r="X4612" s="76"/>
    </row>
    <row r="4613" spans="1:24" s="77" customFormat="1" ht="31.5" x14ac:dyDescent="0.25">
      <c r="A4613" s="72" t="s">
        <v>307</v>
      </c>
      <c r="B4613" s="33" t="s">
        <v>334</v>
      </c>
      <c r="C4613" s="78" t="s">
        <v>38</v>
      </c>
      <c r="D4613" s="43" t="s">
        <v>169</v>
      </c>
      <c r="E4613" s="74"/>
      <c r="F4613" s="74"/>
      <c r="G4613" s="75"/>
      <c r="H4613" s="75"/>
      <c r="I4613" s="121"/>
      <c r="J4613" s="50"/>
      <c r="K4613" s="54"/>
      <c r="L4613" s="55"/>
      <c r="M4613" s="75"/>
      <c r="N4613" s="75"/>
      <c r="O4613" s="74"/>
      <c r="P4613" s="74"/>
      <c r="Q4613" s="57">
        <f t="shared" si="1956"/>
        <v>0</v>
      </c>
      <c r="R4613" s="74"/>
      <c r="S4613" s="53">
        <f t="shared" si="1968"/>
        <v>0</v>
      </c>
      <c r="T4613" s="58"/>
      <c r="U4613" s="58"/>
      <c r="V4613" s="53">
        <f t="shared" si="1958"/>
        <v>0</v>
      </c>
      <c r="W4613" s="75"/>
      <c r="X4613" s="76"/>
    </row>
    <row r="4614" spans="1:24" s="77" customFormat="1" ht="15.75" x14ac:dyDescent="0.25">
      <c r="A4614" s="72" t="s">
        <v>307</v>
      </c>
      <c r="B4614" s="33" t="s">
        <v>334</v>
      </c>
      <c r="C4614" s="78" t="s">
        <v>39</v>
      </c>
      <c r="D4614" s="43" t="s">
        <v>170</v>
      </c>
      <c r="E4614" s="74"/>
      <c r="F4614" s="74"/>
      <c r="G4614" s="75"/>
      <c r="H4614" s="75"/>
      <c r="I4614" s="121"/>
      <c r="J4614" s="50"/>
      <c r="K4614" s="54"/>
      <c r="L4614" s="55"/>
      <c r="M4614" s="75"/>
      <c r="N4614" s="75"/>
      <c r="O4614" s="74"/>
      <c r="P4614" s="74"/>
      <c r="Q4614" s="57">
        <f t="shared" si="1956"/>
        <v>0</v>
      </c>
      <c r="R4614" s="74"/>
      <c r="S4614" s="53">
        <f t="shared" si="1968"/>
        <v>0</v>
      </c>
      <c r="T4614" s="58"/>
      <c r="U4614" s="58"/>
      <c r="V4614" s="53">
        <f t="shared" si="1958"/>
        <v>0</v>
      </c>
      <c r="W4614" s="75"/>
      <c r="X4614" s="76"/>
    </row>
    <row r="4615" spans="1:24" s="77" customFormat="1" ht="47.25" x14ac:dyDescent="0.25">
      <c r="A4615" s="72" t="s">
        <v>307</v>
      </c>
      <c r="B4615" s="33" t="s">
        <v>334</v>
      </c>
      <c r="C4615" s="78" t="s">
        <v>40</v>
      </c>
      <c r="D4615" s="43" t="s">
        <v>172</v>
      </c>
      <c r="E4615" s="74"/>
      <c r="F4615" s="74"/>
      <c r="G4615" s="75"/>
      <c r="H4615" s="75"/>
      <c r="I4615" s="121"/>
      <c r="J4615" s="50"/>
      <c r="K4615" s="54"/>
      <c r="L4615" s="55"/>
      <c r="M4615" s="75"/>
      <c r="N4615" s="75"/>
      <c r="O4615" s="74"/>
      <c r="P4615" s="74"/>
      <c r="Q4615" s="57">
        <f t="shared" si="1956"/>
        <v>0</v>
      </c>
      <c r="R4615" s="74"/>
      <c r="S4615" s="53">
        <f t="shared" si="1968"/>
        <v>0</v>
      </c>
      <c r="T4615" s="58"/>
      <c r="U4615" s="58"/>
      <c r="V4615" s="53">
        <f t="shared" si="1958"/>
        <v>0</v>
      </c>
      <c r="W4615" s="75"/>
      <c r="X4615" s="76"/>
    </row>
    <row r="4616" spans="1:24" s="77" customFormat="1" ht="15.75" x14ac:dyDescent="0.25">
      <c r="A4616" s="72" t="s">
        <v>307</v>
      </c>
      <c r="B4616" s="33" t="s">
        <v>334</v>
      </c>
      <c r="C4616" s="78" t="s">
        <v>41</v>
      </c>
      <c r="D4616" s="43" t="s">
        <v>171</v>
      </c>
      <c r="E4616" s="74"/>
      <c r="F4616" s="74"/>
      <c r="G4616" s="75"/>
      <c r="H4616" s="75"/>
      <c r="I4616" s="121"/>
      <c r="J4616" s="50"/>
      <c r="K4616" s="54"/>
      <c r="L4616" s="55"/>
      <c r="M4616" s="75"/>
      <c r="N4616" s="75"/>
      <c r="O4616" s="74"/>
      <c r="P4616" s="74"/>
      <c r="Q4616" s="57">
        <f t="shared" si="1956"/>
        <v>0</v>
      </c>
      <c r="R4616" s="74"/>
      <c r="S4616" s="53">
        <f t="shared" si="1968"/>
        <v>0</v>
      </c>
      <c r="T4616" s="58"/>
      <c r="U4616" s="58"/>
      <c r="V4616" s="53">
        <f t="shared" si="1958"/>
        <v>0</v>
      </c>
      <c r="W4616" s="75"/>
      <c r="X4616" s="76"/>
    </row>
    <row r="4617" spans="1:24" s="77" customFormat="1" ht="15.75" x14ac:dyDescent="0.25">
      <c r="A4617" s="72" t="s">
        <v>307</v>
      </c>
      <c r="B4617" s="33" t="s">
        <v>334</v>
      </c>
      <c r="C4617" s="78" t="s">
        <v>42</v>
      </c>
      <c r="D4617" s="43" t="s">
        <v>192</v>
      </c>
      <c r="E4617" s="74"/>
      <c r="F4617" s="74"/>
      <c r="G4617" s="74"/>
      <c r="H4617" s="74"/>
      <c r="I4617" s="54"/>
      <c r="J4617" s="50"/>
      <c r="K4617" s="54"/>
      <c r="L4617" s="55"/>
      <c r="M4617" s="75"/>
      <c r="N4617" s="75"/>
      <c r="O4617" s="74"/>
      <c r="P4617" s="74"/>
      <c r="Q4617" s="57">
        <f t="shared" si="1956"/>
        <v>0</v>
      </c>
      <c r="R4617" s="74"/>
      <c r="S4617" s="53">
        <f t="shared" si="1968"/>
        <v>0</v>
      </c>
      <c r="T4617" s="58"/>
      <c r="U4617" s="58"/>
      <c r="V4617" s="53">
        <f t="shared" si="1958"/>
        <v>0</v>
      </c>
      <c r="W4617" s="75"/>
      <c r="X4617" s="76"/>
    </row>
    <row r="4618" spans="1:24" s="77" customFormat="1" ht="15.75" x14ac:dyDescent="0.25">
      <c r="A4618" s="72" t="s">
        <v>307</v>
      </c>
      <c r="B4618" s="33" t="s">
        <v>334</v>
      </c>
      <c r="C4618" s="78" t="s">
        <v>43</v>
      </c>
      <c r="D4618" s="43" t="s">
        <v>193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 t="shared" si="1956"/>
        <v>0</v>
      </c>
      <c r="R4618" s="74"/>
      <c r="S4618" s="53">
        <f t="shared" si="1968"/>
        <v>0</v>
      </c>
      <c r="T4618" s="58"/>
      <c r="U4618" s="58"/>
      <c r="V4618" s="53">
        <f t="shared" si="1958"/>
        <v>0</v>
      </c>
      <c r="W4618" s="75"/>
      <c r="X4618" s="76"/>
    </row>
    <row r="4619" spans="1:24" s="77" customFormat="1" ht="15.75" x14ac:dyDescent="0.25">
      <c r="A4619" s="72" t="s">
        <v>307</v>
      </c>
      <c r="B4619" s="33" t="s">
        <v>334</v>
      </c>
      <c r="C4619" s="78" t="s">
        <v>44</v>
      </c>
      <c r="D4619" s="43" t="s">
        <v>173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si="1956"/>
        <v>0</v>
      </c>
      <c r="R4619" s="74"/>
      <c r="S4619" s="53">
        <f t="shared" si="1968"/>
        <v>0</v>
      </c>
      <c r="T4619" s="58"/>
      <c r="U4619" s="58"/>
      <c r="V4619" s="53">
        <f t="shared" si="1958"/>
        <v>0</v>
      </c>
      <c r="W4619" s="75"/>
      <c r="X4619" s="76"/>
    </row>
    <row r="4620" spans="1:24" s="77" customFormat="1" ht="15.75" x14ac:dyDescent="0.25">
      <c r="A4620" s="72" t="s">
        <v>307</v>
      </c>
      <c r="B4620" s="33" t="s">
        <v>334</v>
      </c>
      <c r="C4620" s="78" t="s">
        <v>45</v>
      </c>
      <c r="D4620" s="43" t="s">
        <v>187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1956"/>
        <v>0</v>
      </c>
      <c r="R4620" s="74"/>
      <c r="S4620" s="53">
        <f t="shared" si="1968"/>
        <v>0</v>
      </c>
      <c r="T4620" s="58"/>
      <c r="U4620" s="58"/>
      <c r="V4620" s="53">
        <f t="shared" si="1958"/>
        <v>0</v>
      </c>
      <c r="W4620" s="75"/>
      <c r="X4620" s="76"/>
    </row>
    <row r="4621" spans="1:24" s="77" customFormat="1" ht="15.75" x14ac:dyDescent="0.25">
      <c r="A4621" s="72" t="s">
        <v>307</v>
      </c>
      <c r="B4621" s="33" t="s">
        <v>334</v>
      </c>
      <c r="C4621" s="78" t="s">
        <v>46</v>
      </c>
      <c r="D4621" s="43" t="s">
        <v>194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1956"/>
        <v>0</v>
      </c>
      <c r="R4621" s="74"/>
      <c r="S4621" s="53">
        <f t="shared" si="1968"/>
        <v>0</v>
      </c>
      <c r="T4621" s="58"/>
      <c r="U4621" s="58"/>
      <c r="V4621" s="53">
        <f t="shared" si="1958"/>
        <v>0</v>
      </c>
      <c r="W4621" s="75"/>
      <c r="X4621" s="76"/>
    </row>
    <row r="4622" spans="1:24" s="77" customFormat="1" ht="15.75" x14ac:dyDescent="0.25">
      <c r="A4622" s="72" t="s">
        <v>307</v>
      </c>
      <c r="B4622" s="33" t="s">
        <v>334</v>
      </c>
      <c r="C4622" s="78" t="s">
        <v>47</v>
      </c>
      <c r="D4622" s="43" t="s">
        <v>121</v>
      </c>
      <c r="E4622" s="74">
        <v>40889</v>
      </c>
      <c r="F4622" s="53">
        <f>ROUND(E4622/12*2,2)</f>
        <v>6814.83</v>
      </c>
      <c r="G4622" s="53">
        <v>17892</v>
      </c>
      <c r="H4622" s="53">
        <v>1144</v>
      </c>
      <c r="I4622" s="119">
        <f t="shared" ref="I4622" si="1971">G4622-F4622</f>
        <v>11077.17</v>
      </c>
      <c r="J4622" s="55">
        <f t="shared" ref="J4622" si="1972">ROUND(I4622/F4622*100,2)</f>
        <v>162.55000000000001</v>
      </c>
      <c r="K4622" s="54"/>
      <c r="L4622" s="55"/>
      <c r="M4622" s="75"/>
      <c r="N4622" s="75"/>
      <c r="O4622" s="74">
        <v>24</v>
      </c>
      <c r="P4622" s="74">
        <v>0</v>
      </c>
      <c r="Q4622" s="57">
        <f t="shared" si="1956"/>
        <v>24</v>
      </c>
      <c r="R4622" s="74">
        <v>30</v>
      </c>
      <c r="S4622" s="53">
        <f>ROUND(R4622/12*2,0)</f>
        <v>5</v>
      </c>
      <c r="T4622" s="58">
        <v>2</v>
      </c>
      <c r="U4622" s="58">
        <v>1</v>
      </c>
      <c r="V4622" s="53">
        <f t="shared" si="1958"/>
        <v>1</v>
      </c>
      <c r="W4622" s="75"/>
      <c r="X4622" s="76"/>
    </row>
    <row r="4623" spans="1:24" s="77" customFormat="1" ht="15.75" x14ac:dyDescent="0.25">
      <c r="A4623" s="72" t="s">
        <v>307</v>
      </c>
      <c r="B4623" s="33" t="s">
        <v>334</v>
      </c>
      <c r="C4623" s="78" t="s">
        <v>48</v>
      </c>
      <c r="D4623" s="43" t="s">
        <v>195</v>
      </c>
      <c r="E4623" s="74"/>
      <c r="F4623" s="74"/>
      <c r="G4623" s="74"/>
      <c r="H4623" s="74"/>
      <c r="I4623" s="54"/>
      <c r="J4623" s="50"/>
      <c r="K4623" s="54"/>
      <c r="L4623" s="55"/>
      <c r="M4623" s="75"/>
      <c r="N4623" s="75"/>
      <c r="O4623" s="74"/>
      <c r="P4623" s="74"/>
      <c r="Q4623" s="57">
        <f t="shared" si="1956"/>
        <v>0</v>
      </c>
      <c r="R4623" s="74"/>
      <c r="S4623" s="53">
        <f>ROUND(R4623/12*3,0)</f>
        <v>0</v>
      </c>
      <c r="T4623" s="58"/>
      <c r="U4623" s="58"/>
      <c r="V4623" s="53">
        <f t="shared" si="1958"/>
        <v>0</v>
      </c>
      <c r="W4623" s="75"/>
      <c r="X4623" s="76"/>
    </row>
    <row r="4624" spans="1:24" s="77" customFormat="1" ht="31.5" x14ac:dyDescent="0.25">
      <c r="A4624" s="72" t="s">
        <v>307</v>
      </c>
      <c r="B4624" s="33" t="s">
        <v>334</v>
      </c>
      <c r="C4624" s="78" t="s">
        <v>128</v>
      </c>
      <c r="D4624" s="43" t="s">
        <v>118</v>
      </c>
      <c r="E4624" s="53"/>
      <c r="F4624" s="53"/>
      <c r="G4624" s="53"/>
      <c r="H4624" s="53"/>
      <c r="I4624" s="119"/>
      <c r="J4624" s="55"/>
      <c r="K4624" s="54"/>
      <c r="L4624" s="55"/>
      <c r="M4624" s="75"/>
      <c r="N4624" s="75"/>
      <c r="O4624" s="74"/>
      <c r="P4624" s="74"/>
      <c r="Q4624" s="57">
        <f t="shared" si="1956"/>
        <v>0</v>
      </c>
      <c r="R4624" s="75"/>
      <c r="S4624" s="53">
        <f>ROUND(R4624/12*2,0)</f>
        <v>0</v>
      </c>
      <c r="T4624" s="58"/>
      <c r="U4624" s="58"/>
      <c r="V4624" s="53">
        <f t="shared" si="1958"/>
        <v>0</v>
      </c>
      <c r="W4624" s="75"/>
      <c r="X4624" s="76"/>
    </row>
    <row r="4625" spans="1:24" s="77" customFormat="1" ht="15.75" x14ac:dyDescent="0.25">
      <c r="A4625" s="72" t="s">
        <v>307</v>
      </c>
      <c r="B4625" s="33" t="s">
        <v>334</v>
      </c>
      <c r="C4625" s="78" t="s">
        <v>47</v>
      </c>
      <c r="D4625" s="43" t="s">
        <v>121</v>
      </c>
      <c r="E4625" s="74"/>
      <c r="F4625" s="74"/>
      <c r="G4625" s="74"/>
      <c r="H4625" s="74"/>
      <c r="I4625" s="54"/>
      <c r="J4625" s="50"/>
      <c r="K4625" s="54"/>
      <c r="L4625" s="55"/>
      <c r="M4625" s="75"/>
      <c r="N4625" s="75"/>
      <c r="O4625" s="74"/>
      <c r="P4625" s="74"/>
      <c r="Q4625" s="57">
        <f t="shared" si="1956"/>
        <v>0</v>
      </c>
      <c r="R4625" s="74"/>
      <c r="S4625" s="53">
        <f t="shared" ref="S4625:S4630" si="1973">ROUND(R4625/12*3,0)</f>
        <v>0</v>
      </c>
      <c r="T4625" s="58"/>
      <c r="U4625" s="58"/>
      <c r="V4625" s="53">
        <f t="shared" si="1958"/>
        <v>0</v>
      </c>
      <c r="W4625" s="75"/>
      <c r="X4625" s="76"/>
    </row>
    <row r="4626" spans="1:24" s="77" customFormat="1" ht="31.5" x14ac:dyDescent="0.25">
      <c r="A4626" s="72" t="s">
        <v>307</v>
      </c>
      <c r="B4626" s="33" t="s">
        <v>334</v>
      </c>
      <c r="C4626" s="78" t="s">
        <v>49</v>
      </c>
      <c r="D4626" s="43" t="s">
        <v>196</v>
      </c>
      <c r="E4626" s="74"/>
      <c r="F4626" s="74"/>
      <c r="G4626" s="74"/>
      <c r="H4626" s="74"/>
      <c r="I4626" s="54"/>
      <c r="J4626" s="50"/>
      <c r="K4626" s="54"/>
      <c r="L4626" s="55"/>
      <c r="M4626" s="75"/>
      <c r="N4626" s="75"/>
      <c r="O4626" s="74"/>
      <c r="P4626" s="74"/>
      <c r="Q4626" s="57">
        <f t="shared" si="1956"/>
        <v>0</v>
      </c>
      <c r="R4626" s="74"/>
      <c r="S4626" s="53">
        <f t="shared" si="1973"/>
        <v>0</v>
      </c>
      <c r="T4626" s="58"/>
      <c r="U4626" s="58"/>
      <c r="V4626" s="53">
        <f t="shared" si="1958"/>
        <v>0</v>
      </c>
      <c r="W4626" s="75"/>
      <c r="X4626" s="76"/>
    </row>
    <row r="4627" spans="1:24" s="77" customFormat="1" ht="31.5" x14ac:dyDescent="0.25">
      <c r="A4627" s="72" t="s">
        <v>307</v>
      </c>
      <c r="B4627" s="33" t="s">
        <v>334</v>
      </c>
      <c r="C4627" s="78" t="s">
        <v>197</v>
      </c>
      <c r="D4627" s="43" t="s">
        <v>198</v>
      </c>
      <c r="E4627" s="74"/>
      <c r="F4627" s="74"/>
      <c r="G4627" s="74"/>
      <c r="H4627" s="74"/>
      <c r="I4627" s="54"/>
      <c r="J4627" s="50"/>
      <c r="K4627" s="54"/>
      <c r="L4627" s="55"/>
      <c r="M4627" s="75"/>
      <c r="N4627" s="75"/>
      <c r="O4627" s="74"/>
      <c r="P4627" s="74"/>
      <c r="Q4627" s="57">
        <f t="shared" si="1956"/>
        <v>0</v>
      </c>
      <c r="R4627" s="74"/>
      <c r="S4627" s="53">
        <f t="shared" si="1973"/>
        <v>0</v>
      </c>
      <c r="T4627" s="58"/>
      <c r="U4627" s="58"/>
      <c r="V4627" s="53">
        <f t="shared" si="1958"/>
        <v>0</v>
      </c>
      <c r="W4627" s="75"/>
      <c r="X4627" s="76"/>
    </row>
    <row r="4628" spans="1:24" s="77" customFormat="1" ht="47.25" x14ac:dyDescent="0.25">
      <c r="A4628" s="72" t="s">
        <v>307</v>
      </c>
      <c r="B4628" s="33" t="s">
        <v>334</v>
      </c>
      <c r="C4628" s="78" t="s">
        <v>199</v>
      </c>
      <c r="D4628" s="43" t="s">
        <v>200</v>
      </c>
      <c r="E4628" s="74"/>
      <c r="F4628" s="74"/>
      <c r="G4628" s="53"/>
      <c r="H4628" s="53"/>
      <c r="I4628" s="54"/>
      <c r="J4628" s="50"/>
      <c r="K4628" s="54"/>
      <c r="L4628" s="55"/>
      <c r="M4628" s="75"/>
      <c r="N4628" s="75"/>
      <c r="O4628" s="74"/>
      <c r="P4628" s="74"/>
      <c r="Q4628" s="57">
        <f t="shared" si="1956"/>
        <v>0</v>
      </c>
      <c r="R4628" s="74"/>
      <c r="S4628" s="53">
        <f t="shared" si="1973"/>
        <v>0</v>
      </c>
      <c r="T4628" s="58"/>
      <c r="U4628" s="58"/>
      <c r="V4628" s="53">
        <f t="shared" si="1958"/>
        <v>0</v>
      </c>
      <c r="W4628" s="75"/>
      <c r="X4628" s="76"/>
    </row>
    <row r="4629" spans="1:24" s="77" customFormat="1" ht="31.5" x14ac:dyDescent="0.25">
      <c r="A4629" s="72" t="s">
        <v>307</v>
      </c>
      <c r="B4629" s="33" t="s">
        <v>334</v>
      </c>
      <c r="C4629" s="78" t="s">
        <v>201</v>
      </c>
      <c r="D4629" s="43" t="s">
        <v>202</v>
      </c>
      <c r="E4629" s="74"/>
      <c r="F4629" s="74"/>
      <c r="G4629" s="74"/>
      <c r="H4629" s="74"/>
      <c r="I4629" s="54"/>
      <c r="J4629" s="50"/>
      <c r="K4629" s="54"/>
      <c r="L4629" s="55"/>
      <c r="M4629" s="75"/>
      <c r="N4629" s="75"/>
      <c r="O4629" s="74"/>
      <c r="P4629" s="74"/>
      <c r="Q4629" s="57">
        <f t="shared" si="1956"/>
        <v>0</v>
      </c>
      <c r="R4629" s="74"/>
      <c r="S4629" s="53">
        <f t="shared" si="1973"/>
        <v>0</v>
      </c>
      <c r="T4629" s="58"/>
      <c r="U4629" s="58"/>
      <c r="V4629" s="53">
        <f t="shared" si="1958"/>
        <v>0</v>
      </c>
      <c r="W4629" s="75"/>
      <c r="X4629" s="76"/>
    </row>
    <row r="4630" spans="1:24" s="77" customFormat="1" ht="47.25" x14ac:dyDescent="0.25">
      <c r="A4630" s="72" t="s">
        <v>307</v>
      </c>
      <c r="B4630" s="33" t="s">
        <v>334</v>
      </c>
      <c r="C4630" s="78" t="s">
        <v>203</v>
      </c>
      <c r="D4630" s="43" t="s">
        <v>204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 t="shared" si="1956"/>
        <v>0</v>
      </c>
      <c r="R4630" s="74"/>
      <c r="S4630" s="53">
        <f t="shared" si="1973"/>
        <v>0</v>
      </c>
      <c r="T4630" s="58"/>
      <c r="U4630" s="58"/>
      <c r="V4630" s="53">
        <f t="shared" si="1958"/>
        <v>0</v>
      </c>
      <c r="W4630" s="75"/>
      <c r="X4630" s="76"/>
    </row>
    <row r="4631" spans="1:24" s="77" customFormat="1" ht="47.25" x14ac:dyDescent="0.25">
      <c r="A4631" s="72" t="s">
        <v>307</v>
      </c>
      <c r="B4631" s="33" t="s">
        <v>334</v>
      </c>
      <c r="C4631" s="78" t="s">
        <v>397</v>
      </c>
      <c r="D4631" s="43" t="s">
        <v>396</v>
      </c>
      <c r="E4631" s="74">
        <v>1231601</v>
      </c>
      <c r="F4631" s="53">
        <f>ROUND(E4631/12*2,2)</f>
        <v>205266.83</v>
      </c>
      <c r="G4631" s="53">
        <v>373710</v>
      </c>
      <c r="H4631" s="53">
        <v>205518</v>
      </c>
      <c r="I4631" s="119">
        <f t="shared" ref="I4631" si="1974">G4631-F4631</f>
        <v>168443.17</v>
      </c>
      <c r="J4631" s="55">
        <f t="shared" ref="J4631" si="1975">ROUND(I4631/F4631*100,2)</f>
        <v>82.06</v>
      </c>
      <c r="K4631" s="54"/>
      <c r="L4631" s="55"/>
      <c r="M4631" s="75"/>
      <c r="N4631" s="75"/>
      <c r="O4631" s="74">
        <v>371</v>
      </c>
      <c r="P4631" s="74">
        <v>263</v>
      </c>
      <c r="Q4631" s="57">
        <f t="shared" si="1956"/>
        <v>108</v>
      </c>
      <c r="R4631" s="75">
        <v>651</v>
      </c>
      <c r="S4631" s="53">
        <f>ROUND(R4631/12*2,0)</f>
        <v>109</v>
      </c>
      <c r="T4631" s="58">
        <v>178</v>
      </c>
      <c r="U4631" s="58">
        <v>107</v>
      </c>
      <c r="V4631" s="53">
        <f t="shared" si="1958"/>
        <v>71</v>
      </c>
      <c r="W4631" s="75"/>
      <c r="X4631" s="76"/>
    </row>
    <row r="4632" spans="1:24" s="77" customFormat="1" ht="31.5" x14ac:dyDescent="0.25">
      <c r="A4632" s="72" t="s">
        <v>307</v>
      </c>
      <c r="B4632" s="22" t="s">
        <v>335</v>
      </c>
      <c r="C4632" s="73" t="s">
        <v>102</v>
      </c>
      <c r="D4632" s="32" t="s">
        <v>50</v>
      </c>
      <c r="E4632" s="64">
        <f>SUM(E4633:E4679)</f>
        <v>2633685</v>
      </c>
      <c r="F4632" s="64">
        <f>SUM(F4633:F4679)</f>
        <v>492930.16666666669</v>
      </c>
      <c r="G4632" s="64">
        <f>SUM(G4633:G4679)</f>
        <v>438986.41999999993</v>
      </c>
      <c r="H4632" s="64">
        <f>SUM(H4633:H4679)</f>
        <v>407501.74</v>
      </c>
      <c r="I4632" s="64">
        <f>SUM(I4633:I4679)</f>
        <v>15792.069999999996</v>
      </c>
      <c r="J4632" s="50">
        <f>ROUND(I4632/F4632*100,2)</f>
        <v>3.2</v>
      </c>
      <c r="K4632" s="64">
        <f>SUM(K4633:K4679)</f>
        <v>-69735.816666666695</v>
      </c>
      <c r="L4632" s="55">
        <f>ROUND(K4632*100/-F4632,2)</f>
        <v>14.15</v>
      </c>
      <c r="M4632" s="64"/>
      <c r="N4632" s="64"/>
      <c r="O4632" s="64">
        <f t="shared" ref="O4632:V4632" si="1976">SUM(O4633:O4676)</f>
        <v>0</v>
      </c>
      <c r="P4632" s="64">
        <f t="shared" si="1976"/>
        <v>0</v>
      </c>
      <c r="Q4632" s="64">
        <f t="shared" si="1976"/>
        <v>0</v>
      </c>
      <c r="R4632" s="64">
        <f t="shared" si="1976"/>
        <v>0</v>
      </c>
      <c r="S4632" s="64">
        <f t="shared" si="1976"/>
        <v>0</v>
      </c>
      <c r="T4632" s="64">
        <f t="shared" si="1976"/>
        <v>0</v>
      </c>
      <c r="U4632" s="64">
        <f t="shared" si="1976"/>
        <v>0</v>
      </c>
      <c r="V4632" s="64">
        <f t="shared" si="1976"/>
        <v>0</v>
      </c>
      <c r="W4632" s="64"/>
      <c r="X4632" s="76"/>
    </row>
    <row r="4633" spans="1:24" s="77" customFormat="1" ht="63" x14ac:dyDescent="0.25">
      <c r="A4633" s="72" t="s">
        <v>307</v>
      </c>
      <c r="B4633" s="44" t="s">
        <v>335</v>
      </c>
      <c r="C4633" s="73" t="s">
        <v>102</v>
      </c>
      <c r="D4633" s="43" t="s">
        <v>205</v>
      </c>
      <c r="E4633" s="53">
        <f>1432504+857373</f>
        <v>2289877</v>
      </c>
      <c r="F4633" s="53">
        <f>E4633/12*2</f>
        <v>381646.16666666669</v>
      </c>
      <c r="G4633" s="53">
        <v>312424.74</v>
      </c>
      <c r="H4633" s="53">
        <v>312424.74</v>
      </c>
      <c r="I4633" s="54"/>
      <c r="J4633" s="50"/>
      <c r="K4633" s="54">
        <f>G4633-F4633</f>
        <v>-69221.426666666695</v>
      </c>
      <c r="L4633" s="55">
        <f>ROUND(K4633*100/-F4633,2)</f>
        <v>18.14</v>
      </c>
      <c r="M4633" s="75"/>
      <c r="N4633" s="75"/>
      <c r="O4633" s="74"/>
      <c r="P4633" s="74"/>
      <c r="Q4633" s="57">
        <f>O4633-P4633</f>
        <v>0</v>
      </c>
      <c r="R4633" s="74"/>
      <c r="S4633" s="53">
        <f>ROUND(R4633/12*3,0)</f>
        <v>0</v>
      </c>
      <c r="T4633" s="58"/>
      <c r="U4633" s="58"/>
      <c r="V4633" s="53">
        <f>T4633-U4633</f>
        <v>0</v>
      </c>
      <c r="W4633" s="75"/>
      <c r="X4633" s="76"/>
    </row>
    <row r="4634" spans="1:24" s="77" customFormat="1" ht="15.75" x14ac:dyDescent="0.25">
      <c r="A4634" s="72" t="s">
        <v>307</v>
      </c>
      <c r="B4634" s="44" t="s">
        <v>335</v>
      </c>
      <c r="C4634" s="23" t="s">
        <v>367</v>
      </c>
      <c r="D4634" s="43" t="s">
        <v>370</v>
      </c>
      <c r="E4634" s="53"/>
      <c r="F4634" s="53"/>
      <c r="G4634" s="53"/>
      <c r="H4634" s="53"/>
      <c r="I4634" s="54"/>
      <c r="J4634" s="50"/>
      <c r="K4634" s="54"/>
      <c r="L4634" s="55"/>
      <c r="M4634" s="75"/>
      <c r="N4634" s="75"/>
      <c r="O4634" s="74"/>
      <c r="P4634" s="74"/>
      <c r="Q4634" s="57"/>
      <c r="R4634" s="74"/>
      <c r="S4634" s="53"/>
      <c r="T4634" s="58"/>
      <c r="U4634" s="58"/>
      <c r="V4634" s="53"/>
      <c r="W4634" s="75"/>
      <c r="X4634" s="76"/>
    </row>
    <row r="4635" spans="1:24" s="77" customFormat="1" ht="15.75" x14ac:dyDescent="0.25">
      <c r="A4635" s="72" t="s">
        <v>307</v>
      </c>
      <c r="B4635" s="44" t="s">
        <v>335</v>
      </c>
      <c r="C4635" s="23" t="s">
        <v>368</v>
      </c>
      <c r="D4635" s="43" t="s">
        <v>371</v>
      </c>
      <c r="E4635" s="53"/>
      <c r="F4635" s="53"/>
      <c r="G4635" s="53"/>
      <c r="H4635" s="53"/>
      <c r="I4635" s="54"/>
      <c r="J4635" s="50"/>
      <c r="K4635" s="54"/>
      <c r="L4635" s="55"/>
      <c r="M4635" s="75"/>
      <c r="N4635" s="75"/>
      <c r="O4635" s="74"/>
      <c r="P4635" s="74"/>
      <c r="Q4635" s="57"/>
      <c r="R4635" s="74"/>
      <c r="S4635" s="53"/>
      <c r="T4635" s="58"/>
      <c r="U4635" s="58"/>
      <c r="V4635" s="53"/>
      <c r="W4635" s="75"/>
      <c r="X4635" s="76"/>
    </row>
    <row r="4636" spans="1:24" s="77" customFormat="1" ht="31.5" x14ac:dyDescent="0.25">
      <c r="A4636" s="72" t="s">
        <v>307</v>
      </c>
      <c r="B4636" s="44" t="s">
        <v>335</v>
      </c>
      <c r="C4636" s="23" t="s">
        <v>369</v>
      </c>
      <c r="D4636" s="43" t="s">
        <v>372</v>
      </c>
      <c r="E4636" s="53"/>
      <c r="F4636" s="53"/>
      <c r="G4636" s="53"/>
      <c r="H4636" s="53"/>
      <c r="I4636" s="54"/>
      <c r="J4636" s="50"/>
      <c r="K4636" s="54"/>
      <c r="L4636" s="55"/>
      <c r="M4636" s="75"/>
      <c r="N4636" s="75"/>
      <c r="O4636" s="74"/>
      <c r="P4636" s="74"/>
      <c r="Q4636" s="57"/>
      <c r="R4636" s="74"/>
      <c r="S4636" s="53"/>
      <c r="T4636" s="58"/>
      <c r="U4636" s="58"/>
      <c r="V4636" s="53"/>
      <c r="W4636" s="75"/>
      <c r="X4636" s="76"/>
    </row>
    <row r="4637" spans="1:24" s="77" customFormat="1" ht="31.5" x14ac:dyDescent="0.25">
      <c r="A4637" s="72" t="s">
        <v>307</v>
      </c>
      <c r="B4637" s="44" t="s">
        <v>335</v>
      </c>
      <c r="C4637" s="79" t="s">
        <v>206</v>
      </c>
      <c r="D4637" s="43" t="s">
        <v>207</v>
      </c>
      <c r="E4637" s="74"/>
      <c r="F4637" s="74"/>
      <c r="G4637" s="74"/>
      <c r="H4637" s="74"/>
      <c r="I4637" s="54"/>
      <c r="J4637" s="50"/>
      <c r="K4637" s="54"/>
      <c r="L4637" s="55"/>
      <c r="M4637" s="75"/>
      <c r="N4637" s="75"/>
      <c r="O4637" s="74"/>
      <c r="P4637" s="74"/>
      <c r="Q4637" s="57">
        <f t="shared" ref="Q4637:Q4674" si="1977">O4637-P4637</f>
        <v>0</v>
      </c>
      <c r="R4637" s="74"/>
      <c r="S4637" s="53">
        <f>ROUND(R4637/12*3,0)</f>
        <v>0</v>
      </c>
      <c r="T4637" s="58"/>
      <c r="U4637" s="58"/>
      <c r="V4637" s="53">
        <f t="shared" ref="V4637:V4674" si="1978">T4637-U4637</f>
        <v>0</v>
      </c>
      <c r="W4637" s="75"/>
      <c r="X4637" s="76"/>
    </row>
    <row r="4638" spans="1:24" s="77" customFormat="1" ht="31.5" x14ac:dyDescent="0.25">
      <c r="A4638" s="72" t="s">
        <v>307</v>
      </c>
      <c r="B4638" s="44" t="s">
        <v>335</v>
      </c>
      <c r="C4638" s="79" t="s">
        <v>208</v>
      </c>
      <c r="D4638" s="43" t="s">
        <v>209</v>
      </c>
      <c r="E4638" s="74">
        <v>94</v>
      </c>
      <c r="F4638" s="53">
        <f>ROUND(E4638/12*2,0)</f>
        <v>16</v>
      </c>
      <c r="G4638" s="53">
        <v>0</v>
      </c>
      <c r="H4638" s="53">
        <v>0</v>
      </c>
      <c r="I4638" s="119"/>
      <c r="J4638" s="55"/>
      <c r="K4638" s="54">
        <f>G4638-F4638</f>
        <v>-16</v>
      </c>
      <c r="L4638" s="55">
        <f>ROUND(K4638*100/-F4638,2)</f>
        <v>100</v>
      </c>
      <c r="M4638" s="75"/>
      <c r="N4638" s="75"/>
      <c r="O4638" s="74"/>
      <c r="P4638" s="74"/>
      <c r="Q4638" s="57">
        <f t="shared" si="1977"/>
        <v>0</v>
      </c>
      <c r="R4638" s="74"/>
      <c r="S4638" s="53">
        <f>ROUND(R4638/12*3,0)</f>
        <v>0</v>
      </c>
      <c r="T4638" s="58"/>
      <c r="U4638" s="58"/>
      <c r="V4638" s="53">
        <f t="shared" si="1978"/>
        <v>0</v>
      </c>
      <c r="W4638" s="75"/>
      <c r="X4638" s="76"/>
    </row>
    <row r="4639" spans="1:24" s="77" customFormat="1" ht="15.75" x14ac:dyDescent="0.25">
      <c r="A4639" s="72" t="s">
        <v>307</v>
      </c>
      <c r="B4639" s="44" t="s">
        <v>335</v>
      </c>
      <c r="C4639" s="79" t="s">
        <v>210</v>
      </c>
      <c r="D4639" s="43" t="s">
        <v>223</v>
      </c>
      <c r="E4639" s="74"/>
      <c r="F4639" s="74"/>
      <c r="G4639" s="74"/>
      <c r="H4639" s="74"/>
      <c r="I4639" s="54"/>
      <c r="J4639" s="50"/>
      <c r="K4639" s="54"/>
      <c r="L4639" s="55"/>
      <c r="M4639" s="75"/>
      <c r="N4639" s="75"/>
      <c r="O4639" s="74"/>
      <c r="P4639" s="74"/>
      <c r="Q4639" s="57">
        <f t="shared" si="1977"/>
        <v>0</v>
      </c>
      <c r="R4639" s="74"/>
      <c r="S4639" s="53">
        <f t="shared" ref="S4639" si="1979">ROUND(R4639/12*3,0)</f>
        <v>0</v>
      </c>
      <c r="T4639" s="58"/>
      <c r="U4639" s="58"/>
      <c r="V4639" s="53">
        <f t="shared" si="1978"/>
        <v>0</v>
      </c>
      <c r="W4639" s="75"/>
      <c r="X4639" s="76"/>
    </row>
    <row r="4640" spans="1:24" s="77" customFormat="1" ht="31.5" x14ac:dyDescent="0.25">
      <c r="A4640" s="72" t="s">
        <v>307</v>
      </c>
      <c r="B4640" s="44" t="s">
        <v>335</v>
      </c>
      <c r="C4640" s="79" t="s">
        <v>211</v>
      </c>
      <c r="D4640" s="43" t="s">
        <v>212</v>
      </c>
      <c r="E4640" s="74">
        <v>22053</v>
      </c>
      <c r="F4640" s="53">
        <f>ROUND(E4640/12*2,0)</f>
        <v>3676</v>
      </c>
      <c r="G4640" s="75">
        <v>5627.16</v>
      </c>
      <c r="H4640" s="53">
        <v>804</v>
      </c>
      <c r="I4640" s="119">
        <f t="shared" ref="I4640" si="1980">G4640-F4640</f>
        <v>1951.1599999999999</v>
      </c>
      <c r="J4640" s="55">
        <f t="shared" ref="J4640" si="1981">ROUND(I4640/F4640*100,2)</f>
        <v>53.08</v>
      </c>
      <c r="K4640" s="54"/>
      <c r="L4640" s="55"/>
      <c r="M4640" s="75"/>
      <c r="N4640" s="75"/>
      <c r="O4640" s="74"/>
      <c r="P4640" s="74"/>
      <c r="Q4640" s="57">
        <f t="shared" si="1977"/>
        <v>0</v>
      </c>
      <c r="R4640" s="74"/>
      <c r="S4640" s="53">
        <f t="shared" ref="S4640:S4674" si="1982">ROUND(R4640/12*3,0)</f>
        <v>0</v>
      </c>
      <c r="T4640" s="58"/>
      <c r="U4640" s="58"/>
      <c r="V4640" s="53">
        <f t="shared" si="1978"/>
        <v>0</v>
      </c>
      <c r="W4640" s="75"/>
      <c r="X4640" s="76"/>
    </row>
    <row r="4641" spans="1:24" s="77" customFormat="1" ht="15.75" x14ac:dyDescent="0.25">
      <c r="A4641" s="72" t="s">
        <v>307</v>
      </c>
      <c r="B4641" s="44" t="s">
        <v>335</v>
      </c>
      <c r="C4641" s="79" t="s">
        <v>213</v>
      </c>
      <c r="D4641" s="43" t="s">
        <v>214</v>
      </c>
      <c r="E4641" s="74"/>
      <c r="F4641" s="74"/>
      <c r="G4641" s="74"/>
      <c r="H4641" s="74"/>
      <c r="I4641" s="54"/>
      <c r="J4641" s="50"/>
      <c r="K4641" s="54"/>
      <c r="L4641" s="55"/>
      <c r="M4641" s="75"/>
      <c r="N4641" s="75"/>
      <c r="O4641" s="74"/>
      <c r="P4641" s="74"/>
      <c r="Q4641" s="57">
        <f t="shared" si="1977"/>
        <v>0</v>
      </c>
      <c r="R4641" s="74"/>
      <c r="S4641" s="53">
        <f t="shared" si="1982"/>
        <v>0</v>
      </c>
      <c r="T4641" s="58"/>
      <c r="U4641" s="58"/>
      <c r="V4641" s="53">
        <f t="shared" si="1978"/>
        <v>0</v>
      </c>
      <c r="W4641" s="75"/>
      <c r="X4641" s="76"/>
    </row>
    <row r="4642" spans="1:24" s="77" customFormat="1" ht="31.5" x14ac:dyDescent="0.25">
      <c r="A4642" s="72" t="s">
        <v>307</v>
      </c>
      <c r="B4642" s="44" t="s">
        <v>335</v>
      </c>
      <c r="C4642" s="79" t="s">
        <v>215</v>
      </c>
      <c r="D4642" s="43" t="s">
        <v>216</v>
      </c>
      <c r="E4642" s="74">
        <v>76018</v>
      </c>
      <c r="F4642" s="53">
        <f>ROUND(E4642/12*2,0)</f>
        <v>12670</v>
      </c>
      <c r="G4642" s="75">
        <v>16614.599999999999</v>
      </c>
      <c r="H4642" s="53">
        <v>9277</v>
      </c>
      <c r="I4642" s="119">
        <f t="shared" ref="I4642" si="1983">G4642-F4642</f>
        <v>3944.5999999999985</v>
      </c>
      <c r="J4642" s="55">
        <f t="shared" ref="J4642" si="1984">ROUND(I4642/F4642*100,2)</f>
        <v>31.13</v>
      </c>
      <c r="K4642" s="54"/>
      <c r="L4642" s="55"/>
      <c r="M4642" s="75"/>
      <c r="N4642" s="75"/>
      <c r="O4642" s="74"/>
      <c r="P4642" s="74"/>
      <c r="Q4642" s="57">
        <f t="shared" si="1977"/>
        <v>0</v>
      </c>
      <c r="R4642" s="74"/>
      <c r="S4642" s="53">
        <f t="shared" si="1982"/>
        <v>0</v>
      </c>
      <c r="T4642" s="58"/>
      <c r="U4642" s="58"/>
      <c r="V4642" s="53">
        <f t="shared" si="1978"/>
        <v>0</v>
      </c>
      <c r="W4642" s="75"/>
      <c r="X4642" s="76"/>
    </row>
    <row r="4643" spans="1:24" s="77" customFormat="1" ht="31.5" x14ac:dyDescent="0.25">
      <c r="A4643" s="72" t="s">
        <v>307</v>
      </c>
      <c r="B4643" s="44" t="s">
        <v>335</v>
      </c>
      <c r="C4643" s="79" t="s">
        <v>217</v>
      </c>
      <c r="D4643" s="43" t="s">
        <v>218</v>
      </c>
      <c r="E4643" s="53"/>
      <c r="F4643" s="53">
        <f t="shared" ref="F4643:F4673" si="1985">E4643/12*1</f>
        <v>0</v>
      </c>
      <c r="G4643" s="53"/>
      <c r="H4643" s="53"/>
      <c r="I4643" s="54"/>
      <c r="J4643" s="50"/>
      <c r="K4643" s="54"/>
      <c r="L4643" s="55"/>
      <c r="M4643" s="75"/>
      <c r="N4643" s="75"/>
      <c r="O4643" s="74"/>
      <c r="P4643" s="74"/>
      <c r="Q4643" s="57">
        <f t="shared" si="1977"/>
        <v>0</v>
      </c>
      <c r="R4643" s="74"/>
      <c r="S4643" s="53">
        <f t="shared" si="1982"/>
        <v>0</v>
      </c>
      <c r="T4643" s="58"/>
      <c r="U4643" s="58"/>
      <c r="V4643" s="53">
        <f t="shared" si="1978"/>
        <v>0</v>
      </c>
      <c r="W4643" s="75"/>
      <c r="X4643" s="76"/>
    </row>
    <row r="4644" spans="1:24" s="77" customFormat="1" ht="31.5" x14ac:dyDescent="0.25">
      <c r="A4644" s="72" t="s">
        <v>307</v>
      </c>
      <c r="B4644" s="44" t="s">
        <v>335</v>
      </c>
      <c r="C4644" s="79" t="s">
        <v>219</v>
      </c>
      <c r="D4644" s="43" t="s">
        <v>220</v>
      </c>
      <c r="E4644" s="74">
        <v>145936</v>
      </c>
      <c r="F4644" s="53">
        <f>ROUND(E4644/12*2,0)</f>
        <v>24323</v>
      </c>
      <c r="G4644" s="75">
        <v>33251.31</v>
      </c>
      <c r="H4644" s="53">
        <v>16831</v>
      </c>
      <c r="I4644" s="119">
        <f t="shared" ref="I4644" si="1986">G4644-F4644</f>
        <v>8928.3099999999977</v>
      </c>
      <c r="J4644" s="55">
        <f t="shared" ref="J4644" si="1987">ROUND(I4644/F4644*100,2)</f>
        <v>36.71</v>
      </c>
      <c r="K4644" s="54"/>
      <c r="L4644" s="55"/>
      <c r="M4644" s="75"/>
      <c r="N4644" s="75"/>
      <c r="O4644" s="74"/>
      <c r="P4644" s="74"/>
      <c r="Q4644" s="57">
        <f t="shared" si="1977"/>
        <v>0</v>
      </c>
      <c r="R4644" s="74"/>
      <c r="S4644" s="53">
        <f t="shared" si="1982"/>
        <v>0</v>
      </c>
      <c r="T4644" s="58"/>
      <c r="U4644" s="58"/>
      <c r="V4644" s="53">
        <f t="shared" si="1978"/>
        <v>0</v>
      </c>
      <c r="W4644" s="75"/>
      <c r="X4644" s="76"/>
    </row>
    <row r="4645" spans="1:24" s="77" customFormat="1" ht="31.5" x14ac:dyDescent="0.25">
      <c r="A4645" s="72" t="s">
        <v>307</v>
      </c>
      <c r="B4645" s="44" t="s">
        <v>335</v>
      </c>
      <c r="C4645" s="79" t="s">
        <v>221</v>
      </c>
      <c r="D4645" s="43" t="s">
        <v>224</v>
      </c>
      <c r="E4645" s="53"/>
      <c r="F4645" s="53">
        <f t="shared" si="1985"/>
        <v>0</v>
      </c>
      <c r="G4645" s="53"/>
      <c r="H4645" s="53"/>
      <c r="I4645" s="54"/>
      <c r="J4645" s="50"/>
      <c r="K4645" s="54"/>
      <c r="L4645" s="55"/>
      <c r="M4645" s="75"/>
      <c r="N4645" s="75"/>
      <c r="O4645" s="74"/>
      <c r="P4645" s="74"/>
      <c r="Q4645" s="57">
        <f t="shared" si="1977"/>
        <v>0</v>
      </c>
      <c r="R4645" s="74"/>
      <c r="S4645" s="53">
        <f t="shared" si="1982"/>
        <v>0</v>
      </c>
      <c r="T4645" s="58"/>
      <c r="U4645" s="58"/>
      <c r="V4645" s="53">
        <f t="shared" si="1978"/>
        <v>0</v>
      </c>
      <c r="W4645" s="75"/>
      <c r="X4645" s="76"/>
    </row>
    <row r="4646" spans="1:24" s="77" customFormat="1" ht="31.5" x14ac:dyDescent="0.25">
      <c r="A4646" s="72" t="s">
        <v>307</v>
      </c>
      <c r="B4646" s="44" t="s">
        <v>335</v>
      </c>
      <c r="C4646" s="79" t="s">
        <v>222</v>
      </c>
      <c r="D4646" s="43" t="s">
        <v>225</v>
      </c>
      <c r="E4646" s="53">
        <v>3100</v>
      </c>
      <c r="F4646" s="53">
        <f>ROUND(E4646/12*2,0)</f>
        <v>517</v>
      </c>
      <c r="G4646" s="75">
        <v>483.61</v>
      </c>
      <c r="H4646" s="53">
        <v>484</v>
      </c>
      <c r="I4646" s="119"/>
      <c r="J4646" s="55"/>
      <c r="K4646" s="54">
        <f>G4646-F4646</f>
        <v>-33.389999999999986</v>
      </c>
      <c r="L4646" s="55">
        <f>ROUND(K4646*100/-F4646,2)</f>
        <v>6.46</v>
      </c>
      <c r="M4646" s="75"/>
      <c r="N4646" s="75"/>
      <c r="O4646" s="74"/>
      <c r="P4646" s="74"/>
      <c r="Q4646" s="57">
        <f t="shared" si="1977"/>
        <v>0</v>
      </c>
      <c r="R4646" s="74"/>
      <c r="S4646" s="53">
        <f t="shared" si="1982"/>
        <v>0</v>
      </c>
      <c r="T4646" s="58"/>
      <c r="U4646" s="58"/>
      <c r="V4646" s="53">
        <f t="shared" si="1978"/>
        <v>0</v>
      </c>
      <c r="W4646" s="75"/>
      <c r="X4646" s="76"/>
    </row>
    <row r="4647" spans="1:24" s="77" customFormat="1" ht="31.5" x14ac:dyDescent="0.25">
      <c r="A4647" s="72" t="s">
        <v>307</v>
      </c>
      <c r="B4647" s="44" t="s">
        <v>335</v>
      </c>
      <c r="C4647" s="79" t="s">
        <v>277</v>
      </c>
      <c r="D4647" s="43" t="s">
        <v>278</v>
      </c>
      <c r="E4647" s="53"/>
      <c r="F4647" s="53">
        <f t="shared" si="1985"/>
        <v>0</v>
      </c>
      <c r="G4647" s="53"/>
      <c r="H4647" s="53"/>
      <c r="I4647" s="54"/>
      <c r="J4647" s="50"/>
      <c r="K4647" s="54"/>
      <c r="L4647" s="55"/>
      <c r="M4647" s="75"/>
      <c r="N4647" s="75"/>
      <c r="O4647" s="74"/>
      <c r="P4647" s="74"/>
      <c r="Q4647" s="57">
        <f t="shared" si="1977"/>
        <v>0</v>
      </c>
      <c r="R4647" s="74"/>
      <c r="S4647" s="53">
        <f t="shared" si="1982"/>
        <v>0</v>
      </c>
      <c r="T4647" s="58"/>
      <c r="U4647" s="58"/>
      <c r="V4647" s="53">
        <f t="shared" si="1978"/>
        <v>0</v>
      </c>
      <c r="W4647" s="75"/>
      <c r="X4647" s="76"/>
    </row>
    <row r="4648" spans="1:24" s="77" customFormat="1" ht="15.75" x14ac:dyDescent="0.25">
      <c r="A4648" s="72" t="s">
        <v>307</v>
      </c>
      <c r="B4648" s="44" t="s">
        <v>335</v>
      </c>
      <c r="C4648" s="79" t="s">
        <v>226</v>
      </c>
      <c r="D4648" s="38" t="s">
        <v>408</v>
      </c>
      <c r="E4648" s="53"/>
      <c r="F4648" s="53">
        <f t="shared" si="1985"/>
        <v>0</v>
      </c>
      <c r="G4648" s="53"/>
      <c r="H4648" s="53"/>
      <c r="I4648" s="119">
        <f>G4648-F4648</f>
        <v>0</v>
      </c>
      <c r="J4648" s="50"/>
      <c r="K4648" s="54"/>
      <c r="L4648" s="55"/>
      <c r="M4648" s="75"/>
      <c r="N4648" s="75"/>
      <c r="O4648" s="74"/>
      <c r="P4648" s="74"/>
      <c r="Q4648" s="57">
        <f t="shared" si="1977"/>
        <v>0</v>
      </c>
      <c r="R4648" s="74"/>
      <c r="S4648" s="53">
        <f t="shared" si="1982"/>
        <v>0</v>
      </c>
      <c r="T4648" s="58"/>
      <c r="U4648" s="58"/>
      <c r="V4648" s="53">
        <f t="shared" si="1978"/>
        <v>0</v>
      </c>
      <c r="W4648" s="75"/>
      <c r="X4648" s="76"/>
    </row>
    <row r="4649" spans="1:24" s="77" customFormat="1" ht="31.5" x14ac:dyDescent="0.25">
      <c r="A4649" s="72" t="s">
        <v>307</v>
      </c>
      <c r="B4649" s="44" t="s">
        <v>335</v>
      </c>
      <c r="C4649" s="79" t="s">
        <v>227</v>
      </c>
      <c r="D4649" s="43" t="s">
        <v>228</v>
      </c>
      <c r="E4649" s="53"/>
      <c r="F4649" s="53">
        <f t="shared" si="1985"/>
        <v>0</v>
      </c>
      <c r="G4649" s="53"/>
      <c r="H4649" s="53"/>
      <c r="I4649" s="54"/>
      <c r="J4649" s="50"/>
      <c r="K4649" s="54"/>
      <c r="L4649" s="55"/>
      <c r="M4649" s="75"/>
      <c r="N4649" s="75"/>
      <c r="O4649" s="74"/>
      <c r="P4649" s="74"/>
      <c r="Q4649" s="57">
        <f t="shared" si="1977"/>
        <v>0</v>
      </c>
      <c r="R4649" s="74"/>
      <c r="S4649" s="53">
        <f t="shared" si="1982"/>
        <v>0</v>
      </c>
      <c r="T4649" s="58"/>
      <c r="U4649" s="58"/>
      <c r="V4649" s="53">
        <f t="shared" si="1978"/>
        <v>0</v>
      </c>
      <c r="W4649" s="75"/>
      <c r="X4649" s="76"/>
    </row>
    <row r="4650" spans="1:24" s="77" customFormat="1" ht="15.75" x14ac:dyDescent="0.25">
      <c r="A4650" s="72" t="s">
        <v>307</v>
      </c>
      <c r="B4650" s="44" t="s">
        <v>335</v>
      </c>
      <c r="C4650" s="79" t="s">
        <v>229</v>
      </c>
      <c r="D4650" s="43" t="s">
        <v>230</v>
      </c>
      <c r="E4650" s="53"/>
      <c r="F4650" s="53">
        <f t="shared" si="1985"/>
        <v>0</v>
      </c>
      <c r="G4650" s="53"/>
      <c r="H4650" s="53"/>
      <c r="I4650" s="54"/>
      <c r="J4650" s="50"/>
      <c r="K4650" s="54"/>
      <c r="L4650" s="55"/>
      <c r="M4650" s="75"/>
      <c r="N4650" s="75"/>
      <c r="O4650" s="74"/>
      <c r="P4650" s="74"/>
      <c r="Q4650" s="57">
        <f t="shared" si="1977"/>
        <v>0</v>
      </c>
      <c r="R4650" s="74"/>
      <c r="S4650" s="53">
        <f t="shared" si="1982"/>
        <v>0</v>
      </c>
      <c r="T4650" s="58"/>
      <c r="U4650" s="58"/>
      <c r="V4650" s="53">
        <f t="shared" si="1978"/>
        <v>0</v>
      </c>
      <c r="W4650" s="75"/>
      <c r="X4650" s="76"/>
    </row>
    <row r="4651" spans="1:24" s="77" customFormat="1" ht="15.75" x14ac:dyDescent="0.25">
      <c r="A4651" s="72" t="s">
        <v>307</v>
      </c>
      <c r="B4651" s="44" t="s">
        <v>335</v>
      </c>
      <c r="C4651" s="37" t="s">
        <v>377</v>
      </c>
      <c r="D4651" s="43" t="s">
        <v>359</v>
      </c>
      <c r="E4651" s="74">
        <v>2221</v>
      </c>
      <c r="F4651" s="53">
        <f>ROUND(E4651/12*2,0)</f>
        <v>370</v>
      </c>
      <c r="G4651" s="53">
        <v>0</v>
      </c>
      <c r="H4651" s="53">
        <v>0</v>
      </c>
      <c r="I4651" s="119"/>
      <c r="J4651" s="55"/>
      <c r="K4651" s="54">
        <f>G4651-F4651</f>
        <v>-370</v>
      </c>
      <c r="L4651" s="55">
        <f>ROUND(K4651*100/-F4651,2)</f>
        <v>100</v>
      </c>
      <c r="M4651" s="75"/>
      <c r="N4651" s="75"/>
      <c r="O4651" s="74"/>
      <c r="P4651" s="74"/>
      <c r="Q4651" s="57">
        <f t="shared" si="1977"/>
        <v>0</v>
      </c>
      <c r="R4651" s="74"/>
      <c r="S4651" s="53">
        <f t="shared" si="1982"/>
        <v>0</v>
      </c>
      <c r="T4651" s="58"/>
      <c r="U4651" s="58"/>
      <c r="V4651" s="53">
        <f t="shared" si="1978"/>
        <v>0</v>
      </c>
      <c r="W4651" s="75"/>
      <c r="X4651" s="76"/>
    </row>
    <row r="4652" spans="1:24" s="77" customFormat="1" ht="15.75" x14ac:dyDescent="0.25">
      <c r="A4652" s="72" t="s">
        <v>307</v>
      </c>
      <c r="B4652" s="44" t="s">
        <v>335</v>
      </c>
      <c r="C4652" s="79" t="s">
        <v>231</v>
      </c>
      <c r="D4652" s="43" t="s">
        <v>232</v>
      </c>
      <c r="E4652" s="53"/>
      <c r="F4652" s="53">
        <f t="shared" si="1985"/>
        <v>0</v>
      </c>
      <c r="G4652" s="53"/>
      <c r="H4652" s="53"/>
      <c r="I4652" s="54"/>
      <c r="J4652" s="50"/>
      <c r="K4652" s="54"/>
      <c r="L4652" s="55"/>
      <c r="M4652" s="75"/>
      <c r="N4652" s="75"/>
      <c r="O4652" s="74"/>
      <c r="P4652" s="74"/>
      <c r="Q4652" s="57">
        <f t="shared" si="1977"/>
        <v>0</v>
      </c>
      <c r="R4652" s="74"/>
      <c r="S4652" s="53">
        <f t="shared" si="1982"/>
        <v>0</v>
      </c>
      <c r="T4652" s="58"/>
      <c r="U4652" s="58"/>
      <c r="V4652" s="53">
        <f t="shared" si="1978"/>
        <v>0</v>
      </c>
      <c r="W4652" s="75"/>
      <c r="X4652" s="76"/>
    </row>
    <row r="4653" spans="1:24" s="77" customFormat="1" ht="15.75" x14ac:dyDescent="0.25">
      <c r="A4653" s="72" t="s">
        <v>307</v>
      </c>
      <c r="B4653" s="44" t="s">
        <v>335</v>
      </c>
      <c r="C4653" s="79" t="s">
        <v>233</v>
      </c>
      <c r="D4653" s="43" t="s">
        <v>234</v>
      </c>
      <c r="E4653" s="53"/>
      <c r="F4653" s="53">
        <f t="shared" si="1985"/>
        <v>0</v>
      </c>
      <c r="G4653" s="53"/>
      <c r="H4653" s="53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1977"/>
        <v>0</v>
      </c>
      <c r="R4653" s="74"/>
      <c r="S4653" s="53">
        <f t="shared" si="1982"/>
        <v>0</v>
      </c>
      <c r="T4653" s="58"/>
      <c r="U4653" s="58"/>
      <c r="V4653" s="53">
        <f t="shared" si="1978"/>
        <v>0</v>
      </c>
      <c r="W4653" s="75"/>
      <c r="X4653" s="76"/>
    </row>
    <row r="4654" spans="1:24" s="77" customFormat="1" ht="31.5" x14ac:dyDescent="0.25">
      <c r="A4654" s="72" t="s">
        <v>307</v>
      </c>
      <c r="B4654" s="44" t="s">
        <v>335</v>
      </c>
      <c r="C4654" s="79" t="s">
        <v>235</v>
      </c>
      <c r="D4654" s="43" t="s">
        <v>236</v>
      </c>
      <c r="E4654" s="53"/>
      <c r="F4654" s="53">
        <f t="shared" si="1985"/>
        <v>0</v>
      </c>
      <c r="G4654" s="53"/>
      <c r="H4654" s="53"/>
      <c r="I4654" s="54"/>
      <c r="J4654" s="50"/>
      <c r="K4654" s="54"/>
      <c r="L4654" s="55"/>
      <c r="M4654" s="75"/>
      <c r="N4654" s="75"/>
      <c r="O4654" s="74"/>
      <c r="P4654" s="74"/>
      <c r="Q4654" s="57">
        <f t="shared" si="1977"/>
        <v>0</v>
      </c>
      <c r="R4654" s="74"/>
      <c r="S4654" s="53">
        <f t="shared" si="1982"/>
        <v>0</v>
      </c>
      <c r="T4654" s="58"/>
      <c r="U4654" s="58"/>
      <c r="V4654" s="53">
        <f t="shared" si="1978"/>
        <v>0</v>
      </c>
      <c r="W4654" s="75"/>
      <c r="X4654" s="76"/>
    </row>
    <row r="4655" spans="1:24" s="77" customFormat="1" ht="31.5" x14ac:dyDescent="0.25">
      <c r="A4655" s="72" t="s">
        <v>307</v>
      </c>
      <c r="B4655" s="44" t="s">
        <v>335</v>
      </c>
      <c r="C4655" s="79" t="s">
        <v>237</v>
      </c>
      <c r="D4655" s="43" t="s">
        <v>238</v>
      </c>
      <c r="E4655" s="53"/>
      <c r="F4655" s="53">
        <f t="shared" si="1985"/>
        <v>0</v>
      </c>
      <c r="G4655" s="53"/>
      <c r="H4655" s="53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1977"/>
        <v>0</v>
      </c>
      <c r="R4655" s="74"/>
      <c r="S4655" s="53">
        <f t="shared" si="1982"/>
        <v>0</v>
      </c>
      <c r="T4655" s="58"/>
      <c r="U4655" s="58"/>
      <c r="V4655" s="53">
        <f t="shared" si="1978"/>
        <v>0</v>
      </c>
      <c r="W4655" s="75"/>
      <c r="X4655" s="76"/>
    </row>
    <row r="4656" spans="1:24" s="77" customFormat="1" ht="15.75" x14ac:dyDescent="0.25">
      <c r="A4656" s="72" t="s">
        <v>307</v>
      </c>
      <c r="B4656" s="44" t="s">
        <v>335</v>
      </c>
      <c r="C4656" s="79" t="s">
        <v>239</v>
      </c>
      <c r="D4656" s="43" t="s">
        <v>243</v>
      </c>
      <c r="E4656" s="53"/>
      <c r="F4656" s="53">
        <f t="shared" si="1985"/>
        <v>0</v>
      </c>
      <c r="G4656" s="53"/>
      <c r="H4656" s="53"/>
      <c r="I4656" s="54"/>
      <c r="J4656" s="50"/>
      <c r="K4656" s="54"/>
      <c r="L4656" s="55"/>
      <c r="M4656" s="75"/>
      <c r="N4656" s="75"/>
      <c r="O4656" s="74"/>
      <c r="P4656" s="74"/>
      <c r="Q4656" s="57">
        <f t="shared" si="1977"/>
        <v>0</v>
      </c>
      <c r="R4656" s="74"/>
      <c r="S4656" s="53">
        <f t="shared" si="1982"/>
        <v>0</v>
      </c>
      <c r="T4656" s="58"/>
      <c r="U4656" s="58"/>
      <c r="V4656" s="53">
        <f t="shared" si="1978"/>
        <v>0</v>
      </c>
      <c r="W4656" s="75"/>
      <c r="X4656" s="76"/>
    </row>
    <row r="4657" spans="1:24" s="77" customFormat="1" ht="15.75" x14ac:dyDescent="0.25">
      <c r="A4657" s="72" t="s">
        <v>307</v>
      </c>
      <c r="B4657" s="44" t="s">
        <v>335</v>
      </c>
      <c r="C4657" s="79" t="s">
        <v>240</v>
      </c>
      <c r="D4657" s="43" t="s">
        <v>244</v>
      </c>
      <c r="E4657" s="53"/>
      <c r="F4657" s="53"/>
      <c r="G4657" s="53"/>
      <c r="H4657" s="53"/>
      <c r="I4657" s="119"/>
      <c r="J4657" s="55"/>
      <c r="K4657" s="54"/>
      <c r="L4657" s="55"/>
      <c r="M4657" s="75"/>
      <c r="N4657" s="75"/>
      <c r="O4657" s="74"/>
      <c r="P4657" s="74"/>
      <c r="Q4657" s="57">
        <f t="shared" si="1977"/>
        <v>0</v>
      </c>
      <c r="R4657" s="74"/>
      <c r="S4657" s="53">
        <f t="shared" si="1982"/>
        <v>0</v>
      </c>
      <c r="T4657" s="58"/>
      <c r="U4657" s="58"/>
      <c r="V4657" s="53">
        <f t="shared" si="1978"/>
        <v>0</v>
      </c>
      <c r="W4657" s="75"/>
      <c r="X4657" s="76"/>
    </row>
    <row r="4658" spans="1:24" s="77" customFormat="1" ht="15.75" x14ac:dyDescent="0.25">
      <c r="A4658" s="72" t="s">
        <v>307</v>
      </c>
      <c r="B4658" s="44" t="s">
        <v>335</v>
      </c>
      <c r="C4658" s="79" t="s">
        <v>241</v>
      </c>
      <c r="D4658" s="43" t="s">
        <v>242</v>
      </c>
      <c r="E4658" s="53"/>
      <c r="F4658" s="53">
        <f t="shared" si="1985"/>
        <v>0</v>
      </c>
      <c r="G4658" s="53"/>
      <c r="H4658" s="53"/>
      <c r="I4658" s="54"/>
      <c r="J4658" s="50"/>
      <c r="K4658" s="54"/>
      <c r="L4658" s="55"/>
      <c r="M4658" s="75"/>
      <c r="N4658" s="75"/>
      <c r="O4658" s="74"/>
      <c r="P4658" s="74"/>
      <c r="Q4658" s="57">
        <f t="shared" si="1977"/>
        <v>0</v>
      </c>
      <c r="R4658" s="74"/>
      <c r="S4658" s="53">
        <f t="shared" si="1982"/>
        <v>0</v>
      </c>
      <c r="T4658" s="58"/>
      <c r="U4658" s="58"/>
      <c r="V4658" s="53">
        <f t="shared" si="1978"/>
        <v>0</v>
      </c>
      <c r="W4658" s="75"/>
      <c r="X4658" s="76"/>
    </row>
    <row r="4659" spans="1:24" s="77" customFormat="1" ht="31.5" x14ac:dyDescent="0.25">
      <c r="A4659" s="72" t="s">
        <v>307</v>
      </c>
      <c r="B4659" s="44" t="s">
        <v>335</v>
      </c>
      <c r="C4659" s="79" t="s">
        <v>245</v>
      </c>
      <c r="D4659" s="43" t="s">
        <v>246</v>
      </c>
      <c r="E4659" s="53"/>
      <c r="F4659" s="53">
        <f t="shared" si="1985"/>
        <v>0</v>
      </c>
      <c r="G4659" s="53"/>
      <c r="H4659" s="53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1977"/>
        <v>0</v>
      </c>
      <c r="R4659" s="74"/>
      <c r="S4659" s="53">
        <f t="shared" si="1982"/>
        <v>0</v>
      </c>
      <c r="T4659" s="58"/>
      <c r="U4659" s="58"/>
      <c r="V4659" s="53">
        <f t="shared" si="1978"/>
        <v>0</v>
      </c>
      <c r="W4659" s="75"/>
      <c r="X4659" s="76"/>
    </row>
    <row r="4660" spans="1:24" s="77" customFormat="1" ht="15.75" x14ac:dyDescent="0.25">
      <c r="A4660" s="72" t="s">
        <v>307</v>
      </c>
      <c r="B4660" s="44" t="s">
        <v>335</v>
      </c>
      <c r="C4660" s="79" t="s">
        <v>247</v>
      </c>
      <c r="D4660" s="43" t="s">
        <v>248</v>
      </c>
      <c r="E4660" s="53"/>
      <c r="F4660" s="53">
        <f t="shared" si="1985"/>
        <v>0</v>
      </c>
      <c r="G4660" s="53"/>
      <c r="H4660" s="53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1977"/>
        <v>0</v>
      </c>
      <c r="R4660" s="74"/>
      <c r="S4660" s="53">
        <f t="shared" si="1982"/>
        <v>0</v>
      </c>
      <c r="T4660" s="58"/>
      <c r="U4660" s="58"/>
      <c r="V4660" s="53">
        <f t="shared" si="1978"/>
        <v>0</v>
      </c>
      <c r="W4660" s="75"/>
      <c r="X4660" s="76"/>
    </row>
    <row r="4661" spans="1:24" s="77" customFormat="1" ht="31.5" x14ac:dyDescent="0.25">
      <c r="A4661" s="72" t="s">
        <v>307</v>
      </c>
      <c r="B4661" s="44" t="s">
        <v>335</v>
      </c>
      <c r="C4661" s="79" t="s">
        <v>249</v>
      </c>
      <c r="D4661" s="43" t="s">
        <v>250</v>
      </c>
      <c r="E4661" s="53"/>
      <c r="F4661" s="53">
        <f t="shared" si="1985"/>
        <v>0</v>
      </c>
      <c r="G4661" s="53"/>
      <c r="H4661" s="53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1977"/>
        <v>0</v>
      </c>
      <c r="R4661" s="74"/>
      <c r="S4661" s="53">
        <f t="shared" si="1982"/>
        <v>0</v>
      </c>
      <c r="T4661" s="58"/>
      <c r="U4661" s="58"/>
      <c r="V4661" s="53">
        <f t="shared" si="1978"/>
        <v>0</v>
      </c>
      <c r="W4661" s="75"/>
      <c r="X4661" s="76"/>
    </row>
    <row r="4662" spans="1:24" s="77" customFormat="1" ht="15.75" x14ac:dyDescent="0.25">
      <c r="A4662" s="72" t="s">
        <v>307</v>
      </c>
      <c r="B4662" s="44" t="s">
        <v>335</v>
      </c>
      <c r="C4662" s="79" t="s">
        <v>251</v>
      </c>
      <c r="D4662" s="43" t="s">
        <v>260</v>
      </c>
      <c r="E4662" s="53"/>
      <c r="F4662" s="53">
        <f t="shared" si="1985"/>
        <v>0</v>
      </c>
      <c r="G4662" s="53"/>
      <c r="H4662" s="53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1977"/>
        <v>0</v>
      </c>
      <c r="R4662" s="74"/>
      <c r="S4662" s="53">
        <f t="shared" si="1982"/>
        <v>0</v>
      </c>
      <c r="T4662" s="58"/>
      <c r="U4662" s="58"/>
      <c r="V4662" s="53">
        <f t="shared" si="1978"/>
        <v>0</v>
      </c>
      <c r="W4662" s="75"/>
      <c r="X4662" s="76"/>
    </row>
    <row r="4663" spans="1:24" s="77" customFormat="1" ht="15.75" x14ac:dyDescent="0.25">
      <c r="A4663" s="72" t="s">
        <v>307</v>
      </c>
      <c r="B4663" s="44" t="s">
        <v>335</v>
      </c>
      <c r="C4663" s="79" t="s">
        <v>252</v>
      </c>
      <c r="D4663" s="43" t="s">
        <v>253</v>
      </c>
      <c r="E4663" s="53"/>
      <c r="F4663" s="53">
        <f t="shared" si="1985"/>
        <v>0</v>
      </c>
      <c r="G4663" s="53"/>
      <c r="H4663" s="53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1977"/>
        <v>0</v>
      </c>
      <c r="R4663" s="74"/>
      <c r="S4663" s="53">
        <f t="shared" si="1982"/>
        <v>0</v>
      </c>
      <c r="T4663" s="58"/>
      <c r="U4663" s="58"/>
      <c r="V4663" s="53">
        <f t="shared" si="1978"/>
        <v>0</v>
      </c>
      <c r="W4663" s="75"/>
      <c r="X4663" s="76"/>
    </row>
    <row r="4664" spans="1:24" s="77" customFormat="1" ht="15.75" x14ac:dyDescent="0.25">
      <c r="A4664" s="72" t="s">
        <v>307</v>
      </c>
      <c r="B4664" s="44" t="s">
        <v>335</v>
      </c>
      <c r="C4664" s="79" t="s">
        <v>254</v>
      </c>
      <c r="D4664" s="43" t="s">
        <v>255</v>
      </c>
      <c r="E4664" s="53"/>
      <c r="F4664" s="53">
        <f t="shared" si="1985"/>
        <v>0</v>
      </c>
      <c r="G4664" s="53"/>
      <c r="H4664" s="53"/>
      <c r="I4664" s="54"/>
      <c r="J4664" s="50"/>
      <c r="K4664" s="54"/>
      <c r="L4664" s="55"/>
      <c r="M4664" s="75"/>
      <c r="N4664" s="75"/>
      <c r="O4664" s="74"/>
      <c r="P4664" s="74"/>
      <c r="Q4664" s="57">
        <f t="shared" si="1977"/>
        <v>0</v>
      </c>
      <c r="R4664" s="74"/>
      <c r="S4664" s="53">
        <f t="shared" si="1982"/>
        <v>0</v>
      </c>
      <c r="T4664" s="58"/>
      <c r="U4664" s="58"/>
      <c r="V4664" s="53">
        <f t="shared" si="1978"/>
        <v>0</v>
      </c>
      <c r="W4664" s="75"/>
      <c r="X4664" s="76"/>
    </row>
    <row r="4665" spans="1:24" s="77" customFormat="1" ht="15.75" x14ac:dyDescent="0.25">
      <c r="A4665" s="72" t="s">
        <v>307</v>
      </c>
      <c r="B4665" s="44" t="s">
        <v>335</v>
      </c>
      <c r="C4665" s="79" t="s">
        <v>256</v>
      </c>
      <c r="D4665" s="43" t="s">
        <v>257</v>
      </c>
      <c r="E4665" s="53"/>
      <c r="F4665" s="53">
        <f t="shared" si="1985"/>
        <v>0</v>
      </c>
      <c r="G4665" s="53"/>
      <c r="H4665" s="53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1977"/>
        <v>0</v>
      </c>
      <c r="R4665" s="74"/>
      <c r="S4665" s="53">
        <f t="shared" si="1982"/>
        <v>0</v>
      </c>
      <c r="T4665" s="58"/>
      <c r="U4665" s="58"/>
      <c r="V4665" s="53">
        <f t="shared" si="1978"/>
        <v>0</v>
      </c>
      <c r="W4665" s="75"/>
      <c r="X4665" s="76"/>
    </row>
    <row r="4666" spans="1:24" s="77" customFormat="1" ht="31.5" x14ac:dyDescent="0.25">
      <c r="A4666" s="72" t="s">
        <v>307</v>
      </c>
      <c r="B4666" s="44" t="s">
        <v>335</v>
      </c>
      <c r="C4666" s="79" t="s">
        <v>258</v>
      </c>
      <c r="D4666" s="43" t="s">
        <v>259</v>
      </c>
      <c r="E4666" s="53"/>
      <c r="F4666" s="53">
        <f t="shared" si="1985"/>
        <v>0</v>
      </c>
      <c r="G4666" s="53"/>
      <c r="H4666" s="53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1977"/>
        <v>0</v>
      </c>
      <c r="R4666" s="74"/>
      <c r="S4666" s="53">
        <f t="shared" si="1982"/>
        <v>0</v>
      </c>
      <c r="T4666" s="58"/>
      <c r="U4666" s="58"/>
      <c r="V4666" s="53">
        <f t="shared" si="1978"/>
        <v>0</v>
      </c>
      <c r="W4666" s="75"/>
      <c r="X4666" s="76"/>
    </row>
    <row r="4667" spans="1:24" s="77" customFormat="1" ht="15.75" x14ac:dyDescent="0.25">
      <c r="A4667" s="72" t="s">
        <v>307</v>
      </c>
      <c r="B4667" s="44" t="s">
        <v>335</v>
      </c>
      <c r="C4667" s="79" t="s">
        <v>261</v>
      </c>
      <c r="D4667" s="43" t="s">
        <v>262</v>
      </c>
      <c r="E4667" s="53"/>
      <c r="F4667" s="53">
        <f t="shared" si="1985"/>
        <v>0</v>
      </c>
      <c r="G4667" s="53"/>
      <c r="H4667" s="53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1977"/>
        <v>0</v>
      </c>
      <c r="R4667" s="74"/>
      <c r="S4667" s="53">
        <f t="shared" si="1982"/>
        <v>0</v>
      </c>
      <c r="T4667" s="58"/>
      <c r="U4667" s="58"/>
      <c r="V4667" s="53">
        <f t="shared" si="1978"/>
        <v>0</v>
      </c>
      <c r="W4667" s="75"/>
      <c r="X4667" s="76"/>
    </row>
    <row r="4668" spans="1:24" s="77" customFormat="1" ht="47.25" x14ac:dyDescent="0.25">
      <c r="A4668" s="72" t="s">
        <v>307</v>
      </c>
      <c r="B4668" s="44" t="s">
        <v>335</v>
      </c>
      <c r="C4668" s="79" t="s">
        <v>263</v>
      </c>
      <c r="D4668" s="43" t="s">
        <v>264</v>
      </c>
      <c r="E4668" s="53"/>
      <c r="F4668" s="53">
        <f t="shared" si="1985"/>
        <v>0</v>
      </c>
      <c r="G4668" s="53"/>
      <c r="H4668" s="53"/>
      <c r="I4668" s="54"/>
      <c r="J4668" s="50"/>
      <c r="K4668" s="54"/>
      <c r="L4668" s="55"/>
      <c r="M4668" s="75"/>
      <c r="N4668" s="75"/>
      <c r="O4668" s="74"/>
      <c r="P4668" s="74"/>
      <c r="Q4668" s="57">
        <f t="shared" si="1977"/>
        <v>0</v>
      </c>
      <c r="R4668" s="74"/>
      <c r="S4668" s="53">
        <f t="shared" si="1982"/>
        <v>0</v>
      </c>
      <c r="T4668" s="58"/>
      <c r="U4668" s="58"/>
      <c r="V4668" s="53">
        <f t="shared" si="1978"/>
        <v>0</v>
      </c>
      <c r="W4668" s="75"/>
      <c r="X4668" s="76"/>
    </row>
    <row r="4669" spans="1:24" s="77" customFormat="1" ht="15.75" x14ac:dyDescent="0.25">
      <c r="A4669" s="72" t="s">
        <v>307</v>
      </c>
      <c r="B4669" s="44" t="s">
        <v>335</v>
      </c>
      <c r="C4669" s="79" t="s">
        <v>265</v>
      </c>
      <c r="D4669" s="43" t="s">
        <v>266</v>
      </c>
      <c r="E4669" s="53"/>
      <c r="F4669" s="53">
        <f t="shared" si="1985"/>
        <v>0</v>
      </c>
      <c r="G4669" s="53"/>
      <c r="H4669" s="53"/>
      <c r="I4669" s="54"/>
      <c r="J4669" s="50"/>
      <c r="K4669" s="54"/>
      <c r="L4669" s="55"/>
      <c r="M4669" s="75"/>
      <c r="N4669" s="75"/>
      <c r="O4669" s="74"/>
      <c r="P4669" s="74"/>
      <c r="Q4669" s="57">
        <f t="shared" si="1977"/>
        <v>0</v>
      </c>
      <c r="R4669" s="74"/>
      <c r="S4669" s="53">
        <f t="shared" si="1982"/>
        <v>0</v>
      </c>
      <c r="T4669" s="58"/>
      <c r="U4669" s="58"/>
      <c r="V4669" s="53">
        <f t="shared" si="1978"/>
        <v>0</v>
      </c>
      <c r="W4669" s="75"/>
      <c r="X4669" s="76"/>
    </row>
    <row r="4670" spans="1:24" s="77" customFormat="1" ht="31.5" x14ac:dyDescent="0.25">
      <c r="A4670" s="72" t="s">
        <v>307</v>
      </c>
      <c r="B4670" s="44" t="s">
        <v>335</v>
      </c>
      <c r="C4670" s="79" t="s">
        <v>267</v>
      </c>
      <c r="D4670" s="43" t="s">
        <v>268</v>
      </c>
      <c r="E4670" s="74">
        <v>569</v>
      </c>
      <c r="F4670" s="53">
        <f>ROUND(E4670/12*2,0)</f>
        <v>95</v>
      </c>
      <c r="G4670" s="53">
        <v>0</v>
      </c>
      <c r="H4670" s="53">
        <v>0</v>
      </c>
      <c r="I4670" s="119"/>
      <c r="J4670" s="55"/>
      <c r="K4670" s="54">
        <f>G4670-F4670</f>
        <v>-95</v>
      </c>
      <c r="L4670" s="55">
        <f>ROUND(K4670*100/-F4670,2)</f>
        <v>100</v>
      </c>
      <c r="M4670" s="75"/>
      <c r="N4670" s="75"/>
      <c r="O4670" s="74"/>
      <c r="P4670" s="74"/>
      <c r="Q4670" s="57">
        <f t="shared" si="1977"/>
        <v>0</v>
      </c>
      <c r="R4670" s="74"/>
      <c r="S4670" s="53">
        <f t="shared" si="1982"/>
        <v>0</v>
      </c>
      <c r="T4670" s="58"/>
      <c r="U4670" s="58"/>
      <c r="V4670" s="53">
        <f t="shared" si="1978"/>
        <v>0</v>
      </c>
      <c r="W4670" s="75"/>
      <c r="X4670" s="76"/>
    </row>
    <row r="4671" spans="1:24" s="77" customFormat="1" ht="15.75" x14ac:dyDescent="0.25">
      <c r="A4671" s="72" t="s">
        <v>307</v>
      </c>
      <c r="B4671" s="44" t="s">
        <v>335</v>
      </c>
      <c r="C4671" s="79" t="s">
        <v>269</v>
      </c>
      <c r="D4671" s="43" t="s">
        <v>270</v>
      </c>
      <c r="E4671" s="74"/>
      <c r="F4671" s="53">
        <f t="shared" si="1985"/>
        <v>0</v>
      </c>
      <c r="G4671" s="53"/>
      <c r="H4671" s="53"/>
      <c r="I4671" s="54"/>
      <c r="J4671" s="50"/>
      <c r="K4671" s="54"/>
      <c r="L4671" s="55"/>
      <c r="M4671" s="75"/>
      <c r="N4671" s="75"/>
      <c r="O4671" s="74"/>
      <c r="P4671" s="74"/>
      <c r="Q4671" s="57">
        <f t="shared" si="1977"/>
        <v>0</v>
      </c>
      <c r="R4671" s="74"/>
      <c r="S4671" s="53">
        <f t="shared" si="1982"/>
        <v>0</v>
      </c>
      <c r="T4671" s="58"/>
      <c r="U4671" s="58"/>
      <c r="V4671" s="53">
        <f t="shared" si="1978"/>
        <v>0</v>
      </c>
      <c r="W4671" s="75"/>
      <c r="X4671" s="76"/>
    </row>
    <row r="4672" spans="1:24" s="77" customFormat="1" ht="31.5" x14ac:dyDescent="0.25">
      <c r="A4672" s="72" t="s">
        <v>307</v>
      </c>
      <c r="B4672" s="44" t="s">
        <v>335</v>
      </c>
      <c r="C4672" s="79" t="s">
        <v>271</v>
      </c>
      <c r="D4672" s="43" t="s">
        <v>272</v>
      </c>
      <c r="E4672" s="53"/>
      <c r="F4672" s="53">
        <f t="shared" si="1985"/>
        <v>0</v>
      </c>
      <c r="G4672" s="53"/>
      <c r="H4672" s="53"/>
      <c r="I4672" s="54"/>
      <c r="J4672" s="50"/>
      <c r="K4672" s="54"/>
      <c r="L4672" s="55"/>
      <c r="M4672" s="75"/>
      <c r="N4672" s="75"/>
      <c r="O4672" s="74"/>
      <c r="P4672" s="74"/>
      <c r="Q4672" s="57">
        <f t="shared" si="1977"/>
        <v>0</v>
      </c>
      <c r="R4672" s="74"/>
      <c r="S4672" s="53">
        <f t="shared" si="1982"/>
        <v>0</v>
      </c>
      <c r="T4672" s="58"/>
      <c r="U4672" s="58"/>
      <c r="V4672" s="53">
        <f t="shared" si="1978"/>
        <v>0</v>
      </c>
      <c r="W4672" s="75"/>
      <c r="X4672" s="76"/>
    </row>
    <row r="4673" spans="1:24" s="77" customFormat="1" ht="15.75" x14ac:dyDescent="0.25">
      <c r="A4673" s="72" t="s">
        <v>307</v>
      </c>
      <c r="B4673" s="44" t="s">
        <v>335</v>
      </c>
      <c r="C4673" s="79" t="s">
        <v>273</v>
      </c>
      <c r="D4673" s="43" t="s">
        <v>274</v>
      </c>
      <c r="E4673" s="53"/>
      <c r="F4673" s="53">
        <f t="shared" si="1985"/>
        <v>0</v>
      </c>
      <c r="G4673" s="53"/>
      <c r="H4673" s="53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1977"/>
        <v>0</v>
      </c>
      <c r="R4673" s="74"/>
      <c r="S4673" s="53">
        <f t="shared" si="1982"/>
        <v>0</v>
      </c>
      <c r="T4673" s="58"/>
      <c r="U4673" s="58"/>
      <c r="V4673" s="53">
        <f t="shared" si="1978"/>
        <v>0</v>
      </c>
      <c r="W4673" s="75"/>
      <c r="X4673" s="76"/>
    </row>
    <row r="4674" spans="1:24" s="77" customFormat="1" ht="31.5" x14ac:dyDescent="0.25">
      <c r="A4674" s="72" t="s">
        <v>307</v>
      </c>
      <c r="B4674" s="44" t="s">
        <v>335</v>
      </c>
      <c r="C4674" s="79" t="s">
        <v>275</v>
      </c>
      <c r="D4674" s="43" t="s">
        <v>276</v>
      </c>
      <c r="E4674" s="74">
        <v>29040</v>
      </c>
      <c r="F4674" s="53">
        <f>ROUND(E4674/12*2,0)</f>
        <v>4840</v>
      </c>
      <c r="G4674" s="75">
        <v>5808</v>
      </c>
      <c r="H4674" s="53">
        <v>2904</v>
      </c>
      <c r="I4674" s="119">
        <f t="shared" ref="I4674" si="1988">G4674-F4674</f>
        <v>968</v>
      </c>
      <c r="J4674" s="55">
        <f t="shared" ref="J4674" si="1989">ROUND(I4674/F4674*100,2)</f>
        <v>20</v>
      </c>
      <c r="K4674" s="54"/>
      <c r="L4674" s="55"/>
      <c r="M4674" s="75"/>
      <c r="N4674" s="75"/>
      <c r="O4674" s="74"/>
      <c r="P4674" s="74"/>
      <c r="Q4674" s="57">
        <f t="shared" si="1977"/>
        <v>0</v>
      </c>
      <c r="R4674" s="74"/>
      <c r="S4674" s="53">
        <f t="shared" si="1982"/>
        <v>0</v>
      </c>
      <c r="T4674" s="58"/>
      <c r="U4674" s="58"/>
      <c r="V4674" s="53">
        <f t="shared" si="1978"/>
        <v>0</v>
      </c>
      <c r="W4674" s="75"/>
      <c r="X4674" s="76"/>
    </row>
    <row r="4675" spans="1:24" s="77" customFormat="1" ht="15.75" x14ac:dyDescent="0.25">
      <c r="A4675" s="72" t="s">
        <v>307</v>
      </c>
      <c r="B4675" s="44" t="s">
        <v>335</v>
      </c>
      <c r="C4675" s="37" t="s">
        <v>353</v>
      </c>
      <c r="D4675" s="43" t="s">
        <v>351</v>
      </c>
      <c r="E4675" s="74"/>
      <c r="F4675" s="74"/>
      <c r="G4675" s="74"/>
      <c r="H4675" s="74"/>
      <c r="I4675" s="54"/>
      <c r="J4675" s="50"/>
      <c r="K4675" s="54"/>
      <c r="L4675" s="55"/>
      <c r="M4675" s="75"/>
      <c r="N4675" s="75"/>
      <c r="O4675" s="74"/>
      <c r="P4675" s="74"/>
      <c r="Q4675" s="57"/>
      <c r="R4675" s="74"/>
      <c r="S4675" s="53"/>
      <c r="T4675" s="58"/>
      <c r="U4675" s="58"/>
      <c r="V4675" s="53"/>
      <c r="W4675" s="75"/>
      <c r="X4675" s="76"/>
    </row>
    <row r="4676" spans="1:24" s="77" customFormat="1" ht="15.75" x14ac:dyDescent="0.25">
      <c r="A4676" s="72" t="s">
        <v>307</v>
      </c>
      <c r="B4676" s="44" t="s">
        <v>335</v>
      </c>
      <c r="C4676" s="37" t="s">
        <v>354</v>
      </c>
      <c r="D4676" s="38" t="s">
        <v>355</v>
      </c>
      <c r="E4676" s="53"/>
      <c r="F4676" s="99">
        <f>E4676/12*1</f>
        <v>0</v>
      </c>
      <c r="G4676" s="53"/>
      <c r="H4676" s="53"/>
      <c r="I4676" s="54"/>
      <c r="J4676" s="50"/>
      <c r="K4676" s="54"/>
      <c r="L4676" s="55"/>
      <c r="M4676" s="75"/>
      <c r="N4676" s="75"/>
      <c r="O4676" s="74"/>
      <c r="P4676" s="74"/>
      <c r="Q4676" s="57">
        <f>O4676-P4676</f>
        <v>0</v>
      </c>
      <c r="R4676" s="74"/>
      <c r="S4676" s="53">
        <f>ROUND(R4676/12*3,0)</f>
        <v>0</v>
      </c>
      <c r="T4676" s="53"/>
      <c r="U4676" s="53"/>
      <c r="V4676" s="53">
        <f>T4676-U4676</f>
        <v>0</v>
      </c>
      <c r="W4676" s="75"/>
      <c r="X4676" s="76"/>
    </row>
    <row r="4677" spans="1:24" s="77" customFormat="1" ht="15.75" x14ac:dyDescent="0.25">
      <c r="A4677" s="72" t="s">
        <v>307</v>
      </c>
      <c r="B4677" s="44" t="s">
        <v>335</v>
      </c>
      <c r="C4677" s="37" t="s">
        <v>360</v>
      </c>
      <c r="D4677" s="43" t="s">
        <v>319</v>
      </c>
      <c r="E4677" s="53"/>
      <c r="F4677" s="99">
        <f>E4677/12*1</f>
        <v>0</v>
      </c>
      <c r="G4677" s="53"/>
      <c r="H4677" s="53"/>
      <c r="I4677" s="54"/>
      <c r="J4677" s="50"/>
      <c r="K4677" s="54"/>
      <c r="L4677" s="55"/>
      <c r="M4677" s="75"/>
      <c r="N4677" s="75"/>
      <c r="O4677" s="74"/>
      <c r="P4677" s="74"/>
      <c r="Q4677" s="57"/>
      <c r="R4677" s="74"/>
      <c r="S4677" s="53"/>
      <c r="T4677" s="53"/>
      <c r="U4677" s="53"/>
      <c r="V4677" s="53"/>
      <c r="W4677" s="75"/>
      <c r="X4677" s="76"/>
    </row>
    <row r="4678" spans="1:24" s="77" customFormat="1" ht="15.75" x14ac:dyDescent="0.25">
      <c r="A4678" s="72" t="s">
        <v>307</v>
      </c>
      <c r="B4678" s="44" t="s">
        <v>335</v>
      </c>
      <c r="C4678" s="37" t="s">
        <v>380</v>
      </c>
      <c r="D4678" s="39" t="s">
        <v>361</v>
      </c>
      <c r="E4678" s="53"/>
      <c r="F4678" s="99">
        <f>E4678/12*1</f>
        <v>0</v>
      </c>
      <c r="G4678" s="53"/>
      <c r="H4678" s="53"/>
      <c r="I4678" s="54"/>
      <c r="J4678" s="50"/>
      <c r="K4678" s="54"/>
      <c r="L4678" s="55"/>
      <c r="M4678" s="75"/>
      <c r="N4678" s="75"/>
      <c r="O4678" s="74"/>
      <c r="P4678" s="74"/>
      <c r="Q4678" s="57"/>
      <c r="R4678" s="74"/>
      <c r="S4678" s="53"/>
      <c r="T4678" s="53"/>
      <c r="U4678" s="53"/>
      <c r="V4678" s="53"/>
      <c r="W4678" s="75"/>
      <c r="X4678" s="76"/>
    </row>
    <row r="4679" spans="1:24" s="77" customFormat="1" ht="15.75" x14ac:dyDescent="0.25">
      <c r="A4679" s="72" t="s">
        <v>307</v>
      </c>
      <c r="B4679" s="44" t="s">
        <v>335</v>
      </c>
      <c r="C4679" s="98" t="s">
        <v>387</v>
      </c>
      <c r="D4679" s="117" t="s">
        <v>388</v>
      </c>
      <c r="E4679" s="53">
        <v>64777</v>
      </c>
      <c r="F4679" s="53">
        <f>E4679</f>
        <v>64777</v>
      </c>
      <c r="G4679" s="53">
        <f t="shared" ref="G4679:H4679" si="1990">F4679</f>
        <v>64777</v>
      </c>
      <c r="H4679" s="53">
        <f t="shared" si="1990"/>
        <v>64777</v>
      </c>
      <c r="I4679" s="119"/>
      <c r="J4679" s="55"/>
      <c r="K4679" s="54"/>
      <c r="L4679" s="55"/>
      <c r="M4679" s="75"/>
      <c r="N4679" s="75"/>
      <c r="O4679" s="74"/>
      <c r="P4679" s="74"/>
      <c r="Q4679" s="57"/>
      <c r="R4679" s="74"/>
      <c r="S4679" s="53"/>
      <c r="T4679" s="53"/>
      <c r="U4679" s="53"/>
      <c r="V4679" s="53"/>
      <c r="W4679" s="75"/>
      <c r="X4679" s="76"/>
    </row>
    <row r="4680" spans="1:24" s="81" customFormat="1" ht="22.5" customHeight="1" x14ac:dyDescent="0.25">
      <c r="A4680" s="100" t="s">
        <v>308</v>
      </c>
      <c r="B4680" s="100" t="s">
        <v>336</v>
      </c>
      <c r="C4680" s="108" t="s">
        <v>102</v>
      </c>
      <c r="D4680" s="102" t="s">
        <v>21</v>
      </c>
      <c r="E4680" s="109">
        <f>E4681+E4720</f>
        <v>12329241</v>
      </c>
      <c r="F4680" s="109">
        <f>F4681+F4720</f>
        <v>2122413.34</v>
      </c>
      <c r="G4680" s="109">
        <f>G4681+G4720</f>
        <v>1658767.08</v>
      </c>
      <c r="H4680" s="109">
        <f>H4681+H4720</f>
        <v>1650530</v>
      </c>
      <c r="I4680" s="103">
        <f>I4681+I4720</f>
        <v>0</v>
      </c>
      <c r="J4680" s="106">
        <f>ROUND(I4680/F4680*100,2)</f>
        <v>0</v>
      </c>
      <c r="K4680" s="103">
        <f>K4681+K4720</f>
        <v>-646200.26</v>
      </c>
      <c r="L4680" s="106">
        <f>ROUND(K4680*100/-F4680,2)</f>
        <v>30.45</v>
      </c>
      <c r="M4680" s="109">
        <f t="shared" ref="M4680:V4680" si="1991">M4681+M4720</f>
        <v>546433</v>
      </c>
      <c r="N4680" s="109">
        <f t="shared" si="1991"/>
        <v>91072.16</v>
      </c>
      <c r="O4680" s="109">
        <f t="shared" si="1991"/>
        <v>63420</v>
      </c>
      <c r="P4680" s="109">
        <f t="shared" si="1991"/>
        <v>63420</v>
      </c>
      <c r="Q4680" s="103">
        <f t="shared" si="1991"/>
        <v>0</v>
      </c>
      <c r="R4680" s="109">
        <f t="shared" si="1991"/>
        <v>4308</v>
      </c>
      <c r="S4680" s="103">
        <f t="shared" si="1991"/>
        <v>718</v>
      </c>
      <c r="T4680" s="103">
        <f t="shared" si="1991"/>
        <v>617</v>
      </c>
      <c r="U4680" s="103">
        <f t="shared" si="1991"/>
        <v>617</v>
      </c>
      <c r="V4680" s="103">
        <f t="shared" si="1991"/>
        <v>0</v>
      </c>
      <c r="W4680" s="107">
        <v>21950</v>
      </c>
      <c r="X4680" s="80"/>
    </row>
    <row r="4681" spans="1:24" s="77" customFormat="1" ht="15.75" x14ac:dyDescent="0.25">
      <c r="A4681" s="72" t="s">
        <v>308</v>
      </c>
      <c r="B4681" s="21">
        <v>1</v>
      </c>
      <c r="C4681" s="73" t="s">
        <v>102</v>
      </c>
      <c r="D4681" s="27" t="s">
        <v>22</v>
      </c>
      <c r="E4681" s="52">
        <f t="shared" ref="E4681:L4681" si="1992">E4682+E4688+E4702</f>
        <v>460051</v>
      </c>
      <c r="F4681" s="52">
        <f t="shared" si="1992"/>
        <v>113552</v>
      </c>
      <c r="G4681" s="52">
        <f t="shared" si="1992"/>
        <v>293185</v>
      </c>
      <c r="H4681" s="52">
        <f t="shared" si="1992"/>
        <v>293185</v>
      </c>
      <c r="I4681" s="124">
        <f t="shared" si="1992"/>
        <v>0</v>
      </c>
      <c r="J4681" s="124">
        <f t="shared" si="1992"/>
        <v>0</v>
      </c>
      <c r="K4681" s="124">
        <f t="shared" si="1992"/>
        <v>-2921</v>
      </c>
      <c r="L4681" s="52">
        <f t="shared" si="1992"/>
        <v>100</v>
      </c>
      <c r="M4681" s="49">
        <v>54008</v>
      </c>
      <c r="N4681" s="49">
        <f>ROUND(M4681/12*2,2)</f>
        <v>9001.33</v>
      </c>
      <c r="O4681" s="52">
        <f t="shared" ref="O4681:V4681" si="1993">O4682+O4688+O4702</f>
        <v>8740</v>
      </c>
      <c r="P4681" s="52">
        <f t="shared" si="1993"/>
        <v>8740</v>
      </c>
      <c r="Q4681" s="124">
        <f t="shared" si="1993"/>
        <v>0</v>
      </c>
      <c r="R4681" s="52">
        <f t="shared" si="1993"/>
        <v>4</v>
      </c>
      <c r="S4681" s="52">
        <f t="shared" si="1993"/>
        <v>1</v>
      </c>
      <c r="T4681" s="134">
        <f t="shared" si="1993"/>
        <v>21</v>
      </c>
      <c r="U4681" s="134">
        <f t="shared" si="1993"/>
        <v>21</v>
      </c>
      <c r="V4681" s="59">
        <f t="shared" si="1993"/>
        <v>0</v>
      </c>
      <c r="W4681" s="75"/>
      <c r="X4681" s="82"/>
    </row>
    <row r="4682" spans="1:24" s="77" customFormat="1" ht="15.75" x14ac:dyDescent="0.25">
      <c r="A4682" s="72" t="s">
        <v>308</v>
      </c>
      <c r="B4682" s="33" t="s">
        <v>330</v>
      </c>
      <c r="C4682" s="73" t="s">
        <v>102</v>
      </c>
      <c r="D4682" s="32" t="s">
        <v>23</v>
      </c>
      <c r="E4682" s="83">
        <f t="shared" ref="E4682:L4682" si="1994">SUM(E4683:E4687)</f>
        <v>442525</v>
      </c>
      <c r="F4682" s="83">
        <f t="shared" si="1994"/>
        <v>110631</v>
      </c>
      <c r="G4682" s="83">
        <f t="shared" si="1994"/>
        <v>110631</v>
      </c>
      <c r="H4682" s="83">
        <f t="shared" si="1994"/>
        <v>110631</v>
      </c>
      <c r="I4682" s="128">
        <f t="shared" si="1994"/>
        <v>0</v>
      </c>
      <c r="J4682" s="128">
        <f t="shared" si="1994"/>
        <v>0</v>
      </c>
      <c r="K4682" s="128">
        <f t="shared" si="1994"/>
        <v>0</v>
      </c>
      <c r="L4682" s="49">
        <f t="shared" si="1994"/>
        <v>0</v>
      </c>
      <c r="M4682" s="83"/>
      <c r="N4682" s="83"/>
      <c r="O4682" s="52">
        <f t="shared" ref="O4682:V4682" si="1995">SUM(O4683:O4687)</f>
        <v>0</v>
      </c>
      <c r="P4682" s="52">
        <f t="shared" si="1995"/>
        <v>0</v>
      </c>
      <c r="Q4682" s="124">
        <f t="shared" si="1995"/>
        <v>0</v>
      </c>
      <c r="R4682" s="52">
        <f t="shared" si="1995"/>
        <v>0</v>
      </c>
      <c r="S4682" s="52">
        <f t="shared" si="1995"/>
        <v>0</v>
      </c>
      <c r="T4682" s="139">
        <f t="shared" si="1995"/>
        <v>0</v>
      </c>
      <c r="U4682" s="141">
        <f t="shared" si="1995"/>
        <v>0</v>
      </c>
      <c r="V4682" s="49">
        <f t="shared" si="1995"/>
        <v>0</v>
      </c>
      <c r="W4682" s="83"/>
      <c r="X4682" s="82"/>
    </row>
    <row r="4683" spans="1:24" s="77" customFormat="1" ht="15.75" x14ac:dyDescent="0.25">
      <c r="A4683" s="72" t="s">
        <v>308</v>
      </c>
      <c r="B4683" s="33" t="s">
        <v>330</v>
      </c>
      <c r="C4683" s="73" t="s">
        <v>73</v>
      </c>
      <c r="D4683" s="34" t="s">
        <v>106</v>
      </c>
      <c r="E4683" s="53"/>
      <c r="F4683" s="99"/>
      <c r="G4683" s="53"/>
      <c r="H4683" s="99"/>
      <c r="I4683" s="54"/>
      <c r="J4683" s="50"/>
      <c r="K4683" s="54"/>
      <c r="L4683" s="55"/>
      <c r="M4683" s="74"/>
      <c r="N4683" s="74"/>
      <c r="O4683" s="74"/>
      <c r="P4683" s="74"/>
      <c r="Q4683" s="57">
        <f>O4683-P4683</f>
        <v>0</v>
      </c>
      <c r="R4683" s="74"/>
      <c r="S4683" s="53">
        <f>ROUND(R4683/12*3,0)</f>
        <v>0</v>
      </c>
      <c r="T4683" s="58"/>
      <c r="U4683" s="58"/>
      <c r="V4683" s="53">
        <f>T4683-U4683</f>
        <v>0</v>
      </c>
      <c r="W4683" s="74"/>
      <c r="X4683" s="76"/>
    </row>
    <row r="4684" spans="1:24" s="77" customFormat="1" ht="15.75" x14ac:dyDescent="0.25">
      <c r="A4684" s="72" t="s">
        <v>308</v>
      </c>
      <c r="B4684" s="33" t="s">
        <v>330</v>
      </c>
      <c r="C4684" s="73" t="s">
        <v>74</v>
      </c>
      <c r="D4684" s="116" t="s">
        <v>104</v>
      </c>
      <c r="E4684" s="53">
        <v>442525</v>
      </c>
      <c r="F4684" s="53">
        <f>36877*3</f>
        <v>110631</v>
      </c>
      <c r="G4684" s="53">
        <f>36877*3</f>
        <v>110631</v>
      </c>
      <c r="H4684" s="53">
        <f>36877*3</f>
        <v>110631</v>
      </c>
      <c r="I4684" s="54"/>
      <c r="J4684" s="50"/>
      <c r="K4684" s="54"/>
      <c r="L4684" s="55"/>
      <c r="M4684" s="75"/>
      <c r="N4684" s="75"/>
      <c r="O4684" s="74"/>
      <c r="P4684" s="74"/>
      <c r="Q4684" s="57">
        <f>O4684-P4684</f>
        <v>0</v>
      </c>
      <c r="R4684" s="74"/>
      <c r="S4684" s="53">
        <f>ROUND(R4684/12*3,0)</f>
        <v>0</v>
      </c>
      <c r="T4684" s="58"/>
      <c r="U4684" s="58"/>
      <c r="V4684" s="53">
        <f>T4684-U4684</f>
        <v>0</v>
      </c>
      <c r="W4684" s="75"/>
      <c r="X4684" s="76"/>
    </row>
    <row r="4685" spans="1:24" s="77" customFormat="1" ht="15.75" x14ac:dyDescent="0.25">
      <c r="A4685" s="72" t="s">
        <v>308</v>
      </c>
      <c r="B4685" s="33" t="s">
        <v>330</v>
      </c>
      <c r="C4685" s="73" t="s">
        <v>74</v>
      </c>
      <c r="D4685" s="116" t="s">
        <v>105</v>
      </c>
      <c r="E4685" s="53"/>
      <c r="F4685" s="53"/>
      <c r="G4685" s="53"/>
      <c r="H4685" s="53"/>
      <c r="I4685" s="54"/>
      <c r="J4685" s="50"/>
      <c r="K4685" s="54"/>
      <c r="L4685" s="55"/>
      <c r="M4685" s="75"/>
      <c r="N4685" s="75"/>
      <c r="O4685" s="74"/>
      <c r="P4685" s="74"/>
      <c r="Q4685" s="57">
        <f>O4685-P4685</f>
        <v>0</v>
      </c>
      <c r="R4685" s="74"/>
      <c r="S4685" s="53">
        <f>ROUND(R4685/12*3,0)</f>
        <v>0</v>
      </c>
      <c r="T4685" s="58"/>
      <c r="U4685" s="58"/>
      <c r="V4685" s="53">
        <f>T4685-U4685</f>
        <v>0</v>
      </c>
      <c r="W4685" s="75"/>
      <c r="X4685" s="76"/>
    </row>
    <row r="4686" spans="1:24" s="77" customFormat="1" ht="15.75" x14ac:dyDescent="0.25">
      <c r="A4686" s="72" t="s">
        <v>308</v>
      </c>
      <c r="B4686" s="33" t="s">
        <v>330</v>
      </c>
      <c r="C4686" s="73" t="s">
        <v>75</v>
      </c>
      <c r="D4686" s="34" t="s">
        <v>107</v>
      </c>
      <c r="E4686" s="74"/>
      <c r="F4686" s="53"/>
      <c r="G4686" s="74"/>
      <c r="H4686" s="74"/>
      <c r="I4686" s="119"/>
      <c r="J4686" s="55"/>
      <c r="K4686" s="119"/>
      <c r="L4686" s="55"/>
      <c r="M4686" s="75"/>
      <c r="N4686" s="75"/>
      <c r="O4686" s="74"/>
      <c r="P4686" s="74"/>
      <c r="Q4686" s="59">
        <f>O4686-P4686</f>
        <v>0</v>
      </c>
      <c r="R4686" s="74"/>
      <c r="S4686" s="53">
        <f>ROUND(R4686/12*3,0)</f>
        <v>0</v>
      </c>
      <c r="T4686" s="53"/>
      <c r="U4686" s="53"/>
      <c r="V4686" s="53">
        <f>T4686-U4686</f>
        <v>0</v>
      </c>
      <c r="W4686" s="75"/>
      <c r="X4686" s="76"/>
    </row>
    <row r="4687" spans="1:24" s="77" customFormat="1" ht="31.5" x14ac:dyDescent="0.25">
      <c r="A4687" s="72" t="s">
        <v>308</v>
      </c>
      <c r="B4687" s="33" t="s">
        <v>330</v>
      </c>
      <c r="C4687" s="73" t="s">
        <v>76</v>
      </c>
      <c r="D4687" s="34" t="s">
        <v>108</v>
      </c>
      <c r="E4687" s="74"/>
      <c r="F4687" s="53"/>
      <c r="G4687" s="74"/>
      <c r="H4687" s="74"/>
      <c r="I4687" s="54"/>
      <c r="J4687" s="50"/>
      <c r="K4687" s="54"/>
      <c r="L4687" s="55"/>
      <c r="M4687" s="75"/>
      <c r="N4687" s="75"/>
      <c r="O4687" s="74"/>
      <c r="P4687" s="74"/>
      <c r="Q4687" s="57">
        <f>O4687-P4687</f>
        <v>0</v>
      </c>
      <c r="R4687" s="74"/>
      <c r="S4687" s="53">
        <f>ROUND(R4687/12*3,0)</f>
        <v>0</v>
      </c>
      <c r="T4687" s="58"/>
      <c r="U4687" s="58"/>
      <c r="V4687" s="53">
        <f>T4687-U4687</f>
        <v>0</v>
      </c>
      <c r="W4687" s="75"/>
      <c r="X4687" s="76"/>
    </row>
    <row r="4688" spans="1:24" s="77" customFormat="1" ht="15.75" x14ac:dyDescent="0.25">
      <c r="A4688" s="72" t="s">
        <v>308</v>
      </c>
      <c r="B4688" s="22" t="s">
        <v>331</v>
      </c>
      <c r="C4688" s="36"/>
      <c r="D4688" s="32" t="s">
        <v>24</v>
      </c>
      <c r="E4688" s="61">
        <f t="shared" ref="E4688:L4688" si="1996">SUM(E4689:E4701)</f>
        <v>0</v>
      </c>
      <c r="F4688" s="61">
        <f t="shared" si="1996"/>
        <v>0</v>
      </c>
      <c r="G4688" s="61">
        <f t="shared" si="1996"/>
        <v>0</v>
      </c>
      <c r="H4688" s="61">
        <f t="shared" si="1996"/>
        <v>0</v>
      </c>
      <c r="I4688" s="120">
        <f t="shared" si="1996"/>
        <v>0</v>
      </c>
      <c r="J4688" s="120">
        <f t="shared" si="1996"/>
        <v>0</v>
      </c>
      <c r="K4688" s="120">
        <f t="shared" si="1996"/>
        <v>0</v>
      </c>
      <c r="L4688" s="61">
        <f t="shared" si="1996"/>
        <v>0</v>
      </c>
      <c r="M4688" s="61"/>
      <c r="N4688" s="61"/>
      <c r="O4688" s="61">
        <f t="shared" ref="O4688:V4688" si="1997">SUM(O4689:O4701)</f>
        <v>0</v>
      </c>
      <c r="P4688" s="61">
        <f t="shared" si="1997"/>
        <v>0</v>
      </c>
      <c r="Q4688" s="120">
        <f t="shared" si="1997"/>
        <v>0</v>
      </c>
      <c r="R4688" s="61">
        <f t="shared" si="1997"/>
        <v>0</v>
      </c>
      <c r="S4688" s="61">
        <f t="shared" si="1997"/>
        <v>0</v>
      </c>
      <c r="T4688" s="137">
        <f t="shared" si="1997"/>
        <v>0</v>
      </c>
      <c r="U4688" s="137">
        <f t="shared" si="1997"/>
        <v>0</v>
      </c>
      <c r="V4688" s="61">
        <f t="shared" si="1997"/>
        <v>0</v>
      </c>
      <c r="W4688" s="68"/>
      <c r="X4688" s="76"/>
    </row>
    <row r="4689" spans="1:24" s="77" customFormat="1" ht="15.75" x14ac:dyDescent="0.25">
      <c r="A4689" s="72" t="s">
        <v>308</v>
      </c>
      <c r="B4689" s="33" t="s">
        <v>331</v>
      </c>
      <c r="C4689" s="79" t="s">
        <v>25</v>
      </c>
      <c r="D4689" s="34" t="s">
        <v>54</v>
      </c>
      <c r="E4689" s="74"/>
      <c r="F4689" s="74"/>
      <c r="G4689" s="74"/>
      <c r="H4689" s="74"/>
      <c r="I4689" s="54"/>
      <c r="J4689" s="50"/>
      <c r="K4689" s="54"/>
      <c r="L4689" s="55"/>
      <c r="M4689" s="75"/>
      <c r="N4689" s="75"/>
      <c r="O4689" s="74"/>
      <c r="P4689" s="74"/>
      <c r="Q4689" s="57">
        <f t="shared" ref="Q4689:Q4701" si="1998">O4689-P4689</f>
        <v>0</v>
      </c>
      <c r="R4689" s="74"/>
      <c r="S4689" s="53">
        <f t="shared" ref="S4689:S4701" si="1999">ROUND(R4689/12*3,0)</f>
        <v>0</v>
      </c>
      <c r="T4689" s="58"/>
      <c r="U4689" s="58"/>
      <c r="V4689" s="53">
        <f t="shared" ref="V4689:V4701" si="2000">T4689-U4689</f>
        <v>0</v>
      </c>
      <c r="W4689" s="75"/>
      <c r="X4689" s="76"/>
    </row>
    <row r="4690" spans="1:24" s="77" customFormat="1" ht="15.75" x14ac:dyDescent="0.25">
      <c r="A4690" s="72" t="s">
        <v>308</v>
      </c>
      <c r="B4690" s="33" t="s">
        <v>331</v>
      </c>
      <c r="C4690" s="79" t="s">
        <v>26</v>
      </c>
      <c r="D4690" s="34" t="s">
        <v>27</v>
      </c>
      <c r="E4690" s="74"/>
      <c r="F4690" s="74"/>
      <c r="G4690" s="74"/>
      <c r="H4690" s="74"/>
      <c r="I4690" s="54"/>
      <c r="J4690" s="50"/>
      <c r="K4690" s="54"/>
      <c r="L4690" s="55"/>
      <c r="M4690" s="75"/>
      <c r="N4690" s="75"/>
      <c r="O4690" s="74"/>
      <c r="P4690" s="74"/>
      <c r="Q4690" s="57">
        <f t="shared" si="1998"/>
        <v>0</v>
      </c>
      <c r="R4690" s="74"/>
      <c r="S4690" s="53">
        <f t="shared" si="1999"/>
        <v>0</v>
      </c>
      <c r="T4690" s="58"/>
      <c r="U4690" s="58"/>
      <c r="V4690" s="53">
        <f t="shared" si="2000"/>
        <v>0</v>
      </c>
      <c r="W4690" s="75"/>
      <c r="X4690" s="76"/>
    </row>
    <row r="4691" spans="1:24" s="77" customFormat="1" ht="31.5" x14ac:dyDescent="0.25">
      <c r="A4691" s="72" t="s">
        <v>308</v>
      </c>
      <c r="B4691" s="33" t="s">
        <v>331</v>
      </c>
      <c r="C4691" s="79" t="s">
        <v>28</v>
      </c>
      <c r="D4691" s="34" t="s">
        <v>29</v>
      </c>
      <c r="E4691" s="74"/>
      <c r="F4691" s="74"/>
      <c r="G4691" s="74"/>
      <c r="H4691" s="74"/>
      <c r="I4691" s="54"/>
      <c r="J4691" s="50"/>
      <c r="K4691" s="54"/>
      <c r="L4691" s="55"/>
      <c r="M4691" s="75"/>
      <c r="N4691" s="75"/>
      <c r="O4691" s="74"/>
      <c r="P4691" s="74"/>
      <c r="Q4691" s="57">
        <f t="shared" si="1998"/>
        <v>0</v>
      </c>
      <c r="R4691" s="74"/>
      <c r="S4691" s="53">
        <f t="shared" si="1999"/>
        <v>0</v>
      </c>
      <c r="T4691" s="58"/>
      <c r="U4691" s="58"/>
      <c r="V4691" s="53">
        <f t="shared" si="2000"/>
        <v>0</v>
      </c>
      <c r="W4691" s="75"/>
      <c r="X4691" s="76"/>
    </row>
    <row r="4692" spans="1:24" s="77" customFormat="1" ht="15.75" x14ac:dyDescent="0.25">
      <c r="A4692" s="72" t="s">
        <v>308</v>
      </c>
      <c r="B4692" s="33" t="s">
        <v>331</v>
      </c>
      <c r="C4692" s="79" t="s">
        <v>56</v>
      </c>
      <c r="D4692" s="34" t="s">
        <v>53</v>
      </c>
      <c r="E4692" s="74"/>
      <c r="F4692" s="74"/>
      <c r="G4692" s="74"/>
      <c r="H4692" s="74"/>
      <c r="I4692" s="54"/>
      <c r="J4692" s="50"/>
      <c r="K4692" s="54"/>
      <c r="L4692" s="55"/>
      <c r="M4692" s="75"/>
      <c r="N4692" s="75"/>
      <c r="O4692" s="74"/>
      <c r="P4692" s="74"/>
      <c r="Q4692" s="57">
        <f t="shared" si="1998"/>
        <v>0</v>
      </c>
      <c r="R4692" s="74"/>
      <c r="S4692" s="53">
        <f t="shared" si="1999"/>
        <v>0</v>
      </c>
      <c r="T4692" s="58"/>
      <c r="U4692" s="58"/>
      <c r="V4692" s="53">
        <f t="shared" si="2000"/>
        <v>0</v>
      </c>
      <c r="W4692" s="75"/>
      <c r="X4692" s="76"/>
    </row>
    <row r="4693" spans="1:24" s="77" customFormat="1" ht="15.75" x14ac:dyDescent="0.25">
      <c r="A4693" s="72" t="s">
        <v>308</v>
      </c>
      <c r="B4693" s="33" t="s">
        <v>331</v>
      </c>
      <c r="C4693" s="79" t="s">
        <v>57</v>
      </c>
      <c r="D4693" s="34" t="s">
        <v>68</v>
      </c>
      <c r="E4693" s="74"/>
      <c r="F4693" s="74"/>
      <c r="G4693" s="74"/>
      <c r="H4693" s="74"/>
      <c r="I4693" s="54"/>
      <c r="J4693" s="50"/>
      <c r="K4693" s="54"/>
      <c r="L4693" s="55"/>
      <c r="M4693" s="75"/>
      <c r="N4693" s="75"/>
      <c r="O4693" s="74"/>
      <c r="P4693" s="74"/>
      <c r="Q4693" s="57">
        <f t="shared" si="1998"/>
        <v>0</v>
      </c>
      <c r="R4693" s="74"/>
      <c r="S4693" s="53">
        <f t="shared" si="1999"/>
        <v>0</v>
      </c>
      <c r="T4693" s="58"/>
      <c r="U4693" s="58"/>
      <c r="V4693" s="53">
        <f t="shared" si="2000"/>
        <v>0</v>
      </c>
      <c r="W4693" s="75"/>
      <c r="X4693" s="76"/>
    </row>
    <row r="4694" spans="1:24" s="77" customFormat="1" ht="15.75" x14ac:dyDescent="0.25">
      <c r="A4694" s="72" t="s">
        <v>308</v>
      </c>
      <c r="B4694" s="33" t="s">
        <v>331</v>
      </c>
      <c r="C4694" s="79" t="s">
        <v>58</v>
      </c>
      <c r="D4694" s="34" t="s">
        <v>70</v>
      </c>
      <c r="E4694" s="74"/>
      <c r="F4694" s="74"/>
      <c r="G4694" s="74"/>
      <c r="H4694" s="74"/>
      <c r="I4694" s="54"/>
      <c r="J4694" s="50"/>
      <c r="K4694" s="54"/>
      <c r="L4694" s="55"/>
      <c r="M4694" s="75"/>
      <c r="N4694" s="75"/>
      <c r="O4694" s="74"/>
      <c r="P4694" s="74"/>
      <c r="Q4694" s="57">
        <f t="shared" si="1998"/>
        <v>0</v>
      </c>
      <c r="R4694" s="74"/>
      <c r="S4694" s="53">
        <f t="shared" si="1999"/>
        <v>0</v>
      </c>
      <c r="T4694" s="58"/>
      <c r="U4694" s="58"/>
      <c r="V4694" s="53">
        <f t="shared" si="2000"/>
        <v>0</v>
      </c>
      <c r="W4694" s="75"/>
      <c r="X4694" s="76"/>
    </row>
    <row r="4695" spans="1:24" s="77" customFormat="1" ht="31.5" x14ac:dyDescent="0.25">
      <c r="A4695" s="72" t="s">
        <v>308</v>
      </c>
      <c r="B4695" s="33" t="s">
        <v>331</v>
      </c>
      <c r="C4695" s="79" t="s">
        <v>59</v>
      </c>
      <c r="D4695" s="34" t="s">
        <v>69</v>
      </c>
      <c r="E4695" s="74"/>
      <c r="F4695" s="74"/>
      <c r="G4695" s="74"/>
      <c r="H4695" s="74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1998"/>
        <v>0</v>
      </c>
      <c r="R4695" s="74"/>
      <c r="S4695" s="53">
        <f t="shared" si="1999"/>
        <v>0</v>
      </c>
      <c r="T4695" s="58"/>
      <c r="U4695" s="58"/>
      <c r="V4695" s="53">
        <f t="shared" si="2000"/>
        <v>0</v>
      </c>
      <c r="W4695" s="75"/>
      <c r="X4695" s="76"/>
    </row>
    <row r="4696" spans="1:24" s="77" customFormat="1" ht="15.75" x14ac:dyDescent="0.25">
      <c r="A4696" s="72" t="s">
        <v>308</v>
      </c>
      <c r="B4696" s="33" t="s">
        <v>331</v>
      </c>
      <c r="C4696" s="79" t="s">
        <v>60</v>
      </c>
      <c r="D4696" s="34" t="s">
        <v>72</v>
      </c>
      <c r="E4696" s="74"/>
      <c r="F4696" s="74"/>
      <c r="G4696" s="74"/>
      <c r="H4696" s="74"/>
      <c r="I4696" s="54"/>
      <c r="J4696" s="50"/>
      <c r="K4696" s="54"/>
      <c r="L4696" s="55"/>
      <c r="M4696" s="75"/>
      <c r="N4696" s="75"/>
      <c r="O4696" s="74"/>
      <c r="P4696" s="74"/>
      <c r="Q4696" s="57">
        <f t="shared" si="1998"/>
        <v>0</v>
      </c>
      <c r="R4696" s="74"/>
      <c r="S4696" s="53">
        <f t="shared" si="1999"/>
        <v>0</v>
      </c>
      <c r="T4696" s="58"/>
      <c r="U4696" s="58"/>
      <c r="V4696" s="53">
        <f t="shared" si="2000"/>
        <v>0</v>
      </c>
      <c r="W4696" s="75"/>
      <c r="X4696" s="76"/>
    </row>
    <row r="4697" spans="1:24" s="77" customFormat="1" ht="15.75" x14ac:dyDescent="0.25">
      <c r="A4697" s="72" t="s">
        <v>308</v>
      </c>
      <c r="B4697" s="33" t="s">
        <v>331</v>
      </c>
      <c r="C4697" s="79" t="s">
        <v>61</v>
      </c>
      <c r="D4697" s="34" t="s">
        <v>67</v>
      </c>
      <c r="E4697" s="74"/>
      <c r="F4697" s="74"/>
      <c r="G4697" s="74"/>
      <c r="H4697" s="74"/>
      <c r="I4697" s="54"/>
      <c r="J4697" s="50"/>
      <c r="K4697" s="54"/>
      <c r="L4697" s="55"/>
      <c r="M4697" s="75"/>
      <c r="N4697" s="75"/>
      <c r="O4697" s="74"/>
      <c r="P4697" s="74"/>
      <c r="Q4697" s="57">
        <f t="shared" si="1998"/>
        <v>0</v>
      </c>
      <c r="R4697" s="74"/>
      <c r="S4697" s="53">
        <f t="shared" si="1999"/>
        <v>0</v>
      </c>
      <c r="T4697" s="58"/>
      <c r="U4697" s="58"/>
      <c r="V4697" s="53">
        <f t="shared" si="2000"/>
        <v>0</v>
      </c>
      <c r="W4697" s="75"/>
      <c r="X4697" s="76"/>
    </row>
    <row r="4698" spans="1:24" s="77" customFormat="1" ht="15.75" x14ac:dyDescent="0.25">
      <c r="A4698" s="72" t="s">
        <v>308</v>
      </c>
      <c r="B4698" s="33" t="s">
        <v>331</v>
      </c>
      <c r="C4698" s="79" t="s">
        <v>62</v>
      </c>
      <c r="D4698" s="34" t="s">
        <v>66</v>
      </c>
      <c r="E4698" s="74"/>
      <c r="F4698" s="74"/>
      <c r="G4698" s="74"/>
      <c r="H4698" s="74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1998"/>
        <v>0</v>
      </c>
      <c r="R4698" s="74"/>
      <c r="S4698" s="53">
        <f t="shared" si="1999"/>
        <v>0</v>
      </c>
      <c r="T4698" s="58"/>
      <c r="U4698" s="58"/>
      <c r="V4698" s="53">
        <f t="shared" si="2000"/>
        <v>0</v>
      </c>
      <c r="W4698" s="75"/>
      <c r="X4698" s="76"/>
    </row>
    <row r="4699" spans="1:24" s="77" customFormat="1" ht="15.75" x14ac:dyDescent="0.25">
      <c r="A4699" s="72" t="s">
        <v>308</v>
      </c>
      <c r="B4699" s="33" t="s">
        <v>331</v>
      </c>
      <c r="C4699" s="79" t="s">
        <v>63</v>
      </c>
      <c r="D4699" s="34" t="s">
        <v>52</v>
      </c>
      <c r="E4699" s="74"/>
      <c r="F4699" s="74"/>
      <c r="G4699" s="74"/>
      <c r="H4699" s="74"/>
      <c r="I4699" s="54"/>
      <c r="J4699" s="50"/>
      <c r="K4699" s="54"/>
      <c r="L4699" s="55"/>
      <c r="M4699" s="75"/>
      <c r="N4699" s="75"/>
      <c r="O4699" s="74"/>
      <c r="P4699" s="74"/>
      <c r="Q4699" s="57">
        <f t="shared" si="1998"/>
        <v>0</v>
      </c>
      <c r="R4699" s="74"/>
      <c r="S4699" s="53">
        <f t="shared" si="1999"/>
        <v>0</v>
      </c>
      <c r="T4699" s="58"/>
      <c r="U4699" s="58"/>
      <c r="V4699" s="53">
        <f t="shared" si="2000"/>
        <v>0</v>
      </c>
      <c r="W4699" s="75"/>
      <c r="X4699" s="76"/>
    </row>
    <row r="4700" spans="1:24" s="77" customFormat="1" ht="15.75" x14ac:dyDescent="0.25">
      <c r="A4700" s="72" t="s">
        <v>308</v>
      </c>
      <c r="B4700" s="33" t="s">
        <v>331</v>
      </c>
      <c r="C4700" s="79" t="s">
        <v>64</v>
      </c>
      <c r="D4700" s="34" t="s">
        <v>55</v>
      </c>
      <c r="E4700" s="74"/>
      <c r="F4700" s="74"/>
      <c r="G4700" s="74"/>
      <c r="H4700" s="74"/>
      <c r="I4700" s="119"/>
      <c r="J4700" s="55"/>
      <c r="K4700" s="119"/>
      <c r="L4700" s="55"/>
      <c r="M4700" s="75"/>
      <c r="N4700" s="75"/>
      <c r="O4700" s="74"/>
      <c r="P4700" s="74"/>
      <c r="Q4700" s="59">
        <f t="shared" si="1998"/>
        <v>0</v>
      </c>
      <c r="R4700" s="74"/>
      <c r="S4700" s="53">
        <f t="shared" si="1999"/>
        <v>0</v>
      </c>
      <c r="T4700" s="53"/>
      <c r="U4700" s="53"/>
      <c r="V4700" s="53">
        <f t="shared" si="2000"/>
        <v>0</v>
      </c>
      <c r="W4700" s="75"/>
      <c r="X4700" s="76"/>
    </row>
    <row r="4701" spans="1:24" s="77" customFormat="1" ht="15.75" x14ac:dyDescent="0.25">
      <c r="A4701" s="72" t="s">
        <v>308</v>
      </c>
      <c r="B4701" s="33" t="s">
        <v>331</v>
      </c>
      <c r="C4701" s="79" t="s">
        <v>65</v>
      </c>
      <c r="D4701" s="34" t="s">
        <v>71</v>
      </c>
      <c r="E4701" s="74"/>
      <c r="F4701" s="74"/>
      <c r="G4701" s="74"/>
      <c r="H4701" s="74"/>
      <c r="I4701" s="54"/>
      <c r="J4701" s="50"/>
      <c r="K4701" s="54"/>
      <c r="L4701" s="55"/>
      <c r="M4701" s="75"/>
      <c r="N4701" s="75"/>
      <c r="O4701" s="74"/>
      <c r="P4701" s="74"/>
      <c r="Q4701" s="57">
        <f t="shared" si="1998"/>
        <v>0</v>
      </c>
      <c r="R4701" s="74"/>
      <c r="S4701" s="53">
        <f t="shared" si="1999"/>
        <v>0</v>
      </c>
      <c r="T4701" s="58"/>
      <c r="U4701" s="58"/>
      <c r="V4701" s="53">
        <f t="shared" si="2000"/>
        <v>0</v>
      </c>
      <c r="W4701" s="75"/>
      <c r="X4701" s="76"/>
    </row>
    <row r="4702" spans="1:24" s="77" customFormat="1" ht="31.5" x14ac:dyDescent="0.25">
      <c r="A4702" s="72" t="s">
        <v>308</v>
      </c>
      <c r="B4702" s="22" t="s">
        <v>332</v>
      </c>
      <c r="C4702" s="73" t="s">
        <v>102</v>
      </c>
      <c r="D4702" s="32" t="s">
        <v>30</v>
      </c>
      <c r="E4702" s="61">
        <f t="shared" ref="E4702:L4702" si="2001">SUM(E4703:E4719)</f>
        <v>17526</v>
      </c>
      <c r="F4702" s="61">
        <f t="shared" si="2001"/>
        <v>2921</v>
      </c>
      <c r="G4702" s="61">
        <f t="shared" si="2001"/>
        <v>182554</v>
      </c>
      <c r="H4702" s="61">
        <f t="shared" si="2001"/>
        <v>182554</v>
      </c>
      <c r="I4702" s="120">
        <f t="shared" si="2001"/>
        <v>0</v>
      </c>
      <c r="J4702" s="120">
        <f t="shared" si="2001"/>
        <v>0</v>
      </c>
      <c r="K4702" s="120">
        <f t="shared" si="2001"/>
        <v>-2921</v>
      </c>
      <c r="L4702" s="61">
        <f t="shared" si="2001"/>
        <v>100</v>
      </c>
      <c r="M4702" s="61"/>
      <c r="N4702" s="61"/>
      <c r="O4702" s="61">
        <f t="shared" ref="O4702:V4702" si="2002">SUM(O4703:O4717)</f>
        <v>8740</v>
      </c>
      <c r="P4702" s="61">
        <f t="shared" si="2002"/>
        <v>8740</v>
      </c>
      <c r="Q4702" s="120">
        <f t="shared" si="2002"/>
        <v>0</v>
      </c>
      <c r="R4702" s="61">
        <f t="shared" si="2002"/>
        <v>4</v>
      </c>
      <c r="S4702" s="61">
        <f t="shared" si="2002"/>
        <v>1</v>
      </c>
      <c r="T4702" s="137">
        <f t="shared" si="2002"/>
        <v>21</v>
      </c>
      <c r="U4702" s="137">
        <f t="shared" si="2002"/>
        <v>21</v>
      </c>
      <c r="V4702" s="61">
        <f t="shared" si="2002"/>
        <v>0</v>
      </c>
      <c r="W4702" s="61"/>
      <c r="X4702" s="76"/>
    </row>
    <row r="4703" spans="1:24" s="77" customFormat="1" ht="15.75" x14ac:dyDescent="0.25">
      <c r="A4703" s="72" t="s">
        <v>308</v>
      </c>
      <c r="B4703" s="33" t="s">
        <v>332</v>
      </c>
      <c r="C4703" s="73" t="s">
        <v>79</v>
      </c>
      <c r="D4703" s="43" t="s">
        <v>77</v>
      </c>
      <c r="E4703" s="74"/>
      <c r="F4703" s="74"/>
      <c r="G4703" s="74"/>
      <c r="H4703" s="74"/>
      <c r="I4703" s="54"/>
      <c r="J4703" s="50"/>
      <c r="K4703" s="54"/>
      <c r="L4703" s="55"/>
      <c r="M4703" s="75"/>
      <c r="N4703" s="75"/>
      <c r="O4703" s="74"/>
      <c r="P4703" s="74"/>
      <c r="Q4703" s="57">
        <f t="shared" ref="Q4703:Q4717" si="2003">O4703-P4703</f>
        <v>0</v>
      </c>
      <c r="R4703" s="74"/>
      <c r="S4703" s="53">
        <f>ROUND(R4703/12*3,0)</f>
        <v>0</v>
      </c>
      <c r="T4703" s="58"/>
      <c r="U4703" s="58"/>
      <c r="V4703" s="53">
        <f t="shared" ref="V4703:V4717" si="2004">T4703-U4703</f>
        <v>0</v>
      </c>
      <c r="W4703" s="75"/>
      <c r="X4703" s="76"/>
    </row>
    <row r="4704" spans="1:24" s="77" customFormat="1" ht="15.75" x14ac:dyDescent="0.25">
      <c r="A4704" s="72" t="s">
        <v>308</v>
      </c>
      <c r="B4704" s="33" t="s">
        <v>332</v>
      </c>
      <c r="C4704" s="73" t="s">
        <v>80</v>
      </c>
      <c r="D4704" s="43" t="s">
        <v>78</v>
      </c>
      <c r="E4704" s="74"/>
      <c r="F4704" s="74"/>
      <c r="G4704" s="74"/>
      <c r="H4704" s="74"/>
      <c r="I4704" s="54"/>
      <c r="J4704" s="50"/>
      <c r="K4704" s="54"/>
      <c r="L4704" s="55"/>
      <c r="M4704" s="75"/>
      <c r="N4704" s="75"/>
      <c r="O4704" s="74"/>
      <c r="P4704" s="74"/>
      <c r="Q4704" s="57">
        <f t="shared" si="2003"/>
        <v>0</v>
      </c>
      <c r="R4704" s="74"/>
      <c r="S4704" s="53">
        <f>ROUND(R4704/12*3,0)</f>
        <v>0</v>
      </c>
      <c r="T4704" s="58"/>
      <c r="U4704" s="58"/>
      <c r="V4704" s="53">
        <f t="shared" si="2004"/>
        <v>0</v>
      </c>
      <c r="W4704" s="75"/>
      <c r="X4704" s="76"/>
    </row>
    <row r="4705" spans="1:24" s="77" customFormat="1" ht="15.75" x14ac:dyDescent="0.25">
      <c r="A4705" s="72" t="s">
        <v>308</v>
      </c>
      <c r="B4705" s="33" t="s">
        <v>332</v>
      </c>
      <c r="C4705" s="73" t="s">
        <v>82</v>
      </c>
      <c r="D4705" s="34" t="s">
        <v>81</v>
      </c>
      <c r="E4705" s="53">
        <v>17526</v>
      </c>
      <c r="F4705" s="53">
        <f>E4705/12*2</f>
        <v>2921</v>
      </c>
      <c r="G4705" s="53">
        <v>0</v>
      </c>
      <c r="H4705" s="53">
        <v>0</v>
      </c>
      <c r="I4705" s="55"/>
      <c r="J4705" s="55"/>
      <c r="K4705" s="54">
        <f>G4705-F4705</f>
        <v>-2921</v>
      </c>
      <c r="L4705" s="55">
        <f>ROUND(K4705*100/-F4705,2)</f>
        <v>100</v>
      </c>
      <c r="M4705" s="75"/>
      <c r="N4705" s="75"/>
      <c r="O4705" s="74"/>
      <c r="P4705" s="74"/>
      <c r="Q4705" s="57">
        <f t="shared" si="2003"/>
        <v>0</v>
      </c>
      <c r="R4705" s="74">
        <v>4</v>
      </c>
      <c r="S4705" s="53">
        <f>ROUND(R4705/12*2,0)</f>
        <v>1</v>
      </c>
      <c r="T4705" s="58"/>
      <c r="U4705" s="58"/>
      <c r="V4705" s="53">
        <f t="shared" si="2004"/>
        <v>0</v>
      </c>
      <c r="W4705" s="75"/>
      <c r="X4705" s="76"/>
    </row>
    <row r="4706" spans="1:24" s="77" customFormat="1" ht="31.5" x14ac:dyDescent="0.25">
      <c r="A4706" s="72" t="s">
        <v>308</v>
      </c>
      <c r="B4706" s="33" t="s">
        <v>332</v>
      </c>
      <c r="C4706" s="73" t="s">
        <v>84</v>
      </c>
      <c r="D4706" s="43" t="s">
        <v>83</v>
      </c>
      <c r="E4706" s="74"/>
      <c r="F4706" s="74"/>
      <c r="G4706" s="74"/>
      <c r="H4706" s="74"/>
      <c r="I4706" s="54"/>
      <c r="J4706" s="50"/>
      <c r="K4706" s="54"/>
      <c r="L4706" s="55"/>
      <c r="M4706" s="75"/>
      <c r="N4706" s="75"/>
      <c r="O4706" s="74"/>
      <c r="P4706" s="74"/>
      <c r="Q4706" s="57">
        <f t="shared" si="2003"/>
        <v>0</v>
      </c>
      <c r="R4706" s="74"/>
      <c r="S4706" s="53">
        <f>ROUND(R4706/12*3,0)</f>
        <v>0</v>
      </c>
      <c r="T4706" s="58"/>
      <c r="U4706" s="58"/>
      <c r="V4706" s="53">
        <f t="shared" si="2004"/>
        <v>0</v>
      </c>
      <c r="W4706" s="75"/>
      <c r="X4706" s="76"/>
    </row>
    <row r="4707" spans="1:24" s="77" customFormat="1" ht="15.75" x14ac:dyDescent="0.25">
      <c r="A4707" s="72" t="s">
        <v>308</v>
      </c>
      <c r="B4707" s="33" t="s">
        <v>332</v>
      </c>
      <c r="C4707" s="73" t="s">
        <v>95</v>
      </c>
      <c r="D4707" s="43" t="s">
        <v>96</v>
      </c>
      <c r="E4707" s="74"/>
      <c r="F4707" s="74"/>
      <c r="G4707" s="74"/>
      <c r="H4707" s="74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2003"/>
        <v>0</v>
      </c>
      <c r="R4707" s="74"/>
      <c r="S4707" s="53">
        <f>ROUND(R4707/12*3,0)</f>
        <v>0</v>
      </c>
      <c r="T4707" s="58"/>
      <c r="U4707" s="58"/>
      <c r="V4707" s="53">
        <f t="shared" si="2004"/>
        <v>0</v>
      </c>
      <c r="W4707" s="75"/>
      <c r="X4707" s="76"/>
    </row>
    <row r="4708" spans="1:24" s="77" customFormat="1" ht="31.5" x14ac:dyDescent="0.25">
      <c r="A4708" s="72" t="s">
        <v>308</v>
      </c>
      <c r="B4708" s="33" t="s">
        <v>332</v>
      </c>
      <c r="C4708" s="73" t="s">
        <v>86</v>
      </c>
      <c r="D4708" s="43" t="s">
        <v>85</v>
      </c>
      <c r="E4708" s="53"/>
      <c r="F4708" s="53"/>
      <c r="G4708" s="53">
        <v>182554</v>
      </c>
      <c r="H4708" s="53">
        <v>182554</v>
      </c>
      <c r="I4708" s="55"/>
      <c r="J4708" s="55"/>
      <c r="K4708" s="54"/>
      <c r="L4708" s="55"/>
      <c r="M4708" s="75"/>
      <c r="N4708" s="75"/>
      <c r="O4708" s="74">
        <v>8740</v>
      </c>
      <c r="P4708" s="75">
        <v>8740</v>
      </c>
      <c r="Q4708" s="57">
        <f t="shared" si="2003"/>
        <v>0</v>
      </c>
      <c r="R4708" s="74"/>
      <c r="S4708" s="53">
        <f>ROUND(R4708/12*2,0)</f>
        <v>0</v>
      </c>
      <c r="T4708" s="58">
        <v>21</v>
      </c>
      <c r="U4708" s="58">
        <v>21</v>
      </c>
      <c r="V4708" s="53">
        <f t="shared" si="2004"/>
        <v>0</v>
      </c>
      <c r="W4708" s="75"/>
      <c r="X4708" s="76"/>
    </row>
    <row r="4709" spans="1:24" s="77" customFormat="1" ht="31.5" x14ac:dyDescent="0.25">
      <c r="A4709" s="72" t="s">
        <v>308</v>
      </c>
      <c r="B4709" s="33" t="s">
        <v>332</v>
      </c>
      <c r="C4709" s="73" t="s">
        <v>102</v>
      </c>
      <c r="D4709" s="39" t="s">
        <v>352</v>
      </c>
      <c r="E4709" s="74"/>
      <c r="F4709" s="74"/>
      <c r="G4709" s="74"/>
      <c r="H4709" s="74"/>
      <c r="I4709" s="54"/>
      <c r="J4709" s="50"/>
      <c r="K4709" s="54"/>
      <c r="L4709" s="55"/>
      <c r="M4709" s="75"/>
      <c r="N4709" s="75"/>
      <c r="O4709" s="74"/>
      <c r="P4709" s="74"/>
      <c r="Q4709" s="57">
        <f t="shared" si="2003"/>
        <v>0</v>
      </c>
      <c r="R4709" s="74"/>
      <c r="S4709" s="53">
        <f t="shared" ref="S4709:S4717" si="2005">ROUND(R4709/12*3,0)</f>
        <v>0</v>
      </c>
      <c r="T4709" s="58"/>
      <c r="U4709" s="58"/>
      <c r="V4709" s="53">
        <f t="shared" si="2004"/>
        <v>0</v>
      </c>
      <c r="W4709" s="75"/>
      <c r="X4709" s="76"/>
    </row>
    <row r="4710" spans="1:24" s="77" customFormat="1" ht="15.75" x14ac:dyDescent="0.25">
      <c r="A4710" s="72" t="s">
        <v>308</v>
      </c>
      <c r="B4710" s="33" t="s">
        <v>332</v>
      </c>
      <c r="C4710" s="73" t="s">
        <v>89</v>
      </c>
      <c r="D4710" s="43" t="s">
        <v>88</v>
      </c>
      <c r="E4710" s="74"/>
      <c r="F4710" s="74"/>
      <c r="G4710" s="74"/>
      <c r="H4710" s="74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2003"/>
        <v>0</v>
      </c>
      <c r="R4710" s="74"/>
      <c r="S4710" s="53">
        <f t="shared" si="2005"/>
        <v>0</v>
      </c>
      <c r="T4710" s="58"/>
      <c r="U4710" s="58"/>
      <c r="V4710" s="53">
        <f t="shared" si="2004"/>
        <v>0</v>
      </c>
      <c r="W4710" s="75"/>
      <c r="X4710" s="76"/>
    </row>
    <row r="4711" spans="1:24" s="77" customFormat="1" ht="37.5" customHeight="1" x14ac:dyDescent="0.25">
      <c r="A4711" s="72" t="s">
        <v>308</v>
      </c>
      <c r="B4711" s="33" t="s">
        <v>332</v>
      </c>
      <c r="C4711" s="73" t="s">
        <v>91</v>
      </c>
      <c r="D4711" s="43" t="s">
        <v>90</v>
      </c>
      <c r="E4711" s="74"/>
      <c r="F4711" s="53">
        <f t="shared" ref="F4711" si="2006">E4711</f>
        <v>0</v>
      </c>
      <c r="G4711" s="74"/>
      <c r="H4711" s="74"/>
      <c r="I4711" s="54"/>
      <c r="J4711" s="54"/>
      <c r="K4711" s="54"/>
      <c r="L4711" s="55"/>
      <c r="M4711" s="75"/>
      <c r="N4711" s="75"/>
      <c r="O4711" s="74"/>
      <c r="P4711" s="74"/>
      <c r="Q4711" s="57">
        <f t="shared" si="2003"/>
        <v>0</v>
      </c>
      <c r="R4711" s="74"/>
      <c r="S4711" s="53">
        <f t="shared" si="2005"/>
        <v>0</v>
      </c>
      <c r="T4711" s="58"/>
      <c r="U4711" s="58"/>
      <c r="V4711" s="53">
        <f t="shared" si="2004"/>
        <v>0</v>
      </c>
      <c r="W4711" s="75"/>
      <c r="X4711" s="76"/>
    </row>
    <row r="4712" spans="1:24" s="77" customFormat="1" ht="15.75" x14ac:dyDescent="0.25">
      <c r="A4712" s="72" t="s">
        <v>308</v>
      </c>
      <c r="B4712" s="33" t="s">
        <v>332</v>
      </c>
      <c r="C4712" s="73" t="s">
        <v>94</v>
      </c>
      <c r="D4712" s="43" t="s">
        <v>97</v>
      </c>
      <c r="E4712" s="74"/>
      <c r="F4712" s="74"/>
      <c r="G4712" s="74"/>
      <c r="H4712" s="74"/>
      <c r="I4712" s="54"/>
      <c r="J4712" s="50"/>
      <c r="K4712" s="54"/>
      <c r="L4712" s="55"/>
      <c r="M4712" s="75"/>
      <c r="N4712" s="75"/>
      <c r="O4712" s="74"/>
      <c r="P4712" s="74"/>
      <c r="Q4712" s="57">
        <f t="shared" si="2003"/>
        <v>0</v>
      </c>
      <c r="R4712" s="74"/>
      <c r="S4712" s="53">
        <f t="shared" si="2005"/>
        <v>0</v>
      </c>
      <c r="T4712" s="58"/>
      <c r="U4712" s="58"/>
      <c r="V4712" s="53">
        <f t="shared" si="2004"/>
        <v>0</v>
      </c>
      <c r="W4712" s="75"/>
      <c r="X4712" s="76"/>
    </row>
    <row r="4713" spans="1:24" s="77" customFormat="1" ht="15.75" x14ac:dyDescent="0.25">
      <c r="A4713" s="72" t="s">
        <v>308</v>
      </c>
      <c r="B4713" s="33" t="s">
        <v>332</v>
      </c>
      <c r="C4713" s="73" t="s">
        <v>93</v>
      </c>
      <c r="D4713" s="43" t="s">
        <v>92</v>
      </c>
      <c r="E4713" s="74"/>
      <c r="F4713" s="74"/>
      <c r="G4713" s="74"/>
      <c r="H4713" s="74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2003"/>
        <v>0</v>
      </c>
      <c r="R4713" s="74"/>
      <c r="S4713" s="53">
        <f t="shared" si="2005"/>
        <v>0</v>
      </c>
      <c r="T4713" s="58"/>
      <c r="U4713" s="58"/>
      <c r="V4713" s="53">
        <f t="shared" si="2004"/>
        <v>0</v>
      </c>
      <c r="W4713" s="75"/>
      <c r="X4713" s="76"/>
    </row>
    <row r="4714" spans="1:24" s="77" customFormat="1" ht="31.5" x14ac:dyDescent="0.25">
      <c r="A4714" s="72" t="s">
        <v>308</v>
      </c>
      <c r="B4714" s="33" t="s">
        <v>332</v>
      </c>
      <c r="C4714" s="73" t="s">
        <v>98</v>
      </c>
      <c r="D4714" s="34" t="s">
        <v>99</v>
      </c>
      <c r="E4714" s="74"/>
      <c r="F4714" s="74"/>
      <c r="G4714" s="74"/>
      <c r="H4714" s="74"/>
      <c r="I4714" s="54"/>
      <c r="J4714" s="50"/>
      <c r="K4714" s="54"/>
      <c r="L4714" s="55"/>
      <c r="M4714" s="75"/>
      <c r="N4714" s="75"/>
      <c r="O4714" s="74"/>
      <c r="P4714" s="74"/>
      <c r="Q4714" s="57">
        <f t="shared" si="2003"/>
        <v>0</v>
      </c>
      <c r="R4714" s="74"/>
      <c r="S4714" s="53">
        <f t="shared" si="2005"/>
        <v>0</v>
      </c>
      <c r="T4714" s="58"/>
      <c r="U4714" s="58"/>
      <c r="V4714" s="53">
        <f t="shared" si="2004"/>
        <v>0</v>
      </c>
      <c r="W4714" s="75"/>
      <c r="X4714" s="76"/>
    </row>
    <row r="4715" spans="1:24" s="77" customFormat="1" ht="15.75" x14ac:dyDescent="0.25">
      <c r="A4715" s="72" t="s">
        <v>308</v>
      </c>
      <c r="B4715" s="33" t="s">
        <v>332</v>
      </c>
      <c r="C4715" s="73" t="s">
        <v>100</v>
      </c>
      <c r="D4715" s="34" t="s">
        <v>101</v>
      </c>
      <c r="E4715" s="74"/>
      <c r="F4715" s="74"/>
      <c r="G4715" s="74"/>
      <c r="H4715" s="74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2003"/>
        <v>0</v>
      </c>
      <c r="R4715" s="74"/>
      <c r="S4715" s="53">
        <f t="shared" si="2005"/>
        <v>0</v>
      </c>
      <c r="T4715" s="58"/>
      <c r="U4715" s="58"/>
      <c r="V4715" s="53">
        <f t="shared" si="2004"/>
        <v>0</v>
      </c>
      <c r="W4715" s="75"/>
      <c r="X4715" s="76"/>
    </row>
    <row r="4716" spans="1:24" s="77" customFormat="1" ht="47.25" x14ac:dyDescent="0.25">
      <c r="A4716" s="72" t="s">
        <v>308</v>
      </c>
      <c r="B4716" s="33" t="s">
        <v>332</v>
      </c>
      <c r="C4716" s="73" t="s">
        <v>102</v>
      </c>
      <c r="D4716" s="39" t="s">
        <v>87</v>
      </c>
      <c r="E4716" s="74"/>
      <c r="F4716" s="74"/>
      <c r="G4716" s="74"/>
      <c r="H4716" s="74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2003"/>
        <v>0</v>
      </c>
      <c r="R4716" s="74"/>
      <c r="S4716" s="53">
        <f t="shared" si="2005"/>
        <v>0</v>
      </c>
      <c r="T4716" s="58"/>
      <c r="U4716" s="58"/>
      <c r="V4716" s="53">
        <f t="shared" si="2004"/>
        <v>0</v>
      </c>
      <c r="W4716" s="75"/>
      <c r="X4716" s="76"/>
    </row>
    <row r="4717" spans="1:24" s="77" customFormat="1" ht="63" x14ac:dyDescent="0.25">
      <c r="A4717" s="72" t="s">
        <v>308</v>
      </c>
      <c r="B4717" s="33" t="s">
        <v>332</v>
      </c>
      <c r="C4717" s="73" t="s">
        <v>102</v>
      </c>
      <c r="D4717" s="39" t="s">
        <v>103</v>
      </c>
      <c r="E4717" s="74"/>
      <c r="F4717" s="74"/>
      <c r="G4717" s="74"/>
      <c r="H4717" s="74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2003"/>
        <v>0</v>
      </c>
      <c r="R4717" s="74"/>
      <c r="S4717" s="53">
        <f t="shared" si="2005"/>
        <v>0</v>
      </c>
      <c r="T4717" s="58"/>
      <c r="U4717" s="58"/>
      <c r="V4717" s="53">
        <f t="shared" si="2004"/>
        <v>0</v>
      </c>
      <c r="W4717" s="75"/>
      <c r="X4717" s="76"/>
    </row>
    <row r="4718" spans="1:24" s="77" customFormat="1" ht="23.25" customHeight="1" x14ac:dyDescent="0.25">
      <c r="A4718" s="72" t="s">
        <v>308</v>
      </c>
      <c r="B4718" s="33" t="s">
        <v>332</v>
      </c>
      <c r="C4718" s="23" t="s">
        <v>362</v>
      </c>
      <c r="D4718" s="39" t="s">
        <v>363</v>
      </c>
      <c r="E4718" s="53"/>
      <c r="F4718" s="53">
        <f>E4718/12*10</f>
        <v>0</v>
      </c>
      <c r="G4718" s="53"/>
      <c r="H4718" s="53"/>
      <c r="I4718" s="119">
        <f>G4718-F4718</f>
        <v>0</v>
      </c>
      <c r="J4718" s="55"/>
      <c r="K4718" s="54"/>
      <c r="L4718" s="55"/>
      <c r="M4718" s="75"/>
      <c r="N4718" s="75"/>
      <c r="O4718" s="74"/>
      <c r="P4718" s="74"/>
      <c r="Q4718" s="59"/>
      <c r="R4718" s="74"/>
      <c r="S4718" s="53"/>
      <c r="T4718" s="53"/>
      <c r="U4718" s="53"/>
      <c r="V4718" s="53"/>
      <c r="W4718" s="75"/>
      <c r="X4718" s="76"/>
    </row>
    <row r="4719" spans="1:24" s="77" customFormat="1" ht="15.75" x14ac:dyDescent="0.25">
      <c r="A4719" s="72" t="s">
        <v>308</v>
      </c>
      <c r="B4719" s="33" t="s">
        <v>332</v>
      </c>
      <c r="C4719" s="23" t="s">
        <v>365</v>
      </c>
      <c r="D4719" s="39" t="s">
        <v>364</v>
      </c>
      <c r="E4719" s="74"/>
      <c r="F4719" s="74"/>
      <c r="G4719" s="74"/>
      <c r="H4719" s="74"/>
      <c r="I4719" s="119"/>
      <c r="J4719" s="55"/>
      <c r="K4719" s="119"/>
      <c r="L4719" s="55"/>
      <c r="M4719" s="75"/>
      <c r="N4719" s="75"/>
      <c r="O4719" s="74"/>
      <c r="P4719" s="74"/>
      <c r="Q4719" s="59"/>
      <c r="R4719" s="74"/>
      <c r="S4719" s="53"/>
      <c r="T4719" s="53"/>
      <c r="U4719" s="53"/>
      <c r="V4719" s="53"/>
      <c r="W4719" s="75"/>
      <c r="X4719" s="76"/>
    </row>
    <row r="4720" spans="1:24" s="77" customFormat="1" ht="15.75" x14ac:dyDescent="0.25">
      <c r="A4720" s="72" t="s">
        <v>308</v>
      </c>
      <c r="B4720" s="21">
        <v>2</v>
      </c>
      <c r="C4720" s="73" t="s">
        <v>102</v>
      </c>
      <c r="D4720" s="40" t="s">
        <v>31</v>
      </c>
      <c r="E4720" s="68">
        <f>E4721+E4727+E4781</f>
        <v>11869190</v>
      </c>
      <c r="F4720" s="68">
        <f>F4721+F4727+F4781</f>
        <v>2008861.3399999999</v>
      </c>
      <c r="G4720" s="68">
        <f>G4721+G4727+G4781</f>
        <v>1365582.08</v>
      </c>
      <c r="H4720" s="68">
        <f>H4721+H4727+H4781</f>
        <v>1357345</v>
      </c>
      <c r="I4720" s="126">
        <f>I4721+I4727+I4781</f>
        <v>0</v>
      </c>
      <c r="J4720" s="50">
        <f>ROUND(I4720/F4720*100,2)</f>
        <v>0</v>
      </c>
      <c r="K4720" s="126">
        <f>K4721+K4727+K4781</f>
        <v>-643279.26</v>
      </c>
      <c r="L4720" s="55">
        <f>ROUND(K4720*100/-F4720,2)</f>
        <v>32.020000000000003</v>
      </c>
      <c r="M4720" s="64">
        <v>492425</v>
      </c>
      <c r="N4720" s="49">
        <f>ROUND(M4720/12*2,2)</f>
        <v>82070.83</v>
      </c>
      <c r="O4720" s="68">
        <f t="shared" ref="O4720:V4720" si="2007">O4721+O4727+O4781</f>
        <v>54680</v>
      </c>
      <c r="P4720" s="68">
        <f t="shared" si="2007"/>
        <v>54680</v>
      </c>
      <c r="Q4720" s="126">
        <f t="shared" si="2007"/>
        <v>0</v>
      </c>
      <c r="R4720" s="68">
        <f t="shared" si="2007"/>
        <v>4304</v>
      </c>
      <c r="S4720" s="64">
        <f t="shared" si="2007"/>
        <v>717</v>
      </c>
      <c r="T4720" s="136">
        <f t="shared" si="2007"/>
        <v>596</v>
      </c>
      <c r="U4720" s="136">
        <f t="shared" si="2007"/>
        <v>596</v>
      </c>
      <c r="V4720" s="64">
        <f t="shared" si="2007"/>
        <v>0</v>
      </c>
      <c r="W4720" s="68"/>
      <c r="X4720" s="76"/>
    </row>
    <row r="4721" spans="1:24" s="77" customFormat="1" ht="15.75" x14ac:dyDescent="0.25">
      <c r="A4721" s="72" t="s">
        <v>308</v>
      </c>
      <c r="B4721" s="22" t="s">
        <v>333</v>
      </c>
      <c r="C4721" s="73" t="s">
        <v>102</v>
      </c>
      <c r="D4721" s="32" t="s">
        <v>32</v>
      </c>
      <c r="E4721" s="64">
        <f t="shared" ref="E4721:L4721" si="2008">SUM(E4722:E4726)</f>
        <v>0</v>
      </c>
      <c r="F4721" s="64">
        <f t="shared" si="2008"/>
        <v>0</v>
      </c>
      <c r="G4721" s="64">
        <f t="shared" si="2008"/>
        <v>0</v>
      </c>
      <c r="H4721" s="64">
        <f t="shared" si="2008"/>
        <v>0</v>
      </c>
      <c r="I4721" s="126">
        <f t="shared" si="2008"/>
        <v>0</v>
      </c>
      <c r="J4721" s="126">
        <f t="shared" si="2008"/>
        <v>0</v>
      </c>
      <c r="K4721" s="126">
        <f t="shared" si="2008"/>
        <v>0</v>
      </c>
      <c r="L4721" s="64">
        <f t="shared" si="2008"/>
        <v>0</v>
      </c>
      <c r="M4721" s="64"/>
      <c r="N4721" s="64"/>
      <c r="O4721" s="64">
        <f t="shared" ref="O4721:V4721" si="2009">SUM(O4722:O4726)</f>
        <v>0</v>
      </c>
      <c r="P4721" s="64">
        <f t="shared" si="2009"/>
        <v>0</v>
      </c>
      <c r="Q4721" s="126">
        <f t="shared" si="2009"/>
        <v>0</v>
      </c>
      <c r="R4721" s="64">
        <f t="shared" si="2009"/>
        <v>0</v>
      </c>
      <c r="S4721" s="64">
        <f t="shared" si="2009"/>
        <v>0</v>
      </c>
      <c r="T4721" s="136">
        <f t="shared" si="2009"/>
        <v>0</v>
      </c>
      <c r="U4721" s="136">
        <f t="shared" si="2009"/>
        <v>0</v>
      </c>
      <c r="V4721" s="64">
        <f t="shared" si="2009"/>
        <v>0</v>
      </c>
      <c r="W4721" s="64"/>
      <c r="X4721" s="76"/>
    </row>
    <row r="4722" spans="1:24" s="77" customFormat="1" ht="15.75" x14ac:dyDescent="0.25">
      <c r="A4722" s="72" t="s">
        <v>308</v>
      </c>
      <c r="B4722" s="33" t="s">
        <v>333</v>
      </c>
      <c r="C4722" s="73" t="s">
        <v>109</v>
      </c>
      <c r="D4722" s="34" t="s">
        <v>106</v>
      </c>
      <c r="E4722" s="74"/>
      <c r="F4722" s="74"/>
      <c r="G4722" s="74"/>
      <c r="H4722" s="158"/>
      <c r="I4722" s="54"/>
      <c r="J4722" s="50"/>
      <c r="K4722" s="54"/>
      <c r="L4722" s="55"/>
      <c r="M4722" s="75"/>
      <c r="N4722" s="75"/>
      <c r="O4722" s="74"/>
      <c r="P4722" s="74"/>
      <c r="Q4722" s="57">
        <f>O4722-P4722</f>
        <v>0</v>
      </c>
      <c r="R4722" s="74"/>
      <c r="S4722" s="53">
        <f>ROUND(R4722/12*3,0)</f>
        <v>0</v>
      </c>
      <c r="T4722" s="58"/>
      <c r="U4722" s="58"/>
      <c r="V4722" s="53">
        <f>T4722-U4722</f>
        <v>0</v>
      </c>
      <c r="W4722" s="75"/>
      <c r="X4722" s="76"/>
    </row>
    <row r="4723" spans="1:24" s="77" customFormat="1" ht="31.5" x14ac:dyDescent="0.25">
      <c r="A4723" s="72" t="s">
        <v>308</v>
      </c>
      <c r="B4723" s="33" t="s">
        <v>333</v>
      </c>
      <c r="C4723" s="73" t="s">
        <v>110</v>
      </c>
      <c r="D4723" s="34" t="s">
        <v>114</v>
      </c>
      <c r="E4723" s="74"/>
      <c r="F4723" s="74"/>
      <c r="G4723" s="74"/>
      <c r="H4723" s="74"/>
      <c r="I4723" s="54"/>
      <c r="J4723" s="50"/>
      <c r="K4723" s="54"/>
      <c r="L4723" s="55"/>
      <c r="M4723" s="75"/>
      <c r="N4723" s="75"/>
      <c r="O4723" s="74"/>
      <c r="P4723" s="74"/>
      <c r="Q4723" s="57">
        <f>O4723-P4723</f>
        <v>0</v>
      </c>
      <c r="R4723" s="74"/>
      <c r="S4723" s="53">
        <f>ROUND(R4723/12*3,0)</f>
        <v>0</v>
      </c>
      <c r="T4723" s="58"/>
      <c r="U4723" s="58"/>
      <c r="V4723" s="53">
        <f>T4723-U4723</f>
        <v>0</v>
      </c>
      <c r="W4723" s="75"/>
      <c r="X4723" s="76"/>
    </row>
    <row r="4724" spans="1:24" s="77" customFormat="1" ht="15.75" x14ac:dyDescent="0.25">
      <c r="A4724" s="72" t="s">
        <v>308</v>
      </c>
      <c r="B4724" s="33" t="s">
        <v>333</v>
      </c>
      <c r="C4724" s="73" t="s">
        <v>111</v>
      </c>
      <c r="D4724" s="34" t="s">
        <v>115</v>
      </c>
      <c r="E4724" s="74"/>
      <c r="F4724" s="74"/>
      <c r="G4724" s="74"/>
      <c r="H4724" s="74"/>
      <c r="I4724" s="54"/>
      <c r="J4724" s="50"/>
      <c r="K4724" s="54"/>
      <c r="L4724" s="55"/>
      <c r="M4724" s="75"/>
      <c r="N4724" s="75"/>
      <c r="O4724" s="74"/>
      <c r="P4724" s="74"/>
      <c r="Q4724" s="57">
        <f>O4724-P4724</f>
        <v>0</v>
      </c>
      <c r="R4724" s="74"/>
      <c r="S4724" s="53">
        <f>ROUND(R4724/12*3,0)</f>
        <v>0</v>
      </c>
      <c r="T4724" s="58"/>
      <c r="U4724" s="58"/>
      <c r="V4724" s="53">
        <f>T4724-U4724</f>
        <v>0</v>
      </c>
      <c r="W4724" s="75"/>
      <c r="X4724" s="76"/>
    </row>
    <row r="4725" spans="1:24" s="77" customFormat="1" ht="31.5" x14ac:dyDescent="0.25">
      <c r="A4725" s="72" t="s">
        <v>308</v>
      </c>
      <c r="B4725" s="33" t="s">
        <v>333</v>
      </c>
      <c r="C4725" s="73" t="s">
        <v>113</v>
      </c>
      <c r="D4725" s="34" t="s">
        <v>116</v>
      </c>
      <c r="E4725" s="74"/>
      <c r="F4725" s="74"/>
      <c r="G4725" s="74"/>
      <c r="H4725" s="74"/>
      <c r="I4725" s="119"/>
      <c r="J4725" s="55"/>
      <c r="K4725" s="119"/>
      <c r="L4725" s="55"/>
      <c r="M4725" s="75"/>
      <c r="N4725" s="75"/>
      <c r="O4725" s="74"/>
      <c r="P4725" s="74"/>
      <c r="Q4725" s="59">
        <f>O4725-P4725</f>
        <v>0</v>
      </c>
      <c r="R4725" s="74"/>
      <c r="S4725" s="53">
        <f>ROUND(R4725/12*3,0)</f>
        <v>0</v>
      </c>
      <c r="T4725" s="53"/>
      <c r="U4725" s="53"/>
      <c r="V4725" s="53">
        <f>T4725-U4725</f>
        <v>0</v>
      </c>
      <c r="W4725" s="75"/>
      <c r="X4725" s="76"/>
    </row>
    <row r="4726" spans="1:24" s="77" customFormat="1" ht="15.75" x14ac:dyDescent="0.25">
      <c r="A4726" s="72" t="s">
        <v>308</v>
      </c>
      <c r="B4726" s="33" t="s">
        <v>333</v>
      </c>
      <c r="C4726" s="73" t="s">
        <v>112</v>
      </c>
      <c r="D4726" s="34" t="s">
        <v>117</v>
      </c>
      <c r="E4726" s="74"/>
      <c r="F4726" s="74"/>
      <c r="G4726" s="74"/>
      <c r="H4726" s="74"/>
      <c r="I4726" s="54"/>
      <c r="J4726" s="50"/>
      <c r="K4726" s="54"/>
      <c r="L4726" s="55"/>
      <c r="M4726" s="75"/>
      <c r="N4726" s="75"/>
      <c r="O4726" s="74"/>
      <c r="P4726" s="74"/>
      <c r="Q4726" s="57">
        <f>O4726-P4726</f>
        <v>0</v>
      </c>
      <c r="R4726" s="74"/>
      <c r="S4726" s="53">
        <f>ROUND(R4726/12*3,0)</f>
        <v>0</v>
      </c>
      <c r="T4726" s="58"/>
      <c r="U4726" s="58"/>
      <c r="V4726" s="53">
        <f>T4726-U4726</f>
        <v>0</v>
      </c>
      <c r="W4726" s="75"/>
      <c r="X4726" s="76"/>
    </row>
    <row r="4727" spans="1:24" s="77" customFormat="1" ht="15.75" x14ac:dyDescent="0.25">
      <c r="A4727" s="72" t="s">
        <v>308</v>
      </c>
      <c r="B4727" s="22" t="s">
        <v>334</v>
      </c>
      <c r="C4727" s="73" t="s">
        <v>102</v>
      </c>
      <c r="D4727" s="41" t="s">
        <v>33</v>
      </c>
      <c r="E4727" s="64">
        <f>SUM(E4728:E4780)</f>
        <v>11740034</v>
      </c>
      <c r="F4727" s="64">
        <f>SUM(F4728:F4780)</f>
        <v>1956672.3399999999</v>
      </c>
      <c r="G4727" s="64">
        <f>SUM(G4728:G4780)</f>
        <v>1313998</v>
      </c>
      <c r="H4727" s="64">
        <f>SUM(H4728:H4780)</f>
        <v>1313998</v>
      </c>
      <c r="I4727" s="126">
        <f>SUM(I4728:I4780)</f>
        <v>0</v>
      </c>
      <c r="J4727" s="50">
        <f>ROUND(I4727/F4727*100,2)</f>
        <v>0</v>
      </c>
      <c r="K4727" s="126">
        <f>SUM(K4728:K4780)</f>
        <v>-642674.34</v>
      </c>
      <c r="L4727" s="55">
        <f>ROUND(K4727*100/-F4727,2)</f>
        <v>32.85</v>
      </c>
      <c r="M4727" s="64"/>
      <c r="N4727" s="64"/>
      <c r="O4727" s="64">
        <f t="shared" ref="O4727:V4727" si="2010">SUM(O4728:O4780)</f>
        <v>54680</v>
      </c>
      <c r="P4727" s="64">
        <f t="shared" si="2010"/>
        <v>54680</v>
      </c>
      <c r="Q4727" s="126">
        <f t="shared" si="2010"/>
        <v>0</v>
      </c>
      <c r="R4727" s="64">
        <f t="shared" si="2010"/>
        <v>4304</v>
      </c>
      <c r="S4727" s="64">
        <f t="shared" si="2010"/>
        <v>717</v>
      </c>
      <c r="T4727" s="136">
        <f t="shared" si="2010"/>
        <v>596</v>
      </c>
      <c r="U4727" s="136">
        <f t="shared" si="2010"/>
        <v>596</v>
      </c>
      <c r="V4727" s="64">
        <f t="shared" si="2010"/>
        <v>0</v>
      </c>
      <c r="W4727" s="64"/>
      <c r="X4727" s="76"/>
    </row>
    <row r="4728" spans="1:24" s="77" customFormat="1" ht="31.5" x14ac:dyDescent="0.25">
      <c r="A4728" s="72" t="s">
        <v>308</v>
      </c>
      <c r="B4728" s="33" t="s">
        <v>334</v>
      </c>
      <c r="C4728" s="78" t="s">
        <v>139</v>
      </c>
      <c r="D4728" s="43" t="s">
        <v>119</v>
      </c>
      <c r="E4728" s="74"/>
      <c r="F4728" s="74"/>
      <c r="G4728" s="74"/>
      <c r="H4728" s="74"/>
      <c r="I4728" s="54"/>
      <c r="J4728" s="50"/>
      <c r="K4728" s="54"/>
      <c r="L4728" s="55"/>
      <c r="M4728" s="75"/>
      <c r="N4728" s="75"/>
      <c r="O4728" s="74"/>
      <c r="P4728" s="74"/>
      <c r="Q4728" s="57">
        <f t="shared" ref="Q4728:Q4780" si="2011">O4728-P4728</f>
        <v>0</v>
      </c>
      <c r="R4728" s="74"/>
      <c r="S4728" s="53">
        <f t="shared" ref="S4728:S4761" si="2012">ROUND(R4728/12*3,0)</f>
        <v>0</v>
      </c>
      <c r="T4728" s="58"/>
      <c r="U4728" s="58"/>
      <c r="V4728" s="53">
        <f t="shared" ref="V4728:V4780" si="2013">T4728-U4728</f>
        <v>0</v>
      </c>
      <c r="W4728" s="75"/>
      <c r="X4728" s="76"/>
    </row>
    <row r="4729" spans="1:24" s="77" customFormat="1" ht="47.25" x14ac:dyDescent="0.25">
      <c r="A4729" s="72" t="s">
        <v>308</v>
      </c>
      <c r="B4729" s="33" t="s">
        <v>334</v>
      </c>
      <c r="C4729" s="78" t="s">
        <v>140</v>
      </c>
      <c r="D4729" s="43" t="s">
        <v>120</v>
      </c>
      <c r="E4729" s="74"/>
      <c r="F4729" s="74"/>
      <c r="G4729" s="74"/>
      <c r="H4729" s="74"/>
      <c r="I4729" s="54"/>
      <c r="J4729" s="50"/>
      <c r="K4729" s="54"/>
      <c r="L4729" s="55"/>
      <c r="M4729" s="75"/>
      <c r="N4729" s="75"/>
      <c r="O4729" s="74"/>
      <c r="P4729" s="74"/>
      <c r="Q4729" s="57">
        <f t="shared" si="2011"/>
        <v>0</v>
      </c>
      <c r="R4729" s="74"/>
      <c r="S4729" s="53">
        <f t="shared" si="2012"/>
        <v>0</v>
      </c>
      <c r="T4729" s="58"/>
      <c r="U4729" s="58"/>
      <c r="V4729" s="53">
        <f t="shared" si="2013"/>
        <v>0</v>
      </c>
      <c r="W4729" s="75"/>
      <c r="X4729" s="76"/>
    </row>
    <row r="4730" spans="1:24" s="77" customFormat="1" ht="31.5" x14ac:dyDescent="0.25">
      <c r="A4730" s="72" t="s">
        <v>308</v>
      </c>
      <c r="B4730" s="33" t="s">
        <v>334</v>
      </c>
      <c r="C4730" s="78" t="s">
        <v>141</v>
      </c>
      <c r="D4730" s="43" t="s">
        <v>142</v>
      </c>
      <c r="E4730" s="74"/>
      <c r="F4730" s="74"/>
      <c r="G4730" s="74"/>
      <c r="H4730" s="74"/>
      <c r="I4730" s="54"/>
      <c r="J4730" s="50"/>
      <c r="K4730" s="54"/>
      <c r="L4730" s="55"/>
      <c r="M4730" s="75"/>
      <c r="N4730" s="75"/>
      <c r="O4730" s="74"/>
      <c r="P4730" s="74"/>
      <c r="Q4730" s="57">
        <f t="shared" si="2011"/>
        <v>0</v>
      </c>
      <c r="R4730" s="74"/>
      <c r="S4730" s="53">
        <f t="shared" si="2012"/>
        <v>0</v>
      </c>
      <c r="T4730" s="58"/>
      <c r="U4730" s="58"/>
      <c r="V4730" s="53">
        <f t="shared" si="2013"/>
        <v>0</v>
      </c>
      <c r="W4730" s="75"/>
      <c r="X4730" s="76"/>
    </row>
    <row r="4731" spans="1:24" s="77" customFormat="1" ht="31.5" x14ac:dyDescent="0.25">
      <c r="A4731" s="72" t="s">
        <v>308</v>
      </c>
      <c r="B4731" s="33" t="s">
        <v>334</v>
      </c>
      <c r="C4731" s="78" t="s">
        <v>143</v>
      </c>
      <c r="D4731" s="43" t="s">
        <v>144</v>
      </c>
      <c r="E4731" s="74"/>
      <c r="F4731" s="74"/>
      <c r="G4731" s="74"/>
      <c r="H4731" s="74"/>
      <c r="I4731" s="54"/>
      <c r="J4731" s="50"/>
      <c r="K4731" s="54"/>
      <c r="L4731" s="55"/>
      <c r="M4731" s="75"/>
      <c r="N4731" s="75"/>
      <c r="O4731" s="74"/>
      <c r="P4731" s="74"/>
      <c r="Q4731" s="57">
        <f t="shared" si="2011"/>
        <v>0</v>
      </c>
      <c r="R4731" s="74"/>
      <c r="S4731" s="53">
        <f t="shared" si="2012"/>
        <v>0</v>
      </c>
      <c r="T4731" s="58"/>
      <c r="U4731" s="58"/>
      <c r="V4731" s="53">
        <f t="shared" si="2013"/>
        <v>0</v>
      </c>
      <c r="W4731" s="75"/>
      <c r="X4731" s="76"/>
    </row>
    <row r="4732" spans="1:24" s="77" customFormat="1" ht="15.75" x14ac:dyDescent="0.25">
      <c r="A4732" s="72" t="s">
        <v>308</v>
      </c>
      <c r="B4732" s="33" t="s">
        <v>334</v>
      </c>
      <c r="C4732" s="78" t="s">
        <v>145</v>
      </c>
      <c r="D4732" s="43" t="s">
        <v>146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>
        <f t="shared" si="2011"/>
        <v>0</v>
      </c>
      <c r="R4732" s="74"/>
      <c r="S4732" s="53">
        <f t="shared" si="2012"/>
        <v>0</v>
      </c>
      <c r="T4732" s="58"/>
      <c r="U4732" s="58"/>
      <c r="V4732" s="53">
        <f t="shared" si="2013"/>
        <v>0</v>
      </c>
      <c r="W4732" s="75"/>
      <c r="X4732" s="76"/>
    </row>
    <row r="4733" spans="1:24" s="77" customFormat="1" ht="15.75" x14ac:dyDescent="0.25">
      <c r="A4733" s="72" t="s">
        <v>308</v>
      </c>
      <c r="B4733" s="33" t="s">
        <v>334</v>
      </c>
      <c r="C4733" s="78" t="s">
        <v>147</v>
      </c>
      <c r="D4733" s="43" t="s">
        <v>148</v>
      </c>
      <c r="E4733" s="74"/>
      <c r="F4733" s="74"/>
      <c r="G4733" s="74"/>
      <c r="H4733" s="74"/>
      <c r="I4733" s="54"/>
      <c r="J4733" s="50"/>
      <c r="K4733" s="54"/>
      <c r="L4733" s="55"/>
      <c r="M4733" s="75"/>
      <c r="N4733" s="75"/>
      <c r="O4733" s="74"/>
      <c r="P4733" s="74"/>
      <c r="Q4733" s="57">
        <f t="shared" si="2011"/>
        <v>0</v>
      </c>
      <c r="R4733" s="74"/>
      <c r="S4733" s="53">
        <f t="shared" si="2012"/>
        <v>0</v>
      </c>
      <c r="T4733" s="58"/>
      <c r="U4733" s="58"/>
      <c r="V4733" s="53">
        <f t="shared" si="2013"/>
        <v>0</v>
      </c>
      <c r="W4733" s="75"/>
      <c r="X4733" s="76"/>
    </row>
    <row r="4734" spans="1:24" s="77" customFormat="1" ht="78.75" x14ac:dyDescent="0.25">
      <c r="A4734" s="72" t="s">
        <v>308</v>
      </c>
      <c r="B4734" s="33" t="s">
        <v>334</v>
      </c>
      <c r="C4734" s="78" t="s">
        <v>149</v>
      </c>
      <c r="D4734" s="43" t="s">
        <v>150</v>
      </c>
      <c r="E4734" s="74"/>
      <c r="F4734" s="74"/>
      <c r="G4734" s="74"/>
      <c r="H4734" s="74"/>
      <c r="I4734" s="54"/>
      <c r="J4734" s="50"/>
      <c r="K4734" s="54"/>
      <c r="L4734" s="55"/>
      <c r="M4734" s="75"/>
      <c r="N4734" s="75"/>
      <c r="O4734" s="74"/>
      <c r="P4734" s="74"/>
      <c r="Q4734" s="57">
        <f t="shared" si="2011"/>
        <v>0</v>
      </c>
      <c r="R4734" s="74"/>
      <c r="S4734" s="53">
        <f t="shared" si="2012"/>
        <v>0</v>
      </c>
      <c r="T4734" s="58"/>
      <c r="U4734" s="58"/>
      <c r="V4734" s="53">
        <f t="shared" si="2013"/>
        <v>0</v>
      </c>
      <c r="W4734" s="75"/>
      <c r="X4734" s="76"/>
    </row>
    <row r="4735" spans="1:24" s="77" customFormat="1" ht="31.5" x14ac:dyDescent="0.25">
      <c r="A4735" s="72" t="s">
        <v>308</v>
      </c>
      <c r="B4735" s="33" t="s">
        <v>334</v>
      </c>
      <c r="C4735" s="78" t="s">
        <v>130</v>
      </c>
      <c r="D4735" s="43" t="s">
        <v>151</v>
      </c>
      <c r="E4735" s="74"/>
      <c r="F4735" s="74"/>
      <c r="G4735" s="74"/>
      <c r="H4735" s="74"/>
      <c r="I4735" s="54"/>
      <c r="J4735" s="50"/>
      <c r="K4735" s="54"/>
      <c r="L4735" s="55"/>
      <c r="M4735" s="75"/>
      <c r="N4735" s="75"/>
      <c r="O4735" s="74"/>
      <c r="P4735" s="74"/>
      <c r="Q4735" s="57">
        <f t="shared" si="2011"/>
        <v>0</v>
      </c>
      <c r="R4735" s="74"/>
      <c r="S4735" s="53">
        <f t="shared" si="2012"/>
        <v>0</v>
      </c>
      <c r="T4735" s="58"/>
      <c r="U4735" s="58"/>
      <c r="V4735" s="53">
        <f t="shared" si="2013"/>
        <v>0</v>
      </c>
      <c r="W4735" s="75"/>
      <c r="X4735" s="76"/>
    </row>
    <row r="4736" spans="1:24" s="77" customFormat="1" ht="47.25" x14ac:dyDescent="0.25">
      <c r="A4736" s="72" t="s">
        <v>308</v>
      </c>
      <c r="B4736" s="33" t="s">
        <v>334</v>
      </c>
      <c r="C4736" s="78" t="s">
        <v>174</v>
      </c>
      <c r="D4736" s="43" t="s">
        <v>175</v>
      </c>
      <c r="E4736" s="74"/>
      <c r="F4736" s="74"/>
      <c r="G4736" s="74"/>
      <c r="H4736" s="74"/>
      <c r="I4736" s="54"/>
      <c r="J4736" s="50"/>
      <c r="K4736" s="54"/>
      <c r="L4736" s="55"/>
      <c r="M4736" s="75"/>
      <c r="N4736" s="75"/>
      <c r="O4736" s="74"/>
      <c r="P4736" s="74"/>
      <c r="Q4736" s="57">
        <f t="shared" si="2011"/>
        <v>0</v>
      </c>
      <c r="R4736" s="74"/>
      <c r="S4736" s="53">
        <f t="shared" si="2012"/>
        <v>0</v>
      </c>
      <c r="T4736" s="58"/>
      <c r="U4736" s="58"/>
      <c r="V4736" s="53">
        <f t="shared" si="2013"/>
        <v>0</v>
      </c>
      <c r="W4736" s="75"/>
      <c r="X4736" s="76"/>
    </row>
    <row r="4737" spans="1:24" s="77" customFormat="1" ht="31.5" x14ac:dyDescent="0.25">
      <c r="A4737" s="72" t="s">
        <v>308</v>
      </c>
      <c r="B4737" s="33" t="s">
        <v>334</v>
      </c>
      <c r="C4737" s="78" t="s">
        <v>129</v>
      </c>
      <c r="D4737" s="43" t="s">
        <v>152</v>
      </c>
      <c r="E4737" s="74"/>
      <c r="F4737" s="74"/>
      <c r="G4737" s="74"/>
      <c r="H4737" s="74"/>
      <c r="I4737" s="54"/>
      <c r="J4737" s="50"/>
      <c r="K4737" s="54"/>
      <c r="L4737" s="55"/>
      <c r="M4737" s="75"/>
      <c r="N4737" s="75"/>
      <c r="O4737" s="74"/>
      <c r="P4737" s="74"/>
      <c r="Q4737" s="57">
        <f t="shared" si="2011"/>
        <v>0</v>
      </c>
      <c r="R4737" s="74"/>
      <c r="S4737" s="53">
        <f t="shared" si="2012"/>
        <v>0</v>
      </c>
      <c r="T4737" s="58"/>
      <c r="U4737" s="58"/>
      <c r="V4737" s="53">
        <f t="shared" si="2013"/>
        <v>0</v>
      </c>
      <c r="W4737" s="75"/>
      <c r="X4737" s="76"/>
    </row>
    <row r="4738" spans="1:24" s="77" customFormat="1" ht="31.5" x14ac:dyDescent="0.25">
      <c r="A4738" s="72" t="s">
        <v>308</v>
      </c>
      <c r="B4738" s="33" t="s">
        <v>334</v>
      </c>
      <c r="C4738" s="78" t="s">
        <v>176</v>
      </c>
      <c r="D4738" s="43" t="s">
        <v>177</v>
      </c>
      <c r="E4738" s="74"/>
      <c r="F4738" s="74"/>
      <c r="G4738" s="74"/>
      <c r="H4738" s="74"/>
      <c r="I4738" s="54"/>
      <c r="J4738" s="50"/>
      <c r="K4738" s="54"/>
      <c r="L4738" s="55"/>
      <c r="M4738" s="75"/>
      <c r="N4738" s="75"/>
      <c r="O4738" s="74"/>
      <c r="P4738" s="74"/>
      <c r="Q4738" s="57">
        <f t="shared" si="2011"/>
        <v>0</v>
      </c>
      <c r="R4738" s="74"/>
      <c r="S4738" s="53">
        <f t="shared" si="2012"/>
        <v>0</v>
      </c>
      <c r="T4738" s="58"/>
      <c r="U4738" s="58"/>
      <c r="V4738" s="53">
        <f t="shared" si="2013"/>
        <v>0</v>
      </c>
      <c r="W4738" s="75"/>
      <c r="X4738" s="76"/>
    </row>
    <row r="4739" spans="1:24" s="77" customFormat="1" ht="15.75" x14ac:dyDescent="0.25">
      <c r="A4739" s="72" t="s">
        <v>308</v>
      </c>
      <c r="B4739" s="33" t="s">
        <v>334</v>
      </c>
      <c r="C4739" s="78" t="s">
        <v>131</v>
      </c>
      <c r="D4739" s="43" t="s">
        <v>153</v>
      </c>
      <c r="E4739" s="74"/>
      <c r="F4739" s="74"/>
      <c r="G4739" s="74"/>
      <c r="H4739" s="74"/>
      <c r="I4739" s="54"/>
      <c r="J4739" s="50"/>
      <c r="K4739" s="54"/>
      <c r="L4739" s="55"/>
      <c r="M4739" s="75"/>
      <c r="N4739" s="75"/>
      <c r="O4739" s="74"/>
      <c r="P4739" s="74"/>
      <c r="Q4739" s="57">
        <f t="shared" si="2011"/>
        <v>0</v>
      </c>
      <c r="R4739" s="74"/>
      <c r="S4739" s="53">
        <f t="shared" si="2012"/>
        <v>0</v>
      </c>
      <c r="T4739" s="58"/>
      <c r="U4739" s="58"/>
      <c r="V4739" s="53">
        <f t="shared" si="2013"/>
        <v>0</v>
      </c>
      <c r="W4739" s="75"/>
      <c r="X4739" s="76"/>
    </row>
    <row r="4740" spans="1:24" s="77" customFormat="1" ht="31.5" x14ac:dyDescent="0.25">
      <c r="A4740" s="72" t="s">
        <v>308</v>
      </c>
      <c r="B4740" s="33" t="s">
        <v>334</v>
      </c>
      <c r="C4740" s="78" t="s">
        <v>178</v>
      </c>
      <c r="D4740" s="43" t="s">
        <v>179</v>
      </c>
      <c r="E4740" s="74"/>
      <c r="F4740" s="74"/>
      <c r="G4740" s="74"/>
      <c r="H4740" s="74"/>
      <c r="I4740" s="54"/>
      <c r="J4740" s="50"/>
      <c r="K4740" s="54"/>
      <c r="L4740" s="55"/>
      <c r="M4740" s="75"/>
      <c r="N4740" s="75"/>
      <c r="O4740" s="74"/>
      <c r="P4740" s="74"/>
      <c r="Q4740" s="57">
        <f t="shared" si="2011"/>
        <v>0</v>
      </c>
      <c r="R4740" s="74"/>
      <c r="S4740" s="53">
        <f t="shared" si="2012"/>
        <v>0</v>
      </c>
      <c r="T4740" s="58"/>
      <c r="U4740" s="58"/>
      <c r="V4740" s="53">
        <f t="shared" si="2013"/>
        <v>0</v>
      </c>
      <c r="W4740" s="75"/>
      <c r="X4740" s="76"/>
    </row>
    <row r="4741" spans="1:24" s="77" customFormat="1" ht="31.5" x14ac:dyDescent="0.25">
      <c r="A4741" s="72" t="s">
        <v>308</v>
      </c>
      <c r="B4741" s="33" t="s">
        <v>334</v>
      </c>
      <c r="C4741" s="78" t="s">
        <v>132</v>
      </c>
      <c r="D4741" s="43" t="s">
        <v>154</v>
      </c>
      <c r="E4741" s="74"/>
      <c r="F4741" s="74"/>
      <c r="G4741" s="74"/>
      <c r="H4741" s="74"/>
      <c r="I4741" s="54"/>
      <c r="J4741" s="50"/>
      <c r="K4741" s="54"/>
      <c r="L4741" s="55"/>
      <c r="M4741" s="75"/>
      <c r="N4741" s="75"/>
      <c r="O4741" s="74"/>
      <c r="P4741" s="74"/>
      <c r="Q4741" s="57">
        <f t="shared" si="2011"/>
        <v>0</v>
      </c>
      <c r="R4741" s="74"/>
      <c r="S4741" s="53">
        <f t="shared" si="2012"/>
        <v>0</v>
      </c>
      <c r="T4741" s="58"/>
      <c r="U4741" s="58"/>
      <c r="V4741" s="53">
        <f t="shared" si="2013"/>
        <v>0</v>
      </c>
      <c r="W4741" s="75"/>
      <c r="X4741" s="76"/>
    </row>
    <row r="4742" spans="1:24" s="77" customFormat="1" ht="15.75" x14ac:dyDescent="0.25">
      <c r="A4742" s="72" t="s">
        <v>308</v>
      </c>
      <c r="B4742" s="33" t="s">
        <v>334</v>
      </c>
      <c r="C4742" s="78" t="s">
        <v>133</v>
      </c>
      <c r="D4742" s="43" t="s">
        <v>155</v>
      </c>
      <c r="E4742" s="74"/>
      <c r="F4742" s="74"/>
      <c r="G4742" s="74"/>
      <c r="H4742" s="74"/>
      <c r="I4742" s="54"/>
      <c r="J4742" s="50"/>
      <c r="K4742" s="54"/>
      <c r="L4742" s="55"/>
      <c r="M4742" s="75"/>
      <c r="N4742" s="75"/>
      <c r="O4742" s="74"/>
      <c r="P4742" s="74"/>
      <c r="Q4742" s="57">
        <f t="shared" si="2011"/>
        <v>0</v>
      </c>
      <c r="R4742" s="74"/>
      <c r="S4742" s="53">
        <f t="shared" si="2012"/>
        <v>0</v>
      </c>
      <c r="T4742" s="58"/>
      <c r="U4742" s="58"/>
      <c r="V4742" s="53">
        <f t="shared" si="2013"/>
        <v>0</v>
      </c>
      <c r="W4742" s="75"/>
      <c r="X4742" s="76"/>
    </row>
    <row r="4743" spans="1:24" s="77" customFormat="1" ht="15.75" x14ac:dyDescent="0.25">
      <c r="A4743" s="72" t="s">
        <v>308</v>
      </c>
      <c r="B4743" s="33" t="s">
        <v>334</v>
      </c>
      <c r="C4743" s="78" t="s">
        <v>135</v>
      </c>
      <c r="D4743" s="43" t="s">
        <v>156</v>
      </c>
      <c r="E4743" s="74"/>
      <c r="F4743" s="74"/>
      <c r="G4743" s="74"/>
      <c r="H4743" s="74"/>
      <c r="I4743" s="54"/>
      <c r="J4743" s="50"/>
      <c r="K4743" s="54"/>
      <c r="L4743" s="55"/>
      <c r="M4743" s="75"/>
      <c r="N4743" s="75"/>
      <c r="O4743" s="74"/>
      <c r="P4743" s="74"/>
      <c r="Q4743" s="57">
        <f t="shared" si="2011"/>
        <v>0</v>
      </c>
      <c r="R4743" s="74"/>
      <c r="S4743" s="53">
        <f t="shared" si="2012"/>
        <v>0</v>
      </c>
      <c r="T4743" s="58"/>
      <c r="U4743" s="58"/>
      <c r="V4743" s="53">
        <f t="shared" si="2013"/>
        <v>0</v>
      </c>
      <c r="W4743" s="75"/>
      <c r="X4743" s="76"/>
    </row>
    <row r="4744" spans="1:24" s="77" customFormat="1" ht="31.5" x14ac:dyDescent="0.25">
      <c r="A4744" s="72" t="s">
        <v>308</v>
      </c>
      <c r="B4744" s="33" t="s">
        <v>334</v>
      </c>
      <c r="C4744" s="78" t="s">
        <v>136</v>
      </c>
      <c r="D4744" s="43" t="s">
        <v>157</v>
      </c>
      <c r="E4744" s="74"/>
      <c r="F4744" s="74"/>
      <c r="G4744" s="74"/>
      <c r="H4744" s="74"/>
      <c r="I4744" s="54"/>
      <c r="J4744" s="50"/>
      <c r="K4744" s="54"/>
      <c r="L4744" s="55"/>
      <c r="M4744" s="75"/>
      <c r="N4744" s="75"/>
      <c r="O4744" s="74"/>
      <c r="P4744" s="74"/>
      <c r="Q4744" s="57">
        <f t="shared" si="2011"/>
        <v>0</v>
      </c>
      <c r="R4744" s="74"/>
      <c r="S4744" s="53">
        <f t="shared" si="2012"/>
        <v>0</v>
      </c>
      <c r="T4744" s="58"/>
      <c r="U4744" s="58"/>
      <c r="V4744" s="53">
        <f t="shared" si="2013"/>
        <v>0</v>
      </c>
      <c r="W4744" s="75"/>
      <c r="X4744" s="76"/>
    </row>
    <row r="4745" spans="1:24" s="77" customFormat="1" ht="47.25" x14ac:dyDescent="0.25">
      <c r="A4745" s="72" t="s">
        <v>308</v>
      </c>
      <c r="B4745" s="33" t="s">
        <v>334</v>
      </c>
      <c r="C4745" s="78" t="s">
        <v>134</v>
      </c>
      <c r="D4745" s="43" t="s">
        <v>158</v>
      </c>
      <c r="E4745" s="74"/>
      <c r="F4745" s="74"/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 t="shared" si="2011"/>
        <v>0</v>
      </c>
      <c r="R4745" s="74"/>
      <c r="S4745" s="53">
        <f t="shared" si="2012"/>
        <v>0</v>
      </c>
      <c r="T4745" s="58"/>
      <c r="U4745" s="58"/>
      <c r="V4745" s="53">
        <f t="shared" si="2013"/>
        <v>0</v>
      </c>
      <c r="W4745" s="75"/>
      <c r="X4745" s="76"/>
    </row>
    <row r="4746" spans="1:24" s="77" customFormat="1" ht="15.75" x14ac:dyDescent="0.25">
      <c r="A4746" s="72" t="s">
        <v>308</v>
      </c>
      <c r="B4746" s="33" t="s">
        <v>334</v>
      </c>
      <c r="C4746" s="78" t="s">
        <v>138</v>
      </c>
      <c r="D4746" s="43" t="s">
        <v>159</v>
      </c>
      <c r="E4746" s="74"/>
      <c r="F4746" s="74"/>
      <c r="G4746" s="74"/>
      <c r="H4746" s="74"/>
      <c r="I4746" s="54"/>
      <c r="J4746" s="50"/>
      <c r="K4746" s="54"/>
      <c r="L4746" s="55"/>
      <c r="M4746" s="75"/>
      <c r="N4746" s="75"/>
      <c r="O4746" s="74"/>
      <c r="P4746" s="74"/>
      <c r="Q4746" s="57">
        <f t="shared" si="2011"/>
        <v>0</v>
      </c>
      <c r="R4746" s="74"/>
      <c r="S4746" s="53">
        <f t="shared" si="2012"/>
        <v>0</v>
      </c>
      <c r="T4746" s="58"/>
      <c r="U4746" s="58"/>
      <c r="V4746" s="53">
        <f t="shared" si="2013"/>
        <v>0</v>
      </c>
      <c r="W4746" s="75"/>
      <c r="X4746" s="76"/>
    </row>
    <row r="4747" spans="1:24" s="77" customFormat="1" ht="15.75" x14ac:dyDescent="0.25">
      <c r="A4747" s="72" t="s">
        <v>308</v>
      </c>
      <c r="B4747" s="33" t="s">
        <v>334</v>
      </c>
      <c r="C4747" s="78" t="s">
        <v>180</v>
      </c>
      <c r="D4747" s="43" t="s">
        <v>181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si="2011"/>
        <v>0</v>
      </c>
      <c r="R4747" s="74"/>
      <c r="S4747" s="53">
        <f t="shared" si="2012"/>
        <v>0</v>
      </c>
      <c r="T4747" s="58"/>
      <c r="U4747" s="58"/>
      <c r="V4747" s="53">
        <f t="shared" si="2013"/>
        <v>0</v>
      </c>
      <c r="W4747" s="75"/>
      <c r="X4747" s="76"/>
    </row>
    <row r="4748" spans="1:24" s="77" customFormat="1" ht="31.5" x14ac:dyDescent="0.25">
      <c r="A4748" s="72" t="s">
        <v>308</v>
      </c>
      <c r="B4748" s="33" t="s">
        <v>334</v>
      </c>
      <c r="C4748" s="78" t="s">
        <v>137</v>
      </c>
      <c r="D4748" s="43" t="s">
        <v>160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2011"/>
        <v>0</v>
      </c>
      <c r="R4748" s="74"/>
      <c r="S4748" s="53">
        <f t="shared" si="2012"/>
        <v>0</v>
      </c>
      <c r="T4748" s="58"/>
      <c r="U4748" s="58"/>
      <c r="V4748" s="53">
        <f t="shared" si="2013"/>
        <v>0</v>
      </c>
      <c r="W4748" s="75"/>
      <c r="X4748" s="76"/>
    </row>
    <row r="4749" spans="1:24" s="77" customFormat="1" ht="15.75" x14ac:dyDescent="0.25">
      <c r="A4749" s="72" t="s">
        <v>308</v>
      </c>
      <c r="B4749" s="33" t="s">
        <v>334</v>
      </c>
      <c r="C4749" s="78" t="s">
        <v>127</v>
      </c>
      <c r="D4749" s="43" t="s">
        <v>161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2011"/>
        <v>0</v>
      </c>
      <c r="R4749" s="74"/>
      <c r="S4749" s="53">
        <f t="shared" si="2012"/>
        <v>0</v>
      </c>
      <c r="T4749" s="58"/>
      <c r="U4749" s="58"/>
      <c r="V4749" s="53">
        <f t="shared" si="2013"/>
        <v>0</v>
      </c>
      <c r="W4749" s="75"/>
      <c r="X4749" s="76"/>
    </row>
    <row r="4750" spans="1:24" s="77" customFormat="1" ht="31.5" x14ac:dyDescent="0.25">
      <c r="A4750" s="72" t="s">
        <v>308</v>
      </c>
      <c r="B4750" s="33" t="s">
        <v>334</v>
      </c>
      <c r="C4750" s="78" t="s">
        <v>126</v>
      </c>
      <c r="D4750" s="43" t="s">
        <v>162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2011"/>
        <v>0</v>
      </c>
      <c r="R4750" s="74"/>
      <c r="S4750" s="53">
        <f t="shared" si="2012"/>
        <v>0</v>
      </c>
      <c r="T4750" s="58"/>
      <c r="U4750" s="58"/>
      <c r="V4750" s="53">
        <f t="shared" si="2013"/>
        <v>0</v>
      </c>
      <c r="W4750" s="75"/>
      <c r="X4750" s="76"/>
    </row>
    <row r="4751" spans="1:24" s="77" customFormat="1" ht="15.75" x14ac:dyDescent="0.25">
      <c r="A4751" s="72" t="s">
        <v>308</v>
      </c>
      <c r="B4751" s="33" t="s">
        <v>334</v>
      </c>
      <c r="C4751" s="78" t="s">
        <v>122</v>
      </c>
      <c r="D4751" s="43" t="s">
        <v>163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2011"/>
        <v>0</v>
      </c>
      <c r="R4751" s="74"/>
      <c r="S4751" s="53">
        <f t="shared" si="2012"/>
        <v>0</v>
      </c>
      <c r="T4751" s="58"/>
      <c r="U4751" s="58"/>
      <c r="V4751" s="53">
        <f t="shared" si="2013"/>
        <v>0</v>
      </c>
      <c r="W4751" s="75"/>
      <c r="X4751" s="76"/>
    </row>
    <row r="4752" spans="1:24" s="77" customFormat="1" ht="15.75" x14ac:dyDescent="0.25">
      <c r="A4752" s="72" t="s">
        <v>308</v>
      </c>
      <c r="B4752" s="33" t="s">
        <v>334</v>
      </c>
      <c r="C4752" s="78" t="s">
        <v>123</v>
      </c>
      <c r="D4752" s="43" t="s">
        <v>164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2011"/>
        <v>0</v>
      </c>
      <c r="R4752" s="74"/>
      <c r="S4752" s="53">
        <f t="shared" si="2012"/>
        <v>0</v>
      </c>
      <c r="T4752" s="58"/>
      <c r="U4752" s="58"/>
      <c r="V4752" s="53">
        <f t="shared" si="2013"/>
        <v>0</v>
      </c>
      <c r="W4752" s="75"/>
      <c r="X4752" s="76"/>
    </row>
    <row r="4753" spans="1:24" s="77" customFormat="1" ht="15.75" x14ac:dyDescent="0.25">
      <c r="A4753" s="72" t="s">
        <v>308</v>
      </c>
      <c r="B4753" s="33" t="s">
        <v>334</v>
      </c>
      <c r="C4753" s="78" t="s">
        <v>182</v>
      </c>
      <c r="D4753" s="43" t="s">
        <v>183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2011"/>
        <v>0</v>
      </c>
      <c r="R4753" s="74"/>
      <c r="S4753" s="53">
        <f t="shared" si="2012"/>
        <v>0</v>
      </c>
      <c r="T4753" s="58"/>
      <c r="U4753" s="58"/>
      <c r="V4753" s="53">
        <f t="shared" si="2013"/>
        <v>0</v>
      </c>
      <c r="W4753" s="75"/>
      <c r="X4753" s="76"/>
    </row>
    <row r="4754" spans="1:24" s="77" customFormat="1" ht="15.75" x14ac:dyDescent="0.25">
      <c r="A4754" s="72" t="s">
        <v>308</v>
      </c>
      <c r="B4754" s="33" t="s">
        <v>334</v>
      </c>
      <c r="C4754" s="78" t="s">
        <v>184</v>
      </c>
      <c r="D4754" s="43" t="s">
        <v>185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2011"/>
        <v>0</v>
      </c>
      <c r="R4754" s="74"/>
      <c r="S4754" s="53">
        <f t="shared" si="2012"/>
        <v>0</v>
      </c>
      <c r="T4754" s="58"/>
      <c r="U4754" s="58"/>
      <c r="V4754" s="53">
        <f t="shared" si="2013"/>
        <v>0</v>
      </c>
      <c r="W4754" s="75"/>
      <c r="X4754" s="76"/>
    </row>
    <row r="4755" spans="1:24" s="77" customFormat="1" ht="15.75" x14ac:dyDescent="0.25">
      <c r="A4755" s="72" t="s">
        <v>308</v>
      </c>
      <c r="B4755" s="33" t="s">
        <v>334</v>
      </c>
      <c r="C4755" s="78" t="s">
        <v>186</v>
      </c>
      <c r="D4755" s="43" t="s">
        <v>187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2011"/>
        <v>0</v>
      </c>
      <c r="R4755" s="74"/>
      <c r="S4755" s="53">
        <f t="shared" si="2012"/>
        <v>0</v>
      </c>
      <c r="T4755" s="58"/>
      <c r="U4755" s="58"/>
      <c r="V4755" s="53">
        <f t="shared" si="2013"/>
        <v>0</v>
      </c>
      <c r="W4755" s="75"/>
      <c r="X4755" s="76"/>
    </row>
    <row r="4756" spans="1:24" s="77" customFormat="1" ht="31.5" x14ac:dyDescent="0.25">
      <c r="A4756" s="72" t="s">
        <v>308</v>
      </c>
      <c r="B4756" s="33" t="s">
        <v>334</v>
      </c>
      <c r="C4756" s="78" t="s">
        <v>188</v>
      </c>
      <c r="D4756" s="43" t="s">
        <v>189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2011"/>
        <v>0</v>
      </c>
      <c r="R4756" s="74"/>
      <c r="S4756" s="53">
        <f t="shared" si="2012"/>
        <v>0</v>
      </c>
      <c r="T4756" s="58"/>
      <c r="U4756" s="58"/>
      <c r="V4756" s="53">
        <f t="shared" si="2013"/>
        <v>0</v>
      </c>
      <c r="W4756" s="75"/>
      <c r="X4756" s="76"/>
    </row>
    <row r="4757" spans="1:24" s="77" customFormat="1" ht="15.75" x14ac:dyDescent="0.25">
      <c r="A4757" s="72" t="s">
        <v>308</v>
      </c>
      <c r="B4757" s="33" t="s">
        <v>334</v>
      </c>
      <c r="C4757" s="78" t="s">
        <v>124</v>
      </c>
      <c r="D4757" s="43" t="s">
        <v>165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2011"/>
        <v>0</v>
      </c>
      <c r="R4757" s="74"/>
      <c r="S4757" s="53">
        <f t="shared" si="2012"/>
        <v>0</v>
      </c>
      <c r="T4757" s="58"/>
      <c r="U4757" s="58"/>
      <c r="V4757" s="53">
        <f t="shared" si="2013"/>
        <v>0</v>
      </c>
      <c r="W4757" s="75"/>
      <c r="X4757" s="76"/>
    </row>
    <row r="4758" spans="1:24" s="77" customFormat="1" ht="15.75" x14ac:dyDescent="0.25">
      <c r="A4758" s="72" t="s">
        <v>308</v>
      </c>
      <c r="B4758" s="33" t="s">
        <v>334</v>
      </c>
      <c r="C4758" s="78" t="s">
        <v>125</v>
      </c>
      <c r="D4758" s="43" t="s">
        <v>166</v>
      </c>
      <c r="E4758" s="74"/>
      <c r="F4758" s="74"/>
      <c r="G4758" s="74"/>
      <c r="H4758" s="74"/>
      <c r="I4758" s="54"/>
      <c r="J4758" s="50"/>
      <c r="K4758" s="54"/>
      <c r="L4758" s="55"/>
      <c r="M4758" s="75"/>
      <c r="N4758" s="75"/>
      <c r="O4758" s="74"/>
      <c r="P4758" s="74"/>
      <c r="Q4758" s="57">
        <f t="shared" si="2011"/>
        <v>0</v>
      </c>
      <c r="R4758" s="74"/>
      <c r="S4758" s="53">
        <f t="shared" si="2012"/>
        <v>0</v>
      </c>
      <c r="T4758" s="58"/>
      <c r="U4758" s="58"/>
      <c r="V4758" s="53">
        <f t="shared" si="2013"/>
        <v>0</v>
      </c>
      <c r="W4758" s="75"/>
      <c r="X4758" s="76"/>
    </row>
    <row r="4759" spans="1:24" s="77" customFormat="1" ht="47.25" x14ac:dyDescent="0.25">
      <c r="A4759" s="72" t="s">
        <v>308</v>
      </c>
      <c r="B4759" s="33" t="s">
        <v>334</v>
      </c>
      <c r="C4759" s="78" t="s">
        <v>34</v>
      </c>
      <c r="D4759" s="43" t="s">
        <v>167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2011"/>
        <v>0</v>
      </c>
      <c r="R4759" s="74"/>
      <c r="S4759" s="53">
        <f t="shared" si="2012"/>
        <v>0</v>
      </c>
      <c r="T4759" s="58"/>
      <c r="U4759" s="58"/>
      <c r="V4759" s="53">
        <f t="shared" si="2013"/>
        <v>0</v>
      </c>
      <c r="W4759" s="75"/>
      <c r="X4759" s="76"/>
    </row>
    <row r="4760" spans="1:24" s="77" customFormat="1" ht="15.75" x14ac:dyDescent="0.25">
      <c r="A4760" s="72" t="s">
        <v>308</v>
      </c>
      <c r="B4760" s="33" t="s">
        <v>334</v>
      </c>
      <c r="C4760" s="78" t="s">
        <v>35</v>
      </c>
      <c r="D4760" s="43" t="s">
        <v>168</v>
      </c>
      <c r="E4760" s="74"/>
      <c r="F4760" s="74"/>
      <c r="G4760" s="74"/>
      <c r="H4760" s="74"/>
      <c r="I4760" s="54"/>
      <c r="J4760" s="50"/>
      <c r="K4760" s="54"/>
      <c r="L4760" s="55"/>
      <c r="M4760" s="75"/>
      <c r="N4760" s="75"/>
      <c r="O4760" s="74"/>
      <c r="P4760" s="74"/>
      <c r="Q4760" s="57">
        <f t="shared" si="2011"/>
        <v>0</v>
      </c>
      <c r="R4760" s="74"/>
      <c r="S4760" s="53">
        <f t="shared" si="2012"/>
        <v>0</v>
      </c>
      <c r="T4760" s="58"/>
      <c r="U4760" s="58"/>
      <c r="V4760" s="53">
        <f t="shared" si="2013"/>
        <v>0</v>
      </c>
      <c r="W4760" s="75"/>
      <c r="X4760" s="76"/>
    </row>
    <row r="4761" spans="1:24" s="77" customFormat="1" ht="31.5" x14ac:dyDescent="0.25">
      <c r="A4761" s="72" t="s">
        <v>308</v>
      </c>
      <c r="B4761" s="33" t="s">
        <v>334</v>
      </c>
      <c r="C4761" s="78" t="s">
        <v>36</v>
      </c>
      <c r="D4761" s="43" t="s">
        <v>190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si="2011"/>
        <v>0</v>
      </c>
      <c r="R4761" s="74"/>
      <c r="S4761" s="53">
        <f t="shared" si="2012"/>
        <v>0</v>
      </c>
      <c r="T4761" s="58"/>
      <c r="U4761" s="58"/>
      <c r="V4761" s="53">
        <f t="shared" si="2013"/>
        <v>0</v>
      </c>
      <c r="W4761" s="75"/>
      <c r="X4761" s="76"/>
    </row>
    <row r="4762" spans="1:24" s="77" customFormat="1" ht="31.5" x14ac:dyDescent="0.25">
      <c r="A4762" s="72" t="s">
        <v>308</v>
      </c>
      <c r="B4762" s="33" t="s">
        <v>334</v>
      </c>
      <c r="C4762" s="78" t="s">
        <v>37</v>
      </c>
      <c r="D4762" s="43" t="s">
        <v>191</v>
      </c>
      <c r="E4762" s="74">
        <v>6718</v>
      </c>
      <c r="F4762" s="53">
        <f>ROUND(E4762/12*2,2)</f>
        <v>1119.67</v>
      </c>
      <c r="G4762" s="53">
        <v>0</v>
      </c>
      <c r="H4762" s="53">
        <v>0</v>
      </c>
      <c r="I4762" s="119"/>
      <c r="J4762" s="55"/>
      <c r="K4762" s="54">
        <f t="shared" ref="K4762" si="2014">G4762-F4762</f>
        <v>-1119.67</v>
      </c>
      <c r="L4762" s="55">
        <f t="shared" ref="L4762" si="2015">ROUND(K4762*100/-F4762,2)</f>
        <v>100</v>
      </c>
      <c r="M4762" s="75"/>
      <c r="N4762" s="75"/>
      <c r="O4762" s="74"/>
      <c r="P4762" s="74"/>
      <c r="Q4762" s="57">
        <f t="shared" si="2011"/>
        <v>0</v>
      </c>
      <c r="R4762" s="75">
        <v>1</v>
      </c>
      <c r="S4762" s="53">
        <f>ROUND(R4762/12*2,0)</f>
        <v>0</v>
      </c>
      <c r="T4762" s="58"/>
      <c r="U4762" s="58"/>
      <c r="V4762" s="53">
        <f t="shared" si="2013"/>
        <v>0</v>
      </c>
      <c r="W4762" s="75"/>
      <c r="X4762" s="76"/>
    </row>
    <row r="4763" spans="1:24" s="77" customFormat="1" ht="31.5" x14ac:dyDescent="0.25">
      <c r="A4763" s="72" t="s">
        <v>308</v>
      </c>
      <c r="B4763" s="33" t="s">
        <v>334</v>
      </c>
      <c r="C4763" s="78" t="s">
        <v>38</v>
      </c>
      <c r="D4763" s="43" t="s">
        <v>169</v>
      </c>
      <c r="E4763" s="74"/>
      <c r="F4763" s="74"/>
      <c r="G4763" s="74"/>
      <c r="H4763" s="74"/>
      <c r="I4763" s="54"/>
      <c r="J4763" s="50"/>
      <c r="K4763" s="54"/>
      <c r="L4763" s="55"/>
      <c r="M4763" s="75"/>
      <c r="N4763" s="75"/>
      <c r="O4763" s="74"/>
      <c r="P4763" s="74"/>
      <c r="Q4763" s="57">
        <f t="shared" si="2011"/>
        <v>0</v>
      </c>
      <c r="R4763" s="74"/>
      <c r="S4763" s="53">
        <f t="shared" ref="S4763:S4776" si="2016">ROUND(R4763/12*3,0)</f>
        <v>0</v>
      </c>
      <c r="T4763" s="58"/>
      <c r="U4763" s="58"/>
      <c r="V4763" s="53">
        <f t="shared" si="2013"/>
        <v>0</v>
      </c>
      <c r="W4763" s="75"/>
      <c r="X4763" s="76"/>
    </row>
    <row r="4764" spans="1:24" s="77" customFormat="1" ht="15.75" x14ac:dyDescent="0.25">
      <c r="A4764" s="72" t="s">
        <v>308</v>
      </c>
      <c r="B4764" s="33" t="s">
        <v>334</v>
      </c>
      <c r="C4764" s="78" t="s">
        <v>39</v>
      </c>
      <c r="D4764" s="43" t="s">
        <v>170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2011"/>
        <v>0</v>
      </c>
      <c r="R4764" s="74"/>
      <c r="S4764" s="53">
        <f t="shared" si="2016"/>
        <v>0</v>
      </c>
      <c r="T4764" s="58"/>
      <c r="U4764" s="58"/>
      <c r="V4764" s="53">
        <f t="shared" si="2013"/>
        <v>0</v>
      </c>
      <c r="W4764" s="75"/>
      <c r="X4764" s="76"/>
    </row>
    <row r="4765" spans="1:24" s="77" customFormat="1" ht="47.25" x14ac:dyDescent="0.25">
      <c r="A4765" s="72" t="s">
        <v>308</v>
      </c>
      <c r="B4765" s="33" t="s">
        <v>334</v>
      </c>
      <c r="C4765" s="78" t="s">
        <v>40</v>
      </c>
      <c r="D4765" s="43" t="s">
        <v>172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2011"/>
        <v>0</v>
      </c>
      <c r="R4765" s="74"/>
      <c r="S4765" s="53">
        <f t="shared" si="2016"/>
        <v>0</v>
      </c>
      <c r="T4765" s="58"/>
      <c r="U4765" s="58"/>
      <c r="V4765" s="53">
        <f t="shared" si="2013"/>
        <v>0</v>
      </c>
      <c r="W4765" s="75"/>
      <c r="X4765" s="76"/>
    </row>
    <row r="4766" spans="1:24" s="77" customFormat="1" ht="15.75" x14ac:dyDescent="0.25">
      <c r="A4766" s="72" t="s">
        <v>308</v>
      </c>
      <c r="B4766" s="33" t="s">
        <v>334</v>
      </c>
      <c r="C4766" s="78" t="s">
        <v>41</v>
      </c>
      <c r="D4766" s="43" t="s">
        <v>171</v>
      </c>
      <c r="E4766" s="74"/>
      <c r="F4766" s="74"/>
      <c r="G4766" s="74"/>
      <c r="H4766" s="74"/>
      <c r="I4766" s="54"/>
      <c r="J4766" s="50"/>
      <c r="K4766" s="54"/>
      <c r="L4766" s="55"/>
      <c r="M4766" s="75"/>
      <c r="N4766" s="75"/>
      <c r="O4766" s="74"/>
      <c r="P4766" s="74"/>
      <c r="Q4766" s="57">
        <f t="shared" si="2011"/>
        <v>0</v>
      </c>
      <c r="R4766" s="74"/>
      <c r="S4766" s="53">
        <f t="shared" si="2016"/>
        <v>0</v>
      </c>
      <c r="T4766" s="58"/>
      <c r="U4766" s="58"/>
      <c r="V4766" s="53">
        <f t="shared" si="2013"/>
        <v>0</v>
      </c>
      <c r="W4766" s="75"/>
      <c r="X4766" s="76"/>
    </row>
    <row r="4767" spans="1:24" s="77" customFormat="1" ht="15.75" x14ac:dyDescent="0.25">
      <c r="A4767" s="72" t="s">
        <v>308</v>
      </c>
      <c r="B4767" s="33" t="s">
        <v>334</v>
      </c>
      <c r="C4767" s="78" t="s">
        <v>42</v>
      </c>
      <c r="D4767" s="43" t="s">
        <v>192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2011"/>
        <v>0</v>
      </c>
      <c r="R4767" s="74"/>
      <c r="S4767" s="53">
        <f t="shared" si="2016"/>
        <v>0</v>
      </c>
      <c r="T4767" s="58"/>
      <c r="U4767" s="58"/>
      <c r="V4767" s="53">
        <f t="shared" si="2013"/>
        <v>0</v>
      </c>
      <c r="W4767" s="75"/>
      <c r="X4767" s="76"/>
    </row>
    <row r="4768" spans="1:24" s="77" customFormat="1" ht="15.75" x14ac:dyDescent="0.25">
      <c r="A4768" s="72" t="s">
        <v>308</v>
      </c>
      <c r="B4768" s="33" t="s">
        <v>334</v>
      </c>
      <c r="C4768" s="78" t="s">
        <v>43</v>
      </c>
      <c r="D4768" s="43" t="s">
        <v>193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2011"/>
        <v>0</v>
      </c>
      <c r="R4768" s="74"/>
      <c r="S4768" s="53">
        <f t="shared" si="2016"/>
        <v>0</v>
      </c>
      <c r="T4768" s="58"/>
      <c r="U4768" s="58"/>
      <c r="V4768" s="53">
        <f t="shared" si="2013"/>
        <v>0</v>
      </c>
      <c r="W4768" s="75"/>
      <c r="X4768" s="76"/>
    </row>
    <row r="4769" spans="1:24" s="77" customFormat="1" ht="15.75" x14ac:dyDescent="0.25">
      <c r="A4769" s="72" t="s">
        <v>308</v>
      </c>
      <c r="B4769" s="33" t="s">
        <v>334</v>
      </c>
      <c r="C4769" s="78" t="s">
        <v>44</v>
      </c>
      <c r="D4769" s="43" t="s">
        <v>173</v>
      </c>
      <c r="E4769" s="74"/>
      <c r="F4769" s="74"/>
      <c r="G4769" s="74"/>
      <c r="H4769" s="74"/>
      <c r="I4769" s="54"/>
      <c r="J4769" s="50"/>
      <c r="K4769" s="54"/>
      <c r="L4769" s="55"/>
      <c r="M4769" s="75"/>
      <c r="N4769" s="75"/>
      <c r="O4769" s="74"/>
      <c r="P4769" s="74"/>
      <c r="Q4769" s="57">
        <f t="shared" si="2011"/>
        <v>0</v>
      </c>
      <c r="R4769" s="74"/>
      <c r="S4769" s="53">
        <f t="shared" si="2016"/>
        <v>0</v>
      </c>
      <c r="T4769" s="58"/>
      <c r="U4769" s="58"/>
      <c r="V4769" s="53">
        <f t="shared" si="2013"/>
        <v>0</v>
      </c>
      <c r="W4769" s="75"/>
      <c r="X4769" s="76"/>
    </row>
    <row r="4770" spans="1:24" s="77" customFormat="1" ht="15.75" x14ac:dyDescent="0.25">
      <c r="A4770" s="72" t="s">
        <v>308</v>
      </c>
      <c r="B4770" s="33" t="s">
        <v>334</v>
      </c>
      <c r="C4770" s="78" t="s">
        <v>45</v>
      </c>
      <c r="D4770" s="43" t="s">
        <v>187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si="2011"/>
        <v>0</v>
      </c>
      <c r="R4770" s="74"/>
      <c r="S4770" s="53">
        <f t="shared" si="2016"/>
        <v>0</v>
      </c>
      <c r="T4770" s="58"/>
      <c r="U4770" s="58"/>
      <c r="V4770" s="53">
        <f t="shared" si="2013"/>
        <v>0</v>
      </c>
      <c r="W4770" s="75"/>
      <c r="X4770" s="76"/>
    </row>
    <row r="4771" spans="1:24" s="77" customFormat="1" ht="15.75" x14ac:dyDescent="0.25">
      <c r="A4771" s="72" t="s">
        <v>308</v>
      </c>
      <c r="B4771" s="33" t="s">
        <v>334</v>
      </c>
      <c r="C4771" s="78" t="s">
        <v>46</v>
      </c>
      <c r="D4771" s="43" t="s">
        <v>194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2011"/>
        <v>0</v>
      </c>
      <c r="R4771" s="74"/>
      <c r="S4771" s="53">
        <f t="shared" si="2016"/>
        <v>0</v>
      </c>
      <c r="T4771" s="58"/>
      <c r="U4771" s="58"/>
      <c r="V4771" s="53">
        <f t="shared" si="2013"/>
        <v>0</v>
      </c>
      <c r="W4771" s="75"/>
      <c r="X4771" s="76"/>
    </row>
    <row r="4772" spans="1:24" s="77" customFormat="1" ht="15.75" x14ac:dyDescent="0.25">
      <c r="A4772" s="72" t="s">
        <v>308</v>
      </c>
      <c r="B4772" s="33" t="s">
        <v>334</v>
      </c>
      <c r="C4772" s="78" t="s">
        <v>47</v>
      </c>
      <c r="D4772" s="43" t="s">
        <v>121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2011"/>
        <v>0</v>
      </c>
      <c r="R4772" s="74"/>
      <c r="S4772" s="53">
        <f t="shared" si="2016"/>
        <v>0</v>
      </c>
      <c r="T4772" s="58"/>
      <c r="U4772" s="58"/>
      <c r="V4772" s="53">
        <f t="shared" si="2013"/>
        <v>0</v>
      </c>
      <c r="W4772" s="75"/>
      <c r="X4772" s="76"/>
    </row>
    <row r="4773" spans="1:24" s="77" customFormat="1" ht="15.75" x14ac:dyDescent="0.25">
      <c r="A4773" s="72" t="s">
        <v>308</v>
      </c>
      <c r="B4773" s="33" t="s">
        <v>334</v>
      </c>
      <c r="C4773" s="78" t="s">
        <v>48</v>
      </c>
      <c r="D4773" s="43" t="s">
        <v>195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2011"/>
        <v>0</v>
      </c>
      <c r="R4773" s="74"/>
      <c r="S4773" s="53">
        <f t="shared" si="2016"/>
        <v>0</v>
      </c>
      <c r="T4773" s="58"/>
      <c r="U4773" s="58"/>
      <c r="V4773" s="53">
        <f t="shared" si="2013"/>
        <v>0</v>
      </c>
      <c r="W4773" s="75"/>
      <c r="X4773" s="76"/>
    </row>
    <row r="4774" spans="1:24" s="77" customFormat="1" ht="31.5" x14ac:dyDescent="0.25">
      <c r="A4774" s="72" t="s">
        <v>308</v>
      </c>
      <c r="B4774" s="33" t="s">
        <v>334</v>
      </c>
      <c r="C4774" s="78" t="s">
        <v>128</v>
      </c>
      <c r="D4774" s="43" t="s">
        <v>118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2011"/>
        <v>0</v>
      </c>
      <c r="R4774" s="74"/>
      <c r="S4774" s="53">
        <f t="shared" si="2016"/>
        <v>0</v>
      </c>
      <c r="T4774" s="58"/>
      <c r="U4774" s="58"/>
      <c r="V4774" s="53">
        <f t="shared" si="2013"/>
        <v>0</v>
      </c>
      <c r="W4774" s="75"/>
      <c r="X4774" s="76"/>
    </row>
    <row r="4775" spans="1:24" s="77" customFormat="1" ht="15.75" x14ac:dyDescent="0.25">
      <c r="A4775" s="72" t="s">
        <v>308</v>
      </c>
      <c r="B4775" s="33" t="s">
        <v>334</v>
      </c>
      <c r="C4775" s="78" t="s">
        <v>47</v>
      </c>
      <c r="D4775" s="43" t="s">
        <v>121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2011"/>
        <v>0</v>
      </c>
      <c r="R4775" s="74"/>
      <c r="S4775" s="53">
        <f t="shared" si="2016"/>
        <v>0</v>
      </c>
      <c r="T4775" s="58"/>
      <c r="U4775" s="58"/>
      <c r="V4775" s="53">
        <f t="shared" si="2013"/>
        <v>0</v>
      </c>
      <c r="W4775" s="75"/>
      <c r="X4775" s="76"/>
    </row>
    <row r="4776" spans="1:24" s="77" customFormat="1" ht="31.5" x14ac:dyDescent="0.25">
      <c r="A4776" s="72" t="s">
        <v>308</v>
      </c>
      <c r="B4776" s="33" t="s">
        <v>334</v>
      </c>
      <c r="C4776" s="78" t="s">
        <v>49</v>
      </c>
      <c r="D4776" s="43" t="s">
        <v>196</v>
      </c>
      <c r="E4776" s="74"/>
      <c r="F4776" s="74"/>
      <c r="G4776" s="74"/>
      <c r="H4776" s="74"/>
      <c r="I4776" s="54"/>
      <c r="J4776" s="50"/>
      <c r="K4776" s="54"/>
      <c r="L4776" s="55"/>
      <c r="M4776" s="75"/>
      <c r="N4776" s="75"/>
      <c r="O4776" s="74"/>
      <c r="P4776" s="74"/>
      <c r="Q4776" s="57">
        <f t="shared" si="2011"/>
        <v>0</v>
      </c>
      <c r="R4776" s="74"/>
      <c r="S4776" s="53">
        <f t="shared" si="2016"/>
        <v>0</v>
      </c>
      <c r="T4776" s="58"/>
      <c r="U4776" s="58"/>
      <c r="V4776" s="53">
        <f t="shared" si="2013"/>
        <v>0</v>
      </c>
      <c r="W4776" s="75"/>
      <c r="X4776" s="76"/>
    </row>
    <row r="4777" spans="1:24" s="77" customFormat="1" ht="31.5" x14ac:dyDescent="0.25">
      <c r="A4777" s="72" t="s">
        <v>308</v>
      </c>
      <c r="B4777" s="33" t="s">
        <v>334</v>
      </c>
      <c r="C4777" s="78" t="s">
        <v>197</v>
      </c>
      <c r="D4777" s="43" t="s">
        <v>198</v>
      </c>
      <c r="E4777" s="74">
        <v>906809</v>
      </c>
      <c r="F4777" s="53">
        <f t="shared" ref="F4777:F4779" si="2017">ROUND(E4777/12*2,2)</f>
        <v>151134.82999999999</v>
      </c>
      <c r="G4777" s="53">
        <v>71120</v>
      </c>
      <c r="H4777" s="53">
        <v>71120</v>
      </c>
      <c r="I4777" s="119"/>
      <c r="J4777" s="55"/>
      <c r="K4777" s="54">
        <f t="shared" ref="K4777:K4779" si="2018">G4777-F4777</f>
        <v>-80014.829999999987</v>
      </c>
      <c r="L4777" s="55">
        <f t="shared" ref="L4777:L4779" si="2019">ROUND(K4777*100/-F4777,2)</f>
        <v>52.94</v>
      </c>
      <c r="M4777" s="75"/>
      <c r="N4777" s="75"/>
      <c r="O4777" s="74">
        <v>1835</v>
      </c>
      <c r="P4777" s="74">
        <v>1835</v>
      </c>
      <c r="Q4777" s="57">
        <f t="shared" si="2011"/>
        <v>0</v>
      </c>
      <c r="R4777" s="75">
        <v>316</v>
      </c>
      <c r="S4777" s="53">
        <f t="shared" ref="S4777:S4779" si="2020">ROUND(R4777/12*2,0)</f>
        <v>53</v>
      </c>
      <c r="T4777" s="58">
        <v>20</v>
      </c>
      <c r="U4777" s="58">
        <v>20</v>
      </c>
      <c r="V4777" s="53">
        <f t="shared" si="2013"/>
        <v>0</v>
      </c>
      <c r="W4777" s="75"/>
      <c r="X4777" s="76"/>
    </row>
    <row r="4778" spans="1:24" s="77" customFormat="1" ht="47.25" x14ac:dyDescent="0.25">
      <c r="A4778" s="72" t="s">
        <v>308</v>
      </c>
      <c r="B4778" s="33" t="s">
        <v>334</v>
      </c>
      <c r="C4778" s="78" t="s">
        <v>199</v>
      </c>
      <c r="D4778" s="43" t="s">
        <v>200</v>
      </c>
      <c r="E4778" s="74">
        <v>7517530</v>
      </c>
      <c r="F4778" s="53">
        <f t="shared" si="2017"/>
        <v>1252921.67</v>
      </c>
      <c r="G4778" s="53">
        <v>906360</v>
      </c>
      <c r="H4778" s="53">
        <v>906360</v>
      </c>
      <c r="I4778" s="119"/>
      <c r="J4778" s="55"/>
      <c r="K4778" s="54">
        <f t="shared" si="2018"/>
        <v>-346561.66999999993</v>
      </c>
      <c r="L4778" s="55">
        <f t="shared" si="2019"/>
        <v>27.66</v>
      </c>
      <c r="M4778" s="75"/>
      <c r="N4778" s="75"/>
      <c r="O4778" s="74">
        <v>31465</v>
      </c>
      <c r="P4778" s="74">
        <v>31465</v>
      </c>
      <c r="Q4778" s="57">
        <f t="shared" si="2011"/>
        <v>0</v>
      </c>
      <c r="R4778" s="75">
        <v>2671</v>
      </c>
      <c r="S4778" s="53">
        <f t="shared" si="2020"/>
        <v>445</v>
      </c>
      <c r="T4778" s="58">
        <v>397</v>
      </c>
      <c r="U4778" s="58">
        <v>397</v>
      </c>
      <c r="V4778" s="53">
        <f t="shared" si="2013"/>
        <v>0</v>
      </c>
      <c r="W4778" s="75"/>
      <c r="X4778" s="76"/>
    </row>
    <row r="4779" spans="1:24" s="77" customFormat="1" ht="31.5" x14ac:dyDescent="0.25">
      <c r="A4779" s="72" t="s">
        <v>308</v>
      </c>
      <c r="B4779" s="33" t="s">
        <v>334</v>
      </c>
      <c r="C4779" s="78" t="s">
        <v>201</v>
      </c>
      <c r="D4779" s="43" t="s">
        <v>202</v>
      </c>
      <c r="E4779" s="74">
        <v>3308977</v>
      </c>
      <c r="F4779" s="53">
        <f t="shared" si="2017"/>
        <v>551496.17000000004</v>
      </c>
      <c r="G4779" s="53">
        <v>336518</v>
      </c>
      <c r="H4779" s="53">
        <v>336518</v>
      </c>
      <c r="I4779" s="119"/>
      <c r="J4779" s="55"/>
      <c r="K4779" s="54">
        <f t="shared" si="2018"/>
        <v>-214978.17000000004</v>
      </c>
      <c r="L4779" s="55">
        <f t="shared" si="2019"/>
        <v>38.979999999999997</v>
      </c>
      <c r="M4779" s="75"/>
      <c r="N4779" s="75"/>
      <c r="O4779" s="74">
        <v>21380</v>
      </c>
      <c r="P4779" s="74">
        <v>21380</v>
      </c>
      <c r="Q4779" s="59">
        <f t="shared" si="2011"/>
        <v>0</v>
      </c>
      <c r="R4779" s="75">
        <v>1316</v>
      </c>
      <c r="S4779" s="53">
        <f t="shared" si="2020"/>
        <v>219</v>
      </c>
      <c r="T4779" s="58">
        <v>179</v>
      </c>
      <c r="U4779" s="58">
        <v>179</v>
      </c>
      <c r="V4779" s="53">
        <f t="shared" si="2013"/>
        <v>0</v>
      </c>
      <c r="W4779" s="75"/>
      <c r="X4779" s="76"/>
    </row>
    <row r="4780" spans="1:24" s="77" customFormat="1" ht="47.25" x14ac:dyDescent="0.25">
      <c r="A4780" s="72" t="s">
        <v>308</v>
      </c>
      <c r="B4780" s="33" t="s">
        <v>334</v>
      </c>
      <c r="C4780" s="78" t="s">
        <v>203</v>
      </c>
      <c r="D4780" s="43" t="s">
        <v>204</v>
      </c>
      <c r="E4780" s="74"/>
      <c r="F4780" s="74"/>
      <c r="G4780" s="74"/>
      <c r="H4780" s="74"/>
      <c r="I4780" s="54"/>
      <c r="J4780" s="50"/>
      <c r="K4780" s="54"/>
      <c r="L4780" s="55"/>
      <c r="M4780" s="75"/>
      <c r="N4780" s="75"/>
      <c r="O4780" s="74"/>
      <c r="P4780" s="74"/>
      <c r="Q4780" s="57">
        <f t="shared" si="2011"/>
        <v>0</v>
      </c>
      <c r="R4780" s="74"/>
      <c r="S4780" s="53">
        <f>ROUND(R4780/12*3,0)</f>
        <v>0</v>
      </c>
      <c r="T4780" s="58"/>
      <c r="U4780" s="58"/>
      <c r="V4780" s="53">
        <f t="shared" si="2013"/>
        <v>0</v>
      </c>
      <c r="W4780" s="75"/>
      <c r="X4780" s="76"/>
    </row>
    <row r="4781" spans="1:24" s="77" customFormat="1" ht="31.5" x14ac:dyDescent="0.25">
      <c r="A4781" s="72" t="s">
        <v>308</v>
      </c>
      <c r="B4781" s="22" t="s">
        <v>335</v>
      </c>
      <c r="C4781" s="73" t="s">
        <v>102</v>
      </c>
      <c r="D4781" s="32" t="s">
        <v>50</v>
      </c>
      <c r="E4781" s="64">
        <f>SUM(E4782:E4828)</f>
        <v>129156</v>
      </c>
      <c r="F4781" s="64">
        <f>SUM(F4782:F4828)</f>
        <v>52189</v>
      </c>
      <c r="G4781" s="64">
        <f>SUM(G4782:G4828)</f>
        <v>51584.08</v>
      </c>
      <c r="H4781" s="64">
        <f>SUM(H4782:H4828)</f>
        <v>43347</v>
      </c>
      <c r="I4781" s="64">
        <f>SUM(I4782:I4828)</f>
        <v>0</v>
      </c>
      <c r="J4781" s="50">
        <f>ROUND(I4781/F4781*100,2)</f>
        <v>0</v>
      </c>
      <c r="K4781" s="64">
        <f>SUM(K4782:K4828)</f>
        <v>-604.92000000000007</v>
      </c>
      <c r="L4781" s="55">
        <f>ROUND(K4781*100/-F4781,2)</f>
        <v>1.1599999999999999</v>
      </c>
      <c r="M4781" s="64"/>
      <c r="N4781" s="64"/>
      <c r="O4781" s="64">
        <f t="shared" ref="O4781:V4781" si="2021">SUM(O4782:O4825)</f>
        <v>0</v>
      </c>
      <c r="P4781" s="64">
        <f t="shared" si="2021"/>
        <v>0</v>
      </c>
      <c r="Q4781" s="126">
        <f t="shared" si="2021"/>
        <v>0</v>
      </c>
      <c r="R4781" s="64">
        <f t="shared" si="2021"/>
        <v>0</v>
      </c>
      <c r="S4781" s="64">
        <f t="shared" si="2021"/>
        <v>0</v>
      </c>
      <c r="T4781" s="136">
        <f t="shared" si="2021"/>
        <v>0</v>
      </c>
      <c r="U4781" s="136">
        <f t="shared" si="2021"/>
        <v>0</v>
      </c>
      <c r="V4781" s="64">
        <f t="shared" si="2021"/>
        <v>0</v>
      </c>
      <c r="W4781" s="64"/>
      <c r="X4781" s="76"/>
    </row>
    <row r="4782" spans="1:24" s="77" customFormat="1" ht="63" x14ac:dyDescent="0.25">
      <c r="A4782" s="72" t="s">
        <v>308</v>
      </c>
      <c r="B4782" s="44" t="s">
        <v>335</v>
      </c>
      <c r="C4782" s="73" t="s">
        <v>102</v>
      </c>
      <c r="D4782" s="43" t="s">
        <v>205</v>
      </c>
      <c r="E4782" s="74"/>
      <c r="F4782" s="74"/>
      <c r="G4782" s="74"/>
      <c r="H4782" s="74"/>
      <c r="I4782" s="54"/>
      <c r="J4782" s="50"/>
      <c r="K4782" s="54"/>
      <c r="L4782" s="55"/>
      <c r="M4782" s="75"/>
      <c r="N4782" s="75"/>
      <c r="O4782" s="74"/>
      <c r="P4782" s="74"/>
      <c r="Q4782" s="57">
        <f>O4782-P4782</f>
        <v>0</v>
      </c>
      <c r="R4782" s="74"/>
      <c r="S4782" s="53">
        <f>ROUND(R4782/12*3,0)</f>
        <v>0</v>
      </c>
      <c r="T4782" s="58"/>
      <c r="U4782" s="58"/>
      <c r="V4782" s="53">
        <f>T4782-U4782</f>
        <v>0</v>
      </c>
      <c r="W4782" s="75"/>
      <c r="X4782" s="76"/>
    </row>
    <row r="4783" spans="1:24" s="77" customFormat="1" ht="15.75" x14ac:dyDescent="0.25">
      <c r="A4783" s="72" t="s">
        <v>308</v>
      </c>
      <c r="B4783" s="44" t="s">
        <v>335</v>
      </c>
      <c r="C4783" s="23" t="s">
        <v>367</v>
      </c>
      <c r="D4783" s="43" t="s">
        <v>370</v>
      </c>
      <c r="E4783" s="74"/>
      <c r="F4783" s="74"/>
      <c r="G4783" s="74"/>
      <c r="H4783" s="74"/>
      <c r="I4783" s="54"/>
      <c r="J4783" s="50"/>
      <c r="K4783" s="54"/>
      <c r="L4783" s="55"/>
      <c r="M4783" s="75"/>
      <c r="N4783" s="75"/>
      <c r="O4783" s="74"/>
      <c r="P4783" s="74"/>
      <c r="Q4783" s="57"/>
      <c r="R4783" s="74"/>
      <c r="S4783" s="53"/>
      <c r="T4783" s="58"/>
      <c r="U4783" s="58"/>
      <c r="V4783" s="53"/>
      <c r="W4783" s="75"/>
      <c r="X4783" s="76"/>
    </row>
    <row r="4784" spans="1:24" s="77" customFormat="1" ht="15.75" x14ac:dyDescent="0.25">
      <c r="A4784" s="72" t="s">
        <v>308</v>
      </c>
      <c r="B4784" s="44" t="s">
        <v>335</v>
      </c>
      <c r="C4784" s="23" t="s">
        <v>368</v>
      </c>
      <c r="D4784" s="43" t="s">
        <v>371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/>
      <c r="R4784" s="74"/>
      <c r="S4784" s="53"/>
      <c r="T4784" s="58"/>
      <c r="U4784" s="58"/>
      <c r="V4784" s="53"/>
      <c r="W4784" s="75"/>
      <c r="X4784" s="76"/>
    </row>
    <row r="4785" spans="1:24" s="77" customFormat="1" ht="31.5" x14ac:dyDescent="0.25">
      <c r="A4785" s="72" t="s">
        <v>308</v>
      </c>
      <c r="B4785" s="44" t="s">
        <v>335</v>
      </c>
      <c r="C4785" s="23" t="s">
        <v>369</v>
      </c>
      <c r="D4785" s="43" t="s">
        <v>372</v>
      </c>
      <c r="E4785" s="74"/>
      <c r="F4785" s="74"/>
      <c r="G4785" s="74"/>
      <c r="H4785" s="74"/>
      <c r="I4785" s="54"/>
      <c r="J4785" s="50"/>
      <c r="K4785" s="54"/>
      <c r="L4785" s="55"/>
      <c r="M4785" s="75"/>
      <c r="N4785" s="75"/>
      <c r="O4785" s="74"/>
      <c r="P4785" s="74"/>
      <c r="Q4785" s="57"/>
      <c r="R4785" s="74"/>
      <c r="S4785" s="53"/>
      <c r="T4785" s="58"/>
      <c r="U4785" s="58"/>
      <c r="V4785" s="53"/>
      <c r="W4785" s="75"/>
      <c r="X4785" s="76"/>
    </row>
    <row r="4786" spans="1:24" s="77" customFormat="1" ht="31.5" x14ac:dyDescent="0.25">
      <c r="A4786" s="72" t="s">
        <v>308</v>
      </c>
      <c r="B4786" s="44" t="s">
        <v>335</v>
      </c>
      <c r="C4786" s="79" t="s">
        <v>206</v>
      </c>
      <c r="D4786" s="43" t="s">
        <v>207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>
        <f t="shared" ref="Q4786:Q4823" si="2022">O4786-P4786</f>
        <v>0</v>
      </c>
      <c r="R4786" s="74"/>
      <c r="S4786" s="53">
        <f t="shared" ref="S4786:S4823" si="2023">ROUND(R4786/12*3,0)</f>
        <v>0</v>
      </c>
      <c r="T4786" s="58"/>
      <c r="U4786" s="58"/>
      <c r="V4786" s="53">
        <f t="shared" ref="V4786:V4823" si="2024">T4786-U4786</f>
        <v>0</v>
      </c>
      <c r="W4786" s="75"/>
      <c r="X4786" s="76"/>
    </row>
    <row r="4787" spans="1:24" s="77" customFormat="1" ht="31.5" x14ac:dyDescent="0.25">
      <c r="A4787" s="72" t="s">
        <v>308</v>
      </c>
      <c r="B4787" s="44" t="s">
        <v>335</v>
      </c>
      <c r="C4787" s="79" t="s">
        <v>208</v>
      </c>
      <c r="D4787" s="43" t="s">
        <v>209</v>
      </c>
      <c r="E4787" s="53">
        <v>92360</v>
      </c>
      <c r="F4787" s="53">
        <f>ROUND(E4787/12*2,0)</f>
        <v>15393</v>
      </c>
      <c r="G4787" s="99">
        <v>14788.08</v>
      </c>
      <c r="H4787" s="53">
        <v>6551</v>
      </c>
      <c r="I4787" s="119"/>
      <c r="J4787" s="55"/>
      <c r="K4787" s="54">
        <f>G4787-F4787</f>
        <v>-604.92000000000007</v>
      </c>
      <c r="L4787" s="55">
        <f>ROUND(K4787*100/-F4787,2)</f>
        <v>3.93</v>
      </c>
      <c r="M4787" s="75"/>
      <c r="N4787" s="75"/>
      <c r="O4787" s="74"/>
      <c r="P4787" s="74"/>
      <c r="Q4787" s="57">
        <f t="shared" si="2022"/>
        <v>0</v>
      </c>
      <c r="R4787" s="74"/>
      <c r="S4787" s="53">
        <f t="shared" si="2023"/>
        <v>0</v>
      </c>
      <c r="T4787" s="58"/>
      <c r="U4787" s="58"/>
      <c r="V4787" s="53">
        <f t="shared" si="2024"/>
        <v>0</v>
      </c>
      <c r="W4787" s="75"/>
      <c r="X4787" s="76"/>
    </row>
    <row r="4788" spans="1:24" s="77" customFormat="1" ht="15.75" x14ac:dyDescent="0.25">
      <c r="A4788" s="72" t="s">
        <v>308</v>
      </c>
      <c r="B4788" s="44" t="s">
        <v>335</v>
      </c>
      <c r="C4788" s="79" t="s">
        <v>210</v>
      </c>
      <c r="D4788" s="43" t="s">
        <v>223</v>
      </c>
      <c r="E4788" s="74"/>
      <c r="F4788" s="74"/>
      <c r="G4788" s="74"/>
      <c r="H4788" s="74"/>
      <c r="I4788" s="54"/>
      <c r="J4788" s="50"/>
      <c r="K4788" s="54"/>
      <c r="L4788" s="55"/>
      <c r="M4788" s="75"/>
      <c r="N4788" s="75"/>
      <c r="O4788" s="74"/>
      <c r="P4788" s="74"/>
      <c r="Q4788" s="57">
        <f t="shared" si="2022"/>
        <v>0</v>
      </c>
      <c r="R4788" s="74"/>
      <c r="S4788" s="53">
        <f t="shared" si="2023"/>
        <v>0</v>
      </c>
      <c r="T4788" s="58"/>
      <c r="U4788" s="58"/>
      <c r="V4788" s="53">
        <f t="shared" si="2024"/>
        <v>0</v>
      </c>
      <c r="W4788" s="75"/>
      <c r="X4788" s="76"/>
    </row>
    <row r="4789" spans="1:24" s="77" customFormat="1" ht="31.5" x14ac:dyDescent="0.25">
      <c r="A4789" s="72" t="s">
        <v>308</v>
      </c>
      <c r="B4789" s="44" t="s">
        <v>335</v>
      </c>
      <c r="C4789" s="79" t="s">
        <v>211</v>
      </c>
      <c r="D4789" s="43" t="s">
        <v>212</v>
      </c>
      <c r="E4789" s="53"/>
      <c r="F4789" s="53">
        <f>E4789/12*1</f>
        <v>0</v>
      </c>
      <c r="G4789" s="53"/>
      <c r="H4789" s="53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2022"/>
        <v>0</v>
      </c>
      <c r="R4789" s="74"/>
      <c r="S4789" s="53">
        <f t="shared" si="2023"/>
        <v>0</v>
      </c>
      <c r="T4789" s="58"/>
      <c r="U4789" s="58"/>
      <c r="V4789" s="53">
        <f t="shared" si="2024"/>
        <v>0</v>
      </c>
      <c r="W4789" s="75"/>
      <c r="X4789" s="76"/>
    </row>
    <row r="4790" spans="1:24" s="77" customFormat="1" ht="15.75" x14ac:dyDescent="0.25">
      <c r="A4790" s="72" t="s">
        <v>308</v>
      </c>
      <c r="B4790" s="44" t="s">
        <v>335</v>
      </c>
      <c r="C4790" s="79" t="s">
        <v>213</v>
      </c>
      <c r="D4790" s="43" t="s">
        <v>214</v>
      </c>
      <c r="E4790" s="74"/>
      <c r="F4790" s="74"/>
      <c r="G4790" s="74"/>
      <c r="H4790" s="74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2022"/>
        <v>0</v>
      </c>
      <c r="R4790" s="74"/>
      <c r="S4790" s="53">
        <f t="shared" si="2023"/>
        <v>0</v>
      </c>
      <c r="T4790" s="58"/>
      <c r="U4790" s="58"/>
      <c r="V4790" s="53">
        <f t="shared" si="2024"/>
        <v>0</v>
      </c>
      <c r="W4790" s="75"/>
      <c r="X4790" s="76"/>
    </row>
    <row r="4791" spans="1:24" s="77" customFormat="1" ht="31.5" x14ac:dyDescent="0.25">
      <c r="A4791" s="72" t="s">
        <v>308</v>
      </c>
      <c r="B4791" s="44" t="s">
        <v>335</v>
      </c>
      <c r="C4791" s="79" t="s">
        <v>215</v>
      </c>
      <c r="D4791" s="43" t="s">
        <v>216</v>
      </c>
      <c r="E4791" s="53"/>
      <c r="F4791" s="53"/>
      <c r="G4791" s="53"/>
      <c r="H4791" s="53"/>
      <c r="I4791" s="119"/>
      <c r="J4791" s="55"/>
      <c r="K4791" s="54"/>
      <c r="L4791" s="55"/>
      <c r="M4791" s="75"/>
      <c r="N4791" s="75"/>
      <c r="O4791" s="74"/>
      <c r="P4791" s="74"/>
      <c r="Q4791" s="57">
        <f t="shared" si="2022"/>
        <v>0</v>
      </c>
      <c r="R4791" s="74"/>
      <c r="S4791" s="53">
        <f t="shared" si="2023"/>
        <v>0</v>
      </c>
      <c r="T4791" s="58"/>
      <c r="U4791" s="58"/>
      <c r="V4791" s="53">
        <f t="shared" si="2024"/>
        <v>0</v>
      </c>
      <c r="W4791" s="75"/>
      <c r="X4791" s="76"/>
    </row>
    <row r="4792" spans="1:24" s="77" customFormat="1" ht="31.5" x14ac:dyDescent="0.25">
      <c r="A4792" s="72" t="s">
        <v>308</v>
      </c>
      <c r="B4792" s="44" t="s">
        <v>335</v>
      </c>
      <c r="C4792" s="79" t="s">
        <v>217</v>
      </c>
      <c r="D4792" s="43" t="s">
        <v>218</v>
      </c>
      <c r="E4792" s="53"/>
      <c r="F4792" s="53">
        <f t="shared" ref="F4792:F4822" si="2025">E4792/12*1</f>
        <v>0</v>
      </c>
      <c r="G4792" s="53"/>
      <c r="H4792" s="53"/>
      <c r="I4792" s="54"/>
      <c r="J4792" s="50"/>
      <c r="K4792" s="54"/>
      <c r="L4792" s="55"/>
      <c r="M4792" s="75"/>
      <c r="N4792" s="75"/>
      <c r="O4792" s="74"/>
      <c r="P4792" s="74"/>
      <c r="Q4792" s="57">
        <f t="shared" si="2022"/>
        <v>0</v>
      </c>
      <c r="R4792" s="74"/>
      <c r="S4792" s="53">
        <f t="shared" si="2023"/>
        <v>0</v>
      </c>
      <c r="T4792" s="58"/>
      <c r="U4792" s="58"/>
      <c r="V4792" s="53">
        <f t="shared" si="2024"/>
        <v>0</v>
      </c>
      <c r="W4792" s="75"/>
      <c r="X4792" s="76"/>
    </row>
    <row r="4793" spans="1:24" s="77" customFormat="1" ht="31.5" x14ac:dyDescent="0.25">
      <c r="A4793" s="72" t="s">
        <v>308</v>
      </c>
      <c r="B4793" s="44" t="s">
        <v>335</v>
      </c>
      <c r="C4793" s="79" t="s">
        <v>219</v>
      </c>
      <c r="D4793" s="43" t="s">
        <v>220</v>
      </c>
      <c r="E4793" s="53"/>
      <c r="F4793" s="53">
        <f t="shared" si="2025"/>
        <v>0</v>
      </c>
      <c r="G4793" s="53"/>
      <c r="H4793" s="53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2022"/>
        <v>0</v>
      </c>
      <c r="R4793" s="74"/>
      <c r="S4793" s="53">
        <f t="shared" si="2023"/>
        <v>0</v>
      </c>
      <c r="T4793" s="58"/>
      <c r="U4793" s="58"/>
      <c r="V4793" s="53">
        <f t="shared" si="2024"/>
        <v>0</v>
      </c>
      <c r="W4793" s="75"/>
      <c r="X4793" s="76"/>
    </row>
    <row r="4794" spans="1:24" s="77" customFormat="1" ht="31.5" x14ac:dyDescent="0.25">
      <c r="A4794" s="72" t="s">
        <v>308</v>
      </c>
      <c r="B4794" s="44" t="s">
        <v>335</v>
      </c>
      <c r="C4794" s="79" t="s">
        <v>221</v>
      </c>
      <c r="D4794" s="43" t="s">
        <v>224</v>
      </c>
      <c r="E4794" s="53"/>
      <c r="F4794" s="53">
        <f t="shared" si="2025"/>
        <v>0</v>
      </c>
      <c r="G4794" s="53"/>
      <c r="H4794" s="53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2022"/>
        <v>0</v>
      </c>
      <c r="R4794" s="74"/>
      <c r="S4794" s="53">
        <f t="shared" si="2023"/>
        <v>0</v>
      </c>
      <c r="T4794" s="58"/>
      <c r="U4794" s="58"/>
      <c r="V4794" s="53">
        <f t="shared" si="2024"/>
        <v>0</v>
      </c>
      <c r="W4794" s="75"/>
      <c r="X4794" s="76"/>
    </row>
    <row r="4795" spans="1:24" s="77" customFormat="1" ht="31.5" x14ac:dyDescent="0.25">
      <c r="A4795" s="72" t="s">
        <v>308</v>
      </c>
      <c r="B4795" s="44" t="s">
        <v>335</v>
      </c>
      <c r="C4795" s="79" t="s">
        <v>222</v>
      </c>
      <c r="D4795" s="43" t="s">
        <v>225</v>
      </c>
      <c r="E4795" s="53"/>
      <c r="F4795" s="53">
        <f t="shared" si="2025"/>
        <v>0</v>
      </c>
      <c r="G4795" s="53"/>
      <c r="H4795" s="53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2022"/>
        <v>0</v>
      </c>
      <c r="R4795" s="74"/>
      <c r="S4795" s="53">
        <f t="shared" si="2023"/>
        <v>0</v>
      </c>
      <c r="T4795" s="58"/>
      <c r="U4795" s="58"/>
      <c r="V4795" s="53">
        <f t="shared" si="2024"/>
        <v>0</v>
      </c>
      <c r="W4795" s="75"/>
      <c r="X4795" s="76"/>
    </row>
    <row r="4796" spans="1:24" s="77" customFormat="1" ht="31.5" x14ac:dyDescent="0.25">
      <c r="A4796" s="72" t="s">
        <v>308</v>
      </c>
      <c r="B4796" s="44" t="s">
        <v>335</v>
      </c>
      <c r="C4796" s="79" t="s">
        <v>277</v>
      </c>
      <c r="D4796" s="43" t="s">
        <v>278</v>
      </c>
      <c r="E4796" s="53"/>
      <c r="F4796" s="53">
        <f t="shared" si="2025"/>
        <v>0</v>
      </c>
      <c r="G4796" s="53"/>
      <c r="H4796" s="53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2022"/>
        <v>0</v>
      </c>
      <c r="R4796" s="74"/>
      <c r="S4796" s="53">
        <f t="shared" si="2023"/>
        <v>0</v>
      </c>
      <c r="T4796" s="58"/>
      <c r="U4796" s="58"/>
      <c r="V4796" s="53">
        <f t="shared" si="2024"/>
        <v>0</v>
      </c>
      <c r="W4796" s="75"/>
      <c r="X4796" s="76"/>
    </row>
    <row r="4797" spans="1:24" s="77" customFormat="1" ht="15.75" x14ac:dyDescent="0.25">
      <c r="A4797" s="72" t="s">
        <v>308</v>
      </c>
      <c r="B4797" s="44" t="s">
        <v>335</v>
      </c>
      <c r="C4797" s="79" t="s">
        <v>226</v>
      </c>
      <c r="D4797" s="38" t="s">
        <v>408</v>
      </c>
      <c r="E4797" s="53"/>
      <c r="F4797" s="53">
        <f t="shared" si="2025"/>
        <v>0</v>
      </c>
      <c r="G4797" s="53"/>
      <c r="H4797" s="53"/>
      <c r="I4797" s="119">
        <f>G4797-F4797</f>
        <v>0</v>
      </c>
      <c r="J4797" s="50"/>
      <c r="K4797" s="54"/>
      <c r="L4797" s="55"/>
      <c r="M4797" s="75"/>
      <c r="N4797" s="75"/>
      <c r="O4797" s="74"/>
      <c r="P4797" s="74"/>
      <c r="Q4797" s="57">
        <f t="shared" si="2022"/>
        <v>0</v>
      </c>
      <c r="R4797" s="74"/>
      <c r="S4797" s="53">
        <f t="shared" si="2023"/>
        <v>0</v>
      </c>
      <c r="T4797" s="58"/>
      <c r="U4797" s="58"/>
      <c r="V4797" s="53">
        <f t="shared" si="2024"/>
        <v>0</v>
      </c>
      <c r="W4797" s="75"/>
      <c r="X4797" s="76"/>
    </row>
    <row r="4798" spans="1:24" s="77" customFormat="1" ht="31.5" x14ac:dyDescent="0.25">
      <c r="A4798" s="72" t="s">
        <v>308</v>
      </c>
      <c r="B4798" s="44" t="s">
        <v>335</v>
      </c>
      <c r="C4798" s="79" t="s">
        <v>227</v>
      </c>
      <c r="D4798" s="43" t="s">
        <v>228</v>
      </c>
      <c r="E4798" s="53"/>
      <c r="F4798" s="53">
        <f t="shared" si="2025"/>
        <v>0</v>
      </c>
      <c r="G4798" s="53"/>
      <c r="H4798" s="53"/>
      <c r="I4798" s="54"/>
      <c r="J4798" s="50"/>
      <c r="K4798" s="54"/>
      <c r="L4798" s="55"/>
      <c r="M4798" s="75"/>
      <c r="N4798" s="75"/>
      <c r="O4798" s="74"/>
      <c r="P4798" s="74"/>
      <c r="Q4798" s="57">
        <f t="shared" si="2022"/>
        <v>0</v>
      </c>
      <c r="R4798" s="74"/>
      <c r="S4798" s="53">
        <f t="shared" si="2023"/>
        <v>0</v>
      </c>
      <c r="T4798" s="58"/>
      <c r="U4798" s="58"/>
      <c r="V4798" s="53">
        <f t="shared" si="2024"/>
        <v>0</v>
      </c>
      <c r="W4798" s="75"/>
      <c r="X4798" s="76"/>
    </row>
    <row r="4799" spans="1:24" s="77" customFormat="1" ht="15.75" x14ac:dyDescent="0.25">
      <c r="A4799" s="72" t="s">
        <v>308</v>
      </c>
      <c r="B4799" s="44" t="s">
        <v>335</v>
      </c>
      <c r="C4799" s="79" t="s">
        <v>229</v>
      </c>
      <c r="D4799" s="43" t="s">
        <v>230</v>
      </c>
      <c r="E4799" s="53"/>
      <c r="F4799" s="53">
        <f t="shared" si="2025"/>
        <v>0</v>
      </c>
      <c r="G4799" s="53"/>
      <c r="H4799" s="53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2022"/>
        <v>0</v>
      </c>
      <c r="R4799" s="74"/>
      <c r="S4799" s="53">
        <f t="shared" si="2023"/>
        <v>0</v>
      </c>
      <c r="T4799" s="58"/>
      <c r="U4799" s="58"/>
      <c r="V4799" s="53">
        <f t="shared" si="2024"/>
        <v>0</v>
      </c>
      <c r="W4799" s="75"/>
      <c r="X4799" s="76"/>
    </row>
    <row r="4800" spans="1:24" s="77" customFormat="1" ht="15.75" x14ac:dyDescent="0.25">
      <c r="A4800" s="72" t="s">
        <v>308</v>
      </c>
      <c r="B4800" s="44" t="s">
        <v>335</v>
      </c>
      <c r="C4800" s="37" t="s">
        <v>377</v>
      </c>
      <c r="D4800" s="43" t="s">
        <v>359</v>
      </c>
      <c r="E4800" s="53"/>
      <c r="F4800" s="53"/>
      <c r="G4800" s="53"/>
      <c r="H4800" s="53"/>
      <c r="I4800" s="119"/>
      <c r="J4800" s="55"/>
      <c r="K4800" s="54"/>
      <c r="L4800" s="55"/>
      <c r="M4800" s="75"/>
      <c r="N4800" s="75"/>
      <c r="O4800" s="74"/>
      <c r="P4800" s="74"/>
      <c r="Q4800" s="57">
        <f t="shared" si="2022"/>
        <v>0</v>
      </c>
      <c r="R4800" s="74"/>
      <c r="S4800" s="53">
        <f t="shared" si="2023"/>
        <v>0</v>
      </c>
      <c r="T4800" s="58"/>
      <c r="U4800" s="58"/>
      <c r="V4800" s="53">
        <f t="shared" si="2024"/>
        <v>0</v>
      </c>
      <c r="W4800" s="75"/>
      <c r="X4800" s="76"/>
    </row>
    <row r="4801" spans="1:24" s="77" customFormat="1" ht="15.75" x14ac:dyDescent="0.25">
      <c r="A4801" s="72" t="s">
        <v>308</v>
      </c>
      <c r="B4801" s="44" t="s">
        <v>335</v>
      </c>
      <c r="C4801" s="79" t="s">
        <v>231</v>
      </c>
      <c r="D4801" s="43" t="s">
        <v>232</v>
      </c>
      <c r="E4801" s="53"/>
      <c r="F4801" s="53">
        <f t="shared" si="2025"/>
        <v>0</v>
      </c>
      <c r="G4801" s="53"/>
      <c r="H4801" s="53"/>
      <c r="I4801" s="54"/>
      <c r="J4801" s="50"/>
      <c r="K4801" s="54"/>
      <c r="L4801" s="55"/>
      <c r="M4801" s="75"/>
      <c r="N4801" s="75"/>
      <c r="O4801" s="74"/>
      <c r="P4801" s="74"/>
      <c r="Q4801" s="57">
        <f t="shared" si="2022"/>
        <v>0</v>
      </c>
      <c r="R4801" s="74"/>
      <c r="S4801" s="53">
        <f t="shared" si="2023"/>
        <v>0</v>
      </c>
      <c r="T4801" s="58"/>
      <c r="U4801" s="58"/>
      <c r="V4801" s="53">
        <f t="shared" si="2024"/>
        <v>0</v>
      </c>
      <c r="W4801" s="75"/>
      <c r="X4801" s="76"/>
    </row>
    <row r="4802" spans="1:24" s="77" customFormat="1" ht="15.75" x14ac:dyDescent="0.25">
      <c r="A4802" s="72" t="s">
        <v>308</v>
      </c>
      <c r="B4802" s="44" t="s">
        <v>335</v>
      </c>
      <c r="C4802" s="79" t="s">
        <v>233</v>
      </c>
      <c r="D4802" s="43" t="s">
        <v>234</v>
      </c>
      <c r="E4802" s="53"/>
      <c r="F4802" s="53">
        <f t="shared" si="2025"/>
        <v>0</v>
      </c>
      <c r="G4802" s="53"/>
      <c r="H4802" s="53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2022"/>
        <v>0</v>
      </c>
      <c r="R4802" s="74"/>
      <c r="S4802" s="53">
        <f t="shared" si="2023"/>
        <v>0</v>
      </c>
      <c r="T4802" s="58"/>
      <c r="U4802" s="58"/>
      <c r="V4802" s="53">
        <f t="shared" si="2024"/>
        <v>0</v>
      </c>
      <c r="W4802" s="75"/>
      <c r="X4802" s="76"/>
    </row>
    <row r="4803" spans="1:24" s="77" customFormat="1" ht="31.5" x14ac:dyDescent="0.25">
      <c r="A4803" s="72" t="s">
        <v>308</v>
      </c>
      <c r="B4803" s="44" t="s">
        <v>335</v>
      </c>
      <c r="C4803" s="79" t="s">
        <v>235</v>
      </c>
      <c r="D4803" s="43" t="s">
        <v>236</v>
      </c>
      <c r="E4803" s="53"/>
      <c r="F4803" s="53">
        <f t="shared" si="2025"/>
        <v>0</v>
      </c>
      <c r="G4803" s="53"/>
      <c r="H4803" s="53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2022"/>
        <v>0</v>
      </c>
      <c r="R4803" s="74"/>
      <c r="S4803" s="53">
        <f t="shared" si="2023"/>
        <v>0</v>
      </c>
      <c r="T4803" s="58"/>
      <c r="U4803" s="58"/>
      <c r="V4803" s="53">
        <f t="shared" si="2024"/>
        <v>0</v>
      </c>
      <c r="W4803" s="75"/>
      <c r="X4803" s="76"/>
    </row>
    <row r="4804" spans="1:24" s="77" customFormat="1" ht="31.5" x14ac:dyDescent="0.25">
      <c r="A4804" s="72" t="s">
        <v>308</v>
      </c>
      <c r="B4804" s="44" t="s">
        <v>335</v>
      </c>
      <c r="C4804" s="79" t="s">
        <v>237</v>
      </c>
      <c r="D4804" s="43" t="s">
        <v>238</v>
      </c>
      <c r="E4804" s="53"/>
      <c r="F4804" s="53">
        <f t="shared" si="2025"/>
        <v>0</v>
      </c>
      <c r="G4804" s="53"/>
      <c r="H4804" s="53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2022"/>
        <v>0</v>
      </c>
      <c r="R4804" s="74"/>
      <c r="S4804" s="53">
        <f t="shared" si="2023"/>
        <v>0</v>
      </c>
      <c r="T4804" s="58"/>
      <c r="U4804" s="58"/>
      <c r="V4804" s="53">
        <f t="shared" si="2024"/>
        <v>0</v>
      </c>
      <c r="W4804" s="75"/>
      <c r="X4804" s="76"/>
    </row>
    <row r="4805" spans="1:24" s="77" customFormat="1" ht="15.75" x14ac:dyDescent="0.25">
      <c r="A4805" s="72" t="s">
        <v>308</v>
      </c>
      <c r="B4805" s="44" t="s">
        <v>335</v>
      </c>
      <c r="C4805" s="79" t="s">
        <v>239</v>
      </c>
      <c r="D4805" s="43" t="s">
        <v>243</v>
      </c>
      <c r="E4805" s="53"/>
      <c r="F4805" s="53">
        <f t="shared" si="2025"/>
        <v>0</v>
      </c>
      <c r="G4805" s="53"/>
      <c r="H4805" s="53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2022"/>
        <v>0</v>
      </c>
      <c r="R4805" s="74"/>
      <c r="S4805" s="53">
        <f t="shared" si="2023"/>
        <v>0</v>
      </c>
      <c r="T4805" s="58"/>
      <c r="U4805" s="58"/>
      <c r="V4805" s="53">
        <f t="shared" si="2024"/>
        <v>0</v>
      </c>
      <c r="W4805" s="75"/>
      <c r="X4805" s="76"/>
    </row>
    <row r="4806" spans="1:24" s="77" customFormat="1" ht="15.75" x14ac:dyDescent="0.25">
      <c r="A4806" s="72" t="s">
        <v>308</v>
      </c>
      <c r="B4806" s="44" t="s">
        <v>335</v>
      </c>
      <c r="C4806" s="79" t="s">
        <v>240</v>
      </c>
      <c r="D4806" s="43" t="s">
        <v>244</v>
      </c>
      <c r="E4806" s="53"/>
      <c r="F4806" s="53">
        <f>E4806</f>
        <v>0</v>
      </c>
      <c r="G4806" s="53"/>
      <c r="H4806" s="53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2022"/>
        <v>0</v>
      </c>
      <c r="R4806" s="74"/>
      <c r="S4806" s="53">
        <f t="shared" si="2023"/>
        <v>0</v>
      </c>
      <c r="T4806" s="58"/>
      <c r="U4806" s="58"/>
      <c r="V4806" s="53">
        <f t="shared" si="2024"/>
        <v>0</v>
      </c>
      <c r="W4806" s="75"/>
      <c r="X4806" s="76"/>
    </row>
    <row r="4807" spans="1:24" s="77" customFormat="1" ht="15.75" x14ac:dyDescent="0.25">
      <c r="A4807" s="72" t="s">
        <v>308</v>
      </c>
      <c r="B4807" s="44" t="s">
        <v>335</v>
      </c>
      <c r="C4807" s="79" t="s">
        <v>241</v>
      </c>
      <c r="D4807" s="43" t="s">
        <v>242</v>
      </c>
      <c r="E4807" s="53"/>
      <c r="F4807" s="53">
        <f t="shared" si="2025"/>
        <v>0</v>
      </c>
      <c r="G4807" s="53"/>
      <c r="H4807" s="53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2022"/>
        <v>0</v>
      </c>
      <c r="R4807" s="74"/>
      <c r="S4807" s="53">
        <f t="shared" si="2023"/>
        <v>0</v>
      </c>
      <c r="T4807" s="58"/>
      <c r="U4807" s="58"/>
      <c r="V4807" s="53">
        <f t="shared" si="2024"/>
        <v>0</v>
      </c>
      <c r="W4807" s="75"/>
      <c r="X4807" s="76"/>
    </row>
    <row r="4808" spans="1:24" s="77" customFormat="1" ht="31.5" x14ac:dyDescent="0.25">
      <c r="A4808" s="72" t="s">
        <v>308</v>
      </c>
      <c r="B4808" s="44" t="s">
        <v>335</v>
      </c>
      <c r="C4808" s="79" t="s">
        <v>245</v>
      </c>
      <c r="D4808" s="43" t="s">
        <v>246</v>
      </c>
      <c r="E4808" s="53"/>
      <c r="F4808" s="53">
        <f t="shared" si="2025"/>
        <v>0</v>
      </c>
      <c r="G4808" s="53"/>
      <c r="H4808" s="53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2022"/>
        <v>0</v>
      </c>
      <c r="R4808" s="74"/>
      <c r="S4808" s="53">
        <f t="shared" si="2023"/>
        <v>0</v>
      </c>
      <c r="T4808" s="58"/>
      <c r="U4808" s="58"/>
      <c r="V4808" s="53">
        <f t="shared" si="2024"/>
        <v>0</v>
      </c>
      <c r="W4808" s="75"/>
      <c r="X4808" s="76"/>
    </row>
    <row r="4809" spans="1:24" s="77" customFormat="1" ht="15.75" x14ac:dyDescent="0.25">
      <c r="A4809" s="72" t="s">
        <v>308</v>
      </c>
      <c r="B4809" s="44" t="s">
        <v>335</v>
      </c>
      <c r="C4809" s="79" t="s">
        <v>247</v>
      </c>
      <c r="D4809" s="43" t="s">
        <v>248</v>
      </c>
      <c r="E4809" s="53"/>
      <c r="F4809" s="53">
        <f t="shared" si="2025"/>
        <v>0</v>
      </c>
      <c r="G4809" s="53"/>
      <c r="H4809" s="53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2022"/>
        <v>0</v>
      </c>
      <c r="R4809" s="74"/>
      <c r="S4809" s="53">
        <f t="shared" si="2023"/>
        <v>0</v>
      </c>
      <c r="T4809" s="58"/>
      <c r="U4809" s="58"/>
      <c r="V4809" s="53">
        <f t="shared" si="2024"/>
        <v>0</v>
      </c>
      <c r="W4809" s="75"/>
      <c r="X4809" s="76"/>
    </row>
    <row r="4810" spans="1:24" s="77" customFormat="1" ht="31.5" x14ac:dyDescent="0.25">
      <c r="A4810" s="72" t="s">
        <v>308</v>
      </c>
      <c r="B4810" s="44" t="s">
        <v>335</v>
      </c>
      <c r="C4810" s="79" t="s">
        <v>249</v>
      </c>
      <c r="D4810" s="43" t="s">
        <v>250</v>
      </c>
      <c r="E4810" s="53"/>
      <c r="F4810" s="53">
        <f t="shared" si="2025"/>
        <v>0</v>
      </c>
      <c r="G4810" s="53"/>
      <c r="H4810" s="53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2022"/>
        <v>0</v>
      </c>
      <c r="R4810" s="74"/>
      <c r="S4810" s="53">
        <f t="shared" si="2023"/>
        <v>0</v>
      </c>
      <c r="T4810" s="58"/>
      <c r="U4810" s="58"/>
      <c r="V4810" s="53">
        <f t="shared" si="2024"/>
        <v>0</v>
      </c>
      <c r="W4810" s="75"/>
      <c r="X4810" s="76"/>
    </row>
    <row r="4811" spans="1:24" s="77" customFormat="1" ht="15.75" x14ac:dyDescent="0.25">
      <c r="A4811" s="72" t="s">
        <v>308</v>
      </c>
      <c r="B4811" s="44" t="s">
        <v>335</v>
      </c>
      <c r="C4811" s="79" t="s">
        <v>251</v>
      </c>
      <c r="D4811" s="43" t="s">
        <v>260</v>
      </c>
      <c r="E4811" s="53"/>
      <c r="F4811" s="53">
        <f t="shared" si="2025"/>
        <v>0</v>
      </c>
      <c r="G4811" s="53"/>
      <c r="H4811" s="53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2022"/>
        <v>0</v>
      </c>
      <c r="R4811" s="74"/>
      <c r="S4811" s="53">
        <f t="shared" si="2023"/>
        <v>0</v>
      </c>
      <c r="T4811" s="58"/>
      <c r="U4811" s="58"/>
      <c r="V4811" s="53">
        <f t="shared" si="2024"/>
        <v>0</v>
      </c>
      <c r="W4811" s="75"/>
      <c r="X4811" s="76"/>
    </row>
    <row r="4812" spans="1:24" s="77" customFormat="1" ht="15.75" x14ac:dyDescent="0.25">
      <c r="A4812" s="72" t="s">
        <v>308</v>
      </c>
      <c r="B4812" s="44" t="s">
        <v>335</v>
      </c>
      <c r="C4812" s="79" t="s">
        <v>252</v>
      </c>
      <c r="D4812" s="43" t="s">
        <v>253</v>
      </c>
      <c r="E4812" s="53"/>
      <c r="F4812" s="53">
        <f t="shared" si="2025"/>
        <v>0</v>
      </c>
      <c r="G4812" s="53"/>
      <c r="H4812" s="53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2022"/>
        <v>0</v>
      </c>
      <c r="R4812" s="74"/>
      <c r="S4812" s="53">
        <f t="shared" si="2023"/>
        <v>0</v>
      </c>
      <c r="T4812" s="58"/>
      <c r="U4812" s="58"/>
      <c r="V4812" s="53">
        <f t="shared" si="2024"/>
        <v>0</v>
      </c>
      <c r="W4812" s="75"/>
      <c r="X4812" s="76"/>
    </row>
    <row r="4813" spans="1:24" s="77" customFormat="1" ht="15.75" x14ac:dyDescent="0.25">
      <c r="A4813" s="72" t="s">
        <v>308</v>
      </c>
      <c r="B4813" s="44" t="s">
        <v>335</v>
      </c>
      <c r="C4813" s="79" t="s">
        <v>254</v>
      </c>
      <c r="D4813" s="43" t="s">
        <v>255</v>
      </c>
      <c r="E4813" s="53"/>
      <c r="F4813" s="53">
        <f t="shared" si="2025"/>
        <v>0</v>
      </c>
      <c r="G4813" s="53"/>
      <c r="H4813" s="53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2022"/>
        <v>0</v>
      </c>
      <c r="R4813" s="74"/>
      <c r="S4813" s="53">
        <f t="shared" si="2023"/>
        <v>0</v>
      </c>
      <c r="T4813" s="58"/>
      <c r="U4813" s="58"/>
      <c r="V4813" s="53">
        <f t="shared" si="2024"/>
        <v>0</v>
      </c>
      <c r="W4813" s="75"/>
      <c r="X4813" s="76"/>
    </row>
    <row r="4814" spans="1:24" s="77" customFormat="1" ht="15.75" x14ac:dyDescent="0.25">
      <c r="A4814" s="72" t="s">
        <v>308</v>
      </c>
      <c r="B4814" s="44" t="s">
        <v>335</v>
      </c>
      <c r="C4814" s="79" t="s">
        <v>256</v>
      </c>
      <c r="D4814" s="43" t="s">
        <v>257</v>
      </c>
      <c r="E4814" s="53"/>
      <c r="F4814" s="53">
        <f t="shared" si="2025"/>
        <v>0</v>
      </c>
      <c r="G4814" s="53"/>
      <c r="H4814" s="53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2022"/>
        <v>0</v>
      </c>
      <c r="R4814" s="74"/>
      <c r="S4814" s="53">
        <f t="shared" si="2023"/>
        <v>0</v>
      </c>
      <c r="T4814" s="58"/>
      <c r="U4814" s="58"/>
      <c r="V4814" s="53">
        <f t="shared" si="2024"/>
        <v>0</v>
      </c>
      <c r="W4814" s="75"/>
      <c r="X4814" s="76"/>
    </row>
    <row r="4815" spans="1:24" s="77" customFormat="1" ht="31.5" x14ac:dyDescent="0.25">
      <c r="A4815" s="72" t="s">
        <v>308</v>
      </c>
      <c r="B4815" s="44" t="s">
        <v>335</v>
      </c>
      <c r="C4815" s="79" t="s">
        <v>258</v>
      </c>
      <c r="D4815" s="43" t="s">
        <v>259</v>
      </c>
      <c r="E4815" s="53"/>
      <c r="F4815" s="53">
        <f t="shared" si="2025"/>
        <v>0</v>
      </c>
      <c r="G4815" s="53"/>
      <c r="H4815" s="53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2022"/>
        <v>0</v>
      </c>
      <c r="R4815" s="74"/>
      <c r="S4815" s="53">
        <f t="shared" si="2023"/>
        <v>0</v>
      </c>
      <c r="T4815" s="58"/>
      <c r="U4815" s="58"/>
      <c r="V4815" s="53">
        <f t="shared" si="2024"/>
        <v>0</v>
      </c>
      <c r="W4815" s="75"/>
      <c r="X4815" s="76"/>
    </row>
    <row r="4816" spans="1:24" s="77" customFormat="1" ht="15.75" x14ac:dyDescent="0.25">
      <c r="A4816" s="72" t="s">
        <v>308</v>
      </c>
      <c r="B4816" s="44" t="s">
        <v>335</v>
      </c>
      <c r="C4816" s="79" t="s">
        <v>261</v>
      </c>
      <c r="D4816" s="43" t="s">
        <v>262</v>
      </c>
      <c r="E4816" s="53"/>
      <c r="F4816" s="53">
        <f t="shared" si="2025"/>
        <v>0</v>
      </c>
      <c r="G4816" s="53"/>
      <c r="H4816" s="53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2022"/>
        <v>0</v>
      </c>
      <c r="R4816" s="74"/>
      <c r="S4816" s="53">
        <f t="shared" si="2023"/>
        <v>0</v>
      </c>
      <c r="T4816" s="58"/>
      <c r="U4816" s="58"/>
      <c r="V4816" s="53">
        <f t="shared" si="2024"/>
        <v>0</v>
      </c>
      <c r="W4816" s="75"/>
      <c r="X4816" s="76"/>
    </row>
    <row r="4817" spans="1:24" s="77" customFormat="1" ht="47.25" x14ac:dyDescent="0.25">
      <c r="A4817" s="72" t="s">
        <v>308</v>
      </c>
      <c r="B4817" s="44" t="s">
        <v>335</v>
      </c>
      <c r="C4817" s="79" t="s">
        <v>263</v>
      </c>
      <c r="D4817" s="43" t="s">
        <v>264</v>
      </c>
      <c r="E4817" s="53"/>
      <c r="F4817" s="53">
        <f t="shared" si="2025"/>
        <v>0</v>
      </c>
      <c r="G4817" s="53"/>
      <c r="H4817" s="53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2022"/>
        <v>0</v>
      </c>
      <c r="R4817" s="74"/>
      <c r="S4817" s="53">
        <f t="shared" si="2023"/>
        <v>0</v>
      </c>
      <c r="T4817" s="58"/>
      <c r="U4817" s="58"/>
      <c r="V4817" s="53">
        <f t="shared" si="2024"/>
        <v>0</v>
      </c>
      <c r="W4817" s="75"/>
      <c r="X4817" s="76"/>
    </row>
    <row r="4818" spans="1:24" s="77" customFormat="1" ht="15.75" x14ac:dyDescent="0.25">
      <c r="A4818" s="72" t="s">
        <v>308</v>
      </c>
      <c r="B4818" s="44" t="s">
        <v>335</v>
      </c>
      <c r="C4818" s="79" t="s">
        <v>265</v>
      </c>
      <c r="D4818" s="43" t="s">
        <v>266</v>
      </c>
      <c r="E4818" s="53"/>
      <c r="F4818" s="53">
        <f t="shared" si="2025"/>
        <v>0</v>
      </c>
      <c r="G4818" s="53"/>
      <c r="H4818" s="53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2022"/>
        <v>0</v>
      </c>
      <c r="R4818" s="74"/>
      <c r="S4818" s="53">
        <f t="shared" si="2023"/>
        <v>0</v>
      </c>
      <c r="T4818" s="58"/>
      <c r="U4818" s="58"/>
      <c r="V4818" s="53">
        <f t="shared" si="2024"/>
        <v>0</v>
      </c>
      <c r="W4818" s="75"/>
      <c r="X4818" s="76"/>
    </row>
    <row r="4819" spans="1:24" s="77" customFormat="1" ht="31.5" x14ac:dyDescent="0.25">
      <c r="A4819" s="72" t="s">
        <v>308</v>
      </c>
      <c r="B4819" s="44" t="s">
        <v>335</v>
      </c>
      <c r="C4819" s="79" t="s">
        <v>267</v>
      </c>
      <c r="D4819" s="43" t="s">
        <v>268</v>
      </c>
      <c r="E4819" s="53"/>
      <c r="F4819" s="53">
        <f t="shared" si="2025"/>
        <v>0</v>
      </c>
      <c r="G4819" s="53"/>
      <c r="H4819" s="53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2022"/>
        <v>0</v>
      </c>
      <c r="R4819" s="74"/>
      <c r="S4819" s="53">
        <f t="shared" si="2023"/>
        <v>0</v>
      </c>
      <c r="T4819" s="58"/>
      <c r="U4819" s="58"/>
      <c r="V4819" s="53">
        <f t="shared" si="2024"/>
        <v>0</v>
      </c>
      <c r="W4819" s="75"/>
      <c r="X4819" s="76"/>
    </row>
    <row r="4820" spans="1:24" s="77" customFormat="1" ht="15.75" x14ac:dyDescent="0.25">
      <c r="A4820" s="72" t="s">
        <v>308</v>
      </c>
      <c r="B4820" s="44" t="s">
        <v>335</v>
      </c>
      <c r="C4820" s="79" t="s">
        <v>269</v>
      </c>
      <c r="D4820" s="43" t="s">
        <v>270</v>
      </c>
      <c r="E4820" s="53"/>
      <c r="F4820" s="53">
        <f t="shared" si="2025"/>
        <v>0</v>
      </c>
      <c r="G4820" s="53"/>
      <c r="H4820" s="53"/>
      <c r="I4820" s="54"/>
      <c r="J4820" s="50"/>
      <c r="K4820" s="54"/>
      <c r="L4820" s="55"/>
      <c r="M4820" s="75"/>
      <c r="N4820" s="75"/>
      <c r="O4820" s="74"/>
      <c r="P4820" s="74"/>
      <c r="Q4820" s="57">
        <f t="shared" si="2022"/>
        <v>0</v>
      </c>
      <c r="R4820" s="74"/>
      <c r="S4820" s="53">
        <f t="shared" si="2023"/>
        <v>0</v>
      </c>
      <c r="T4820" s="58"/>
      <c r="U4820" s="58"/>
      <c r="V4820" s="53">
        <f t="shared" si="2024"/>
        <v>0</v>
      </c>
      <c r="W4820" s="75"/>
      <c r="X4820" s="76"/>
    </row>
    <row r="4821" spans="1:24" s="77" customFormat="1" ht="31.5" x14ac:dyDescent="0.25">
      <c r="A4821" s="72" t="s">
        <v>308</v>
      </c>
      <c r="B4821" s="44" t="s">
        <v>335</v>
      </c>
      <c r="C4821" s="79" t="s">
        <v>271</v>
      </c>
      <c r="D4821" s="43" t="s">
        <v>272</v>
      </c>
      <c r="E4821" s="53"/>
      <c r="F4821" s="53">
        <f t="shared" si="2025"/>
        <v>0</v>
      </c>
      <c r="G4821" s="53"/>
      <c r="H4821" s="53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2022"/>
        <v>0</v>
      </c>
      <c r="R4821" s="74"/>
      <c r="S4821" s="53">
        <f t="shared" si="2023"/>
        <v>0</v>
      </c>
      <c r="T4821" s="58"/>
      <c r="U4821" s="58"/>
      <c r="V4821" s="53">
        <f t="shared" si="2024"/>
        <v>0</v>
      </c>
      <c r="W4821" s="75"/>
      <c r="X4821" s="76"/>
    </row>
    <row r="4822" spans="1:24" s="77" customFormat="1" ht="15.75" x14ac:dyDescent="0.25">
      <c r="A4822" s="72" t="s">
        <v>308</v>
      </c>
      <c r="B4822" s="44" t="s">
        <v>335</v>
      </c>
      <c r="C4822" s="79" t="s">
        <v>273</v>
      </c>
      <c r="D4822" s="43" t="s">
        <v>274</v>
      </c>
      <c r="E4822" s="53"/>
      <c r="F4822" s="53">
        <f t="shared" si="2025"/>
        <v>0</v>
      </c>
      <c r="G4822" s="53"/>
      <c r="H4822" s="53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2022"/>
        <v>0</v>
      </c>
      <c r="R4822" s="74"/>
      <c r="S4822" s="53">
        <f t="shared" si="2023"/>
        <v>0</v>
      </c>
      <c r="T4822" s="58"/>
      <c r="U4822" s="58"/>
      <c r="V4822" s="53">
        <f t="shared" si="2024"/>
        <v>0</v>
      </c>
      <c r="W4822" s="75"/>
      <c r="X4822" s="76"/>
    </row>
    <row r="4823" spans="1:24" s="77" customFormat="1" ht="31.5" x14ac:dyDescent="0.25">
      <c r="A4823" s="72" t="s">
        <v>308</v>
      </c>
      <c r="B4823" s="44" t="s">
        <v>335</v>
      </c>
      <c r="C4823" s="79" t="s">
        <v>275</v>
      </c>
      <c r="D4823" s="43" t="s">
        <v>276</v>
      </c>
      <c r="E4823" s="74"/>
      <c r="F4823" s="74"/>
      <c r="G4823" s="74"/>
      <c r="H4823" s="74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2022"/>
        <v>0</v>
      </c>
      <c r="R4823" s="74"/>
      <c r="S4823" s="53">
        <f t="shared" si="2023"/>
        <v>0</v>
      </c>
      <c r="T4823" s="53"/>
      <c r="U4823" s="53"/>
      <c r="V4823" s="53">
        <f t="shared" si="2024"/>
        <v>0</v>
      </c>
      <c r="W4823" s="75"/>
      <c r="X4823" s="76"/>
    </row>
    <row r="4824" spans="1:24" s="77" customFormat="1" ht="15.75" x14ac:dyDescent="0.25">
      <c r="A4824" s="72" t="s">
        <v>308</v>
      </c>
      <c r="B4824" s="44" t="s">
        <v>335</v>
      </c>
      <c r="C4824" s="37" t="s">
        <v>353</v>
      </c>
      <c r="D4824" s="43" t="s">
        <v>351</v>
      </c>
      <c r="E4824" s="74"/>
      <c r="F4824" s="74"/>
      <c r="G4824" s="74"/>
      <c r="H4824" s="74"/>
      <c r="I4824" s="54"/>
      <c r="J4824" s="50"/>
      <c r="K4824" s="54"/>
      <c r="L4824" s="55"/>
      <c r="M4824" s="75"/>
      <c r="N4824" s="75"/>
      <c r="O4824" s="74"/>
      <c r="P4824" s="74"/>
      <c r="Q4824" s="57"/>
      <c r="R4824" s="74"/>
      <c r="S4824" s="53"/>
      <c r="T4824" s="53"/>
      <c r="U4824" s="53"/>
      <c r="V4824" s="53"/>
      <c r="W4824" s="75"/>
      <c r="X4824" s="76"/>
    </row>
    <row r="4825" spans="1:24" s="77" customFormat="1" ht="15.75" x14ac:dyDescent="0.25">
      <c r="A4825" s="72" t="s">
        <v>308</v>
      </c>
      <c r="B4825" s="44" t="s">
        <v>335</v>
      </c>
      <c r="C4825" s="37" t="s">
        <v>354</v>
      </c>
      <c r="D4825" s="38" t="s">
        <v>355</v>
      </c>
      <c r="E4825" s="53"/>
      <c r="F4825" s="99">
        <f>E4825/12*1</f>
        <v>0</v>
      </c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>
        <f>O4825-P4825</f>
        <v>0</v>
      </c>
      <c r="R4825" s="74"/>
      <c r="S4825" s="53">
        <f>ROUND(R4825/12*3,0)</f>
        <v>0</v>
      </c>
      <c r="T4825" s="53"/>
      <c r="U4825" s="53"/>
      <c r="V4825" s="53">
        <f>T4825-U4825</f>
        <v>0</v>
      </c>
      <c r="W4825" s="75"/>
      <c r="X4825" s="76"/>
    </row>
    <row r="4826" spans="1:24" s="77" customFormat="1" ht="15.75" x14ac:dyDescent="0.25">
      <c r="A4826" s="72" t="s">
        <v>308</v>
      </c>
      <c r="B4826" s="44" t="s">
        <v>335</v>
      </c>
      <c r="C4826" s="37" t="s">
        <v>360</v>
      </c>
      <c r="D4826" s="43" t="s">
        <v>319</v>
      </c>
      <c r="E4826" s="53"/>
      <c r="F4826" s="99">
        <f>E4826/12*1</f>
        <v>0</v>
      </c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/>
      <c r="R4826" s="74"/>
      <c r="S4826" s="53"/>
      <c r="T4826" s="53"/>
      <c r="U4826" s="53"/>
      <c r="V4826" s="53"/>
      <c r="W4826" s="75"/>
      <c r="X4826" s="76"/>
    </row>
    <row r="4827" spans="1:24" s="77" customFormat="1" ht="15.75" x14ac:dyDescent="0.25">
      <c r="A4827" s="72" t="s">
        <v>308</v>
      </c>
      <c r="B4827" s="44" t="s">
        <v>335</v>
      </c>
      <c r="C4827" s="37" t="s">
        <v>380</v>
      </c>
      <c r="D4827" s="39" t="s">
        <v>361</v>
      </c>
      <c r="E4827" s="53"/>
      <c r="F4827" s="99">
        <f>E4827/12*1</f>
        <v>0</v>
      </c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/>
      <c r="R4827" s="74"/>
      <c r="S4827" s="53"/>
      <c r="T4827" s="53"/>
      <c r="U4827" s="53"/>
      <c r="V4827" s="53"/>
      <c r="W4827" s="75"/>
      <c r="X4827" s="76"/>
    </row>
    <row r="4828" spans="1:24" s="77" customFormat="1" ht="15.75" x14ac:dyDescent="0.25">
      <c r="A4828" s="72" t="s">
        <v>308</v>
      </c>
      <c r="B4828" s="44" t="s">
        <v>335</v>
      </c>
      <c r="C4828" s="98" t="s">
        <v>387</v>
      </c>
      <c r="D4828" s="117" t="s">
        <v>388</v>
      </c>
      <c r="E4828" s="53">
        <v>36796</v>
      </c>
      <c r="F4828" s="53">
        <f>E4828</f>
        <v>36796</v>
      </c>
      <c r="G4828" s="53">
        <f t="shared" ref="G4828:H4828" si="2026">F4828</f>
        <v>36796</v>
      </c>
      <c r="H4828" s="53">
        <f t="shared" si="2026"/>
        <v>36796</v>
      </c>
      <c r="I4828" s="119"/>
      <c r="J4828" s="55"/>
      <c r="K4828" s="54"/>
      <c r="L4828" s="55"/>
      <c r="M4828" s="75"/>
      <c r="N4828" s="75"/>
      <c r="O4828" s="74"/>
      <c r="P4828" s="74"/>
      <c r="Q4828" s="57"/>
      <c r="R4828" s="74"/>
      <c r="S4828" s="53"/>
      <c r="T4828" s="53"/>
      <c r="U4828" s="53"/>
      <c r="V4828" s="53"/>
      <c r="W4828" s="75"/>
      <c r="X4828" s="76"/>
    </row>
    <row r="4829" spans="1:24" s="35" customFormat="1" ht="15.75" x14ac:dyDescent="0.25">
      <c r="A4829" s="100" t="s">
        <v>309</v>
      </c>
      <c r="B4829" s="100" t="s">
        <v>336</v>
      </c>
      <c r="C4829" s="108" t="s">
        <v>102</v>
      </c>
      <c r="D4829" s="102" t="s">
        <v>21</v>
      </c>
      <c r="E4829" s="109">
        <f>E4830+E4869</f>
        <v>1960183</v>
      </c>
      <c r="F4829" s="109">
        <f>F4830+F4869</f>
        <v>334887.49</v>
      </c>
      <c r="G4829" s="109">
        <f>G4830+G4869</f>
        <v>349869.14</v>
      </c>
      <c r="H4829" s="109">
        <f>H4830+H4869</f>
        <v>328838</v>
      </c>
      <c r="I4829" s="103">
        <f>I4830+I4869</f>
        <v>30148.479999999996</v>
      </c>
      <c r="J4829" s="104">
        <f>ROUND(I4829/F4829*100,2)</f>
        <v>9</v>
      </c>
      <c r="K4829" s="103">
        <f>K4830+K4869</f>
        <v>-15166.83</v>
      </c>
      <c r="L4829" s="106">
        <f>ROUND(K4829*100/-F4829,2)</f>
        <v>4.53</v>
      </c>
      <c r="M4829" s="109">
        <f t="shared" ref="M4829:V4829" si="2027">M4830+M4869</f>
        <v>27579</v>
      </c>
      <c r="N4829" s="109">
        <f t="shared" si="2027"/>
        <v>4596.5</v>
      </c>
      <c r="O4829" s="109">
        <f t="shared" si="2027"/>
        <v>4195</v>
      </c>
      <c r="P4829" s="109">
        <f t="shared" si="2027"/>
        <v>3852</v>
      </c>
      <c r="Q4829" s="103">
        <f t="shared" si="2027"/>
        <v>343</v>
      </c>
      <c r="R4829" s="109">
        <f t="shared" si="2027"/>
        <v>1374</v>
      </c>
      <c r="S4829" s="103">
        <f t="shared" si="2027"/>
        <v>230</v>
      </c>
      <c r="T4829" s="103">
        <f t="shared" si="2027"/>
        <v>246</v>
      </c>
      <c r="U4829" s="103">
        <f t="shared" si="2027"/>
        <v>234</v>
      </c>
      <c r="V4829" s="103">
        <f t="shared" si="2027"/>
        <v>12</v>
      </c>
      <c r="W4829" s="107">
        <v>10067</v>
      </c>
      <c r="X4829" s="80"/>
    </row>
    <row r="4830" spans="1:24" s="35" customFormat="1" ht="15.75" x14ac:dyDescent="0.25">
      <c r="A4830" s="72" t="s">
        <v>309</v>
      </c>
      <c r="B4830" s="21">
        <v>1</v>
      </c>
      <c r="C4830" s="73" t="s">
        <v>102</v>
      </c>
      <c r="D4830" s="27" t="s">
        <v>22</v>
      </c>
      <c r="E4830" s="52">
        <f t="shared" ref="E4830:L4830" si="2028">E4831+E4837+E4851</f>
        <v>933141</v>
      </c>
      <c r="F4830" s="52">
        <f t="shared" si="2028"/>
        <v>155381</v>
      </c>
      <c r="G4830" s="52">
        <f t="shared" si="2028"/>
        <v>177012</v>
      </c>
      <c r="H4830" s="52">
        <f t="shared" si="2028"/>
        <v>155372</v>
      </c>
      <c r="I4830" s="52">
        <f t="shared" si="2028"/>
        <v>21640</v>
      </c>
      <c r="J4830" s="50">
        <f>ROUND(I4830/F4830*100,2)</f>
        <v>13.93</v>
      </c>
      <c r="K4830" s="52">
        <f t="shared" si="2028"/>
        <v>-9</v>
      </c>
      <c r="L4830" s="52">
        <f t="shared" si="2028"/>
        <v>100</v>
      </c>
      <c r="M4830" s="49">
        <v>77</v>
      </c>
      <c r="N4830" s="49">
        <f>ROUND(M4830/12*2,2)</f>
        <v>12.83</v>
      </c>
      <c r="O4830" s="52">
        <f t="shared" ref="O4830:V4830" si="2029">O4831+O4837+O4851</f>
        <v>653</v>
      </c>
      <c r="P4830" s="52">
        <f t="shared" si="2029"/>
        <v>653</v>
      </c>
      <c r="Q4830" s="52">
        <f t="shared" si="2029"/>
        <v>0</v>
      </c>
      <c r="R4830" s="52">
        <f t="shared" si="2029"/>
        <v>33</v>
      </c>
      <c r="S4830" s="52">
        <f t="shared" si="2029"/>
        <v>6</v>
      </c>
      <c r="T4830" s="59">
        <f t="shared" si="2029"/>
        <v>31</v>
      </c>
      <c r="U4830" s="59">
        <f t="shared" si="2029"/>
        <v>31</v>
      </c>
      <c r="V4830" s="59">
        <f t="shared" si="2029"/>
        <v>0</v>
      </c>
      <c r="W4830" s="75"/>
      <c r="X4830" s="82"/>
    </row>
    <row r="4831" spans="1:24" s="35" customFormat="1" ht="15.75" x14ac:dyDescent="0.25">
      <c r="A4831" s="72" t="s">
        <v>309</v>
      </c>
      <c r="B4831" s="33" t="s">
        <v>330</v>
      </c>
      <c r="C4831" s="73" t="s">
        <v>102</v>
      </c>
      <c r="D4831" s="32" t="s">
        <v>23</v>
      </c>
      <c r="E4831" s="83">
        <f t="shared" ref="E4831:L4831" si="2030">SUM(E4832:E4836)</f>
        <v>933085</v>
      </c>
      <c r="F4831" s="83">
        <f t="shared" si="2030"/>
        <v>155372</v>
      </c>
      <c r="G4831" s="83">
        <f t="shared" si="2030"/>
        <v>177012</v>
      </c>
      <c r="H4831" s="83">
        <f t="shared" si="2030"/>
        <v>155372</v>
      </c>
      <c r="I4831" s="49">
        <f t="shared" si="2030"/>
        <v>21640</v>
      </c>
      <c r="J4831" s="128">
        <f t="shared" si="2030"/>
        <v>481.32</v>
      </c>
      <c r="K4831" s="49">
        <f t="shared" si="2030"/>
        <v>0</v>
      </c>
      <c r="L4831" s="49">
        <f t="shared" si="2030"/>
        <v>0</v>
      </c>
      <c r="M4831" s="83"/>
      <c r="N4831" s="83"/>
      <c r="O4831" s="52">
        <f t="shared" ref="O4831:V4831" si="2031">SUM(O4832:O4836)</f>
        <v>653</v>
      </c>
      <c r="P4831" s="52">
        <f t="shared" si="2031"/>
        <v>653</v>
      </c>
      <c r="Q4831" s="52">
        <f t="shared" si="2031"/>
        <v>0</v>
      </c>
      <c r="R4831" s="52">
        <f t="shared" si="2031"/>
        <v>33</v>
      </c>
      <c r="S4831" s="52">
        <f t="shared" si="2031"/>
        <v>6</v>
      </c>
      <c r="T4831" s="52">
        <f t="shared" si="2031"/>
        <v>31</v>
      </c>
      <c r="U4831" s="49">
        <f t="shared" si="2031"/>
        <v>31</v>
      </c>
      <c r="V4831" s="49">
        <f t="shared" si="2031"/>
        <v>0</v>
      </c>
      <c r="W4831" s="83"/>
      <c r="X4831" s="82"/>
    </row>
    <row r="4832" spans="1:24" s="35" customFormat="1" ht="15.75" x14ac:dyDescent="0.25">
      <c r="A4832" s="163" t="s">
        <v>309</v>
      </c>
      <c r="B4832" s="33" t="s">
        <v>330</v>
      </c>
      <c r="C4832" s="73" t="s">
        <v>73</v>
      </c>
      <c r="D4832" s="34" t="s">
        <v>106</v>
      </c>
      <c r="E4832" s="53">
        <v>27822</v>
      </c>
      <c r="F4832" s="99">
        <f>2248*2</f>
        <v>4496</v>
      </c>
      <c r="G4832" s="99">
        <v>26136</v>
      </c>
      <c r="H4832" s="99">
        <v>4496</v>
      </c>
      <c r="I4832" s="54">
        <f>G4832-F4832</f>
        <v>21640</v>
      </c>
      <c r="J4832" s="50">
        <f>ROUND(I4832/F4832*100,2)</f>
        <v>481.32</v>
      </c>
      <c r="K4832" s="54"/>
      <c r="L4832" s="55"/>
      <c r="M4832" s="74"/>
      <c r="N4832" s="74"/>
      <c r="O4832" s="74">
        <v>653</v>
      </c>
      <c r="P4832" s="74">
        <v>653</v>
      </c>
      <c r="Q4832" s="59">
        <f>O4832-P4832</f>
        <v>0</v>
      </c>
      <c r="R4832" s="74">
        <v>33</v>
      </c>
      <c r="S4832" s="53">
        <f>ROUND(R4832/12*2,0)</f>
        <v>6</v>
      </c>
      <c r="T4832" s="58">
        <v>31</v>
      </c>
      <c r="U4832" s="58">
        <v>31</v>
      </c>
      <c r="V4832" s="53">
        <f>T4832-U4832</f>
        <v>0</v>
      </c>
      <c r="W4832" s="74"/>
      <c r="X4832" s="76"/>
    </row>
    <row r="4833" spans="1:24" s="35" customFormat="1" ht="15.75" x14ac:dyDescent="0.25">
      <c r="A4833" s="72" t="s">
        <v>309</v>
      </c>
      <c r="B4833" s="33" t="s">
        <v>330</v>
      </c>
      <c r="C4833" s="73" t="s">
        <v>74</v>
      </c>
      <c r="D4833" s="116" t="s">
        <v>104</v>
      </c>
      <c r="E4833" s="53">
        <v>905263</v>
      </c>
      <c r="F4833" s="53">
        <f>75438*2</f>
        <v>150876</v>
      </c>
      <c r="G4833" s="53">
        <v>150876</v>
      </c>
      <c r="H4833" s="53">
        <v>150876</v>
      </c>
      <c r="I4833" s="119"/>
      <c r="J4833" s="50"/>
      <c r="K4833" s="119"/>
      <c r="L4833" s="55"/>
      <c r="M4833" s="75"/>
      <c r="N4833" s="75"/>
      <c r="O4833" s="74"/>
      <c r="P4833" s="74"/>
      <c r="Q4833" s="59">
        <f>O4833-P4833</f>
        <v>0</v>
      </c>
      <c r="R4833" s="74"/>
      <c r="S4833" s="53">
        <f>ROUND(R4833/12*3,0)</f>
        <v>0</v>
      </c>
      <c r="T4833" s="53"/>
      <c r="U4833" s="53"/>
      <c r="V4833" s="53">
        <f>T4833-U4833</f>
        <v>0</v>
      </c>
      <c r="W4833" s="75"/>
      <c r="X4833" s="76"/>
    </row>
    <row r="4834" spans="1:24" s="35" customFormat="1" ht="15.75" x14ac:dyDescent="0.25">
      <c r="A4834" s="72" t="s">
        <v>309</v>
      </c>
      <c r="B4834" s="33" t="s">
        <v>330</v>
      </c>
      <c r="C4834" s="73" t="s">
        <v>74</v>
      </c>
      <c r="D4834" s="116" t="s">
        <v>105</v>
      </c>
      <c r="E4834" s="53"/>
      <c r="F4834" s="53"/>
      <c r="G4834" s="53"/>
      <c r="H4834" s="53"/>
      <c r="I4834" s="119"/>
      <c r="J4834" s="50"/>
      <c r="K4834" s="119"/>
      <c r="L4834" s="55"/>
      <c r="M4834" s="75"/>
      <c r="N4834" s="75"/>
      <c r="O4834" s="74"/>
      <c r="P4834" s="74"/>
      <c r="Q4834" s="59">
        <f>O4834-P4834</f>
        <v>0</v>
      </c>
      <c r="R4834" s="74"/>
      <c r="S4834" s="53">
        <f>ROUND(R4834/12*3,0)</f>
        <v>0</v>
      </c>
      <c r="T4834" s="53"/>
      <c r="U4834" s="53"/>
      <c r="V4834" s="53">
        <f>T4834-U4834</f>
        <v>0</v>
      </c>
      <c r="W4834" s="75"/>
      <c r="X4834" s="76"/>
    </row>
    <row r="4835" spans="1:24" s="35" customFormat="1" ht="15.75" x14ac:dyDescent="0.25">
      <c r="A4835" s="72" t="s">
        <v>309</v>
      </c>
      <c r="B4835" s="33" t="s">
        <v>330</v>
      </c>
      <c r="C4835" s="73" t="s">
        <v>75</v>
      </c>
      <c r="D4835" s="34" t="s">
        <v>107</v>
      </c>
      <c r="E4835" s="74"/>
      <c r="F4835" s="53"/>
      <c r="G4835" s="74"/>
      <c r="H4835" s="74"/>
      <c r="I4835" s="119"/>
      <c r="J4835" s="50"/>
      <c r="K4835" s="119"/>
      <c r="L4835" s="55"/>
      <c r="M4835" s="75"/>
      <c r="N4835" s="75"/>
      <c r="O4835" s="74"/>
      <c r="P4835" s="74"/>
      <c r="Q4835" s="59">
        <f>O4835-P4835</f>
        <v>0</v>
      </c>
      <c r="R4835" s="74"/>
      <c r="S4835" s="53">
        <f>ROUND(R4835/12*3,0)</f>
        <v>0</v>
      </c>
      <c r="T4835" s="53"/>
      <c r="U4835" s="53"/>
      <c r="V4835" s="53">
        <f>T4835-U4835</f>
        <v>0</v>
      </c>
      <c r="W4835" s="75"/>
      <c r="X4835" s="76"/>
    </row>
    <row r="4836" spans="1:24" s="35" customFormat="1" ht="31.5" x14ac:dyDescent="0.25">
      <c r="A4836" s="72" t="s">
        <v>309</v>
      </c>
      <c r="B4836" s="33" t="s">
        <v>330</v>
      </c>
      <c r="C4836" s="73" t="s">
        <v>76</v>
      </c>
      <c r="D4836" s="34" t="s">
        <v>108</v>
      </c>
      <c r="E4836" s="74"/>
      <c r="F4836" s="53"/>
      <c r="G4836" s="74"/>
      <c r="H4836" s="74"/>
      <c r="I4836" s="119"/>
      <c r="J4836" s="50"/>
      <c r="K4836" s="119"/>
      <c r="L4836" s="55"/>
      <c r="M4836" s="75"/>
      <c r="N4836" s="75"/>
      <c r="O4836" s="74"/>
      <c r="P4836" s="74"/>
      <c r="Q4836" s="59">
        <f>O4836-P4836</f>
        <v>0</v>
      </c>
      <c r="R4836" s="74"/>
      <c r="S4836" s="53">
        <f>ROUND(R4836/12*3,0)</f>
        <v>0</v>
      </c>
      <c r="T4836" s="53"/>
      <c r="U4836" s="53"/>
      <c r="V4836" s="53">
        <f>T4836-U4836</f>
        <v>0</v>
      </c>
      <c r="W4836" s="75"/>
      <c r="X4836" s="76"/>
    </row>
    <row r="4837" spans="1:24" s="35" customFormat="1" ht="15.75" x14ac:dyDescent="0.25">
      <c r="A4837" s="72" t="s">
        <v>309</v>
      </c>
      <c r="B4837" s="22" t="s">
        <v>331</v>
      </c>
      <c r="C4837" s="36"/>
      <c r="D4837" s="32" t="s">
        <v>24</v>
      </c>
      <c r="E4837" s="61">
        <f t="shared" ref="E4837:L4837" si="2032">SUM(E4838:E4850)</f>
        <v>0</v>
      </c>
      <c r="F4837" s="61">
        <f t="shared" si="2032"/>
        <v>0</v>
      </c>
      <c r="G4837" s="61">
        <f t="shared" si="2032"/>
        <v>0</v>
      </c>
      <c r="H4837" s="61">
        <f t="shared" si="2032"/>
        <v>0</v>
      </c>
      <c r="I4837" s="61">
        <f t="shared" si="2032"/>
        <v>0</v>
      </c>
      <c r="J4837" s="120">
        <f t="shared" si="2032"/>
        <v>0</v>
      </c>
      <c r="K4837" s="61">
        <f t="shared" si="2032"/>
        <v>0</v>
      </c>
      <c r="L4837" s="61">
        <f t="shared" si="2032"/>
        <v>0</v>
      </c>
      <c r="M4837" s="61"/>
      <c r="N4837" s="61"/>
      <c r="O4837" s="61">
        <f t="shared" ref="O4837:V4837" si="2033">SUM(O4838:O4850)</f>
        <v>0</v>
      </c>
      <c r="P4837" s="61">
        <f t="shared" si="2033"/>
        <v>0</v>
      </c>
      <c r="Q4837" s="61">
        <f t="shared" si="2033"/>
        <v>0</v>
      </c>
      <c r="R4837" s="61">
        <f t="shared" si="2033"/>
        <v>0</v>
      </c>
      <c r="S4837" s="61">
        <f t="shared" si="2033"/>
        <v>0</v>
      </c>
      <c r="T4837" s="61">
        <f t="shared" si="2033"/>
        <v>0</v>
      </c>
      <c r="U4837" s="61">
        <f t="shared" si="2033"/>
        <v>0</v>
      </c>
      <c r="V4837" s="61">
        <f t="shared" si="2033"/>
        <v>0</v>
      </c>
      <c r="W4837" s="68"/>
      <c r="X4837" s="76"/>
    </row>
    <row r="4838" spans="1:24" s="35" customFormat="1" ht="15.75" x14ac:dyDescent="0.25">
      <c r="A4838" s="72" t="s">
        <v>309</v>
      </c>
      <c r="B4838" s="33" t="s">
        <v>331</v>
      </c>
      <c r="C4838" s="79" t="s">
        <v>25</v>
      </c>
      <c r="D4838" s="34" t="s">
        <v>54</v>
      </c>
      <c r="E4838" s="74"/>
      <c r="F4838" s="74"/>
      <c r="G4838" s="74"/>
      <c r="H4838" s="74"/>
      <c r="I4838" s="119"/>
      <c r="J4838" s="50"/>
      <c r="K4838" s="119"/>
      <c r="L4838" s="55"/>
      <c r="M4838" s="75"/>
      <c r="N4838" s="75"/>
      <c r="O4838" s="74"/>
      <c r="P4838" s="74"/>
      <c r="Q4838" s="59">
        <f t="shared" ref="Q4838:Q4850" si="2034">O4838-P4838</f>
        <v>0</v>
      </c>
      <c r="R4838" s="74"/>
      <c r="S4838" s="53">
        <f t="shared" ref="S4838:S4850" si="2035">ROUND(R4838/12*3,0)</f>
        <v>0</v>
      </c>
      <c r="T4838" s="53"/>
      <c r="U4838" s="53"/>
      <c r="V4838" s="53">
        <f t="shared" ref="V4838:V4850" si="2036">T4838-U4838</f>
        <v>0</v>
      </c>
      <c r="W4838" s="75"/>
      <c r="X4838" s="76"/>
    </row>
    <row r="4839" spans="1:24" s="35" customFormat="1" ht="15.75" x14ac:dyDescent="0.25">
      <c r="A4839" s="72" t="s">
        <v>309</v>
      </c>
      <c r="B4839" s="33" t="s">
        <v>331</v>
      </c>
      <c r="C4839" s="79" t="s">
        <v>26</v>
      </c>
      <c r="D4839" s="34" t="s">
        <v>27</v>
      </c>
      <c r="E4839" s="74"/>
      <c r="F4839" s="74"/>
      <c r="G4839" s="74"/>
      <c r="H4839" s="74"/>
      <c r="I4839" s="119"/>
      <c r="J4839" s="50"/>
      <c r="K4839" s="119"/>
      <c r="L4839" s="55"/>
      <c r="M4839" s="75"/>
      <c r="N4839" s="75"/>
      <c r="O4839" s="74"/>
      <c r="P4839" s="74"/>
      <c r="Q4839" s="59">
        <f t="shared" si="2034"/>
        <v>0</v>
      </c>
      <c r="R4839" s="74"/>
      <c r="S4839" s="53">
        <f t="shared" si="2035"/>
        <v>0</v>
      </c>
      <c r="T4839" s="53"/>
      <c r="U4839" s="53"/>
      <c r="V4839" s="53">
        <f t="shared" si="2036"/>
        <v>0</v>
      </c>
      <c r="W4839" s="75"/>
      <c r="X4839" s="76"/>
    </row>
    <row r="4840" spans="1:24" s="35" customFormat="1" ht="31.5" x14ac:dyDescent="0.25">
      <c r="A4840" s="72" t="s">
        <v>309</v>
      </c>
      <c r="B4840" s="33" t="s">
        <v>331</v>
      </c>
      <c r="C4840" s="79" t="s">
        <v>28</v>
      </c>
      <c r="D4840" s="34" t="s">
        <v>29</v>
      </c>
      <c r="E4840" s="74"/>
      <c r="F4840" s="74"/>
      <c r="G4840" s="74"/>
      <c r="H4840" s="74"/>
      <c r="I4840" s="119"/>
      <c r="J4840" s="50"/>
      <c r="K4840" s="119"/>
      <c r="L4840" s="55"/>
      <c r="M4840" s="75"/>
      <c r="N4840" s="75"/>
      <c r="O4840" s="74"/>
      <c r="P4840" s="74"/>
      <c r="Q4840" s="59">
        <f t="shared" si="2034"/>
        <v>0</v>
      </c>
      <c r="R4840" s="74"/>
      <c r="S4840" s="53">
        <f t="shared" si="2035"/>
        <v>0</v>
      </c>
      <c r="T4840" s="53"/>
      <c r="U4840" s="53"/>
      <c r="V4840" s="53">
        <f t="shared" si="2036"/>
        <v>0</v>
      </c>
      <c r="W4840" s="75"/>
      <c r="X4840" s="76"/>
    </row>
    <row r="4841" spans="1:24" s="35" customFormat="1" ht="15.75" x14ac:dyDescent="0.25">
      <c r="A4841" s="72" t="s">
        <v>309</v>
      </c>
      <c r="B4841" s="33" t="s">
        <v>331</v>
      </c>
      <c r="C4841" s="86" t="s">
        <v>56</v>
      </c>
      <c r="D4841" s="34" t="s">
        <v>53</v>
      </c>
      <c r="E4841" s="74"/>
      <c r="F4841" s="74"/>
      <c r="G4841" s="74"/>
      <c r="H4841" s="74"/>
      <c r="I4841" s="119"/>
      <c r="J4841" s="50"/>
      <c r="K4841" s="119"/>
      <c r="L4841" s="55"/>
      <c r="M4841" s="75"/>
      <c r="N4841" s="75"/>
      <c r="O4841" s="74"/>
      <c r="P4841" s="74"/>
      <c r="Q4841" s="59">
        <f t="shared" si="2034"/>
        <v>0</v>
      </c>
      <c r="R4841" s="74"/>
      <c r="S4841" s="53">
        <f t="shared" si="2035"/>
        <v>0</v>
      </c>
      <c r="T4841" s="53"/>
      <c r="U4841" s="53"/>
      <c r="V4841" s="53">
        <f t="shared" si="2036"/>
        <v>0</v>
      </c>
      <c r="W4841" s="75"/>
      <c r="X4841" s="76"/>
    </row>
    <row r="4842" spans="1:24" s="35" customFormat="1" ht="21.75" customHeight="1" x14ac:dyDescent="0.25">
      <c r="A4842" s="72" t="s">
        <v>309</v>
      </c>
      <c r="B4842" s="33" t="s">
        <v>331</v>
      </c>
      <c r="C4842" s="86" t="s">
        <v>57</v>
      </c>
      <c r="D4842" s="34" t="s">
        <v>68</v>
      </c>
      <c r="E4842" s="74"/>
      <c r="F4842" s="74"/>
      <c r="G4842" s="74"/>
      <c r="H4842" s="74"/>
      <c r="I4842" s="119"/>
      <c r="J4842" s="50"/>
      <c r="K4842" s="119"/>
      <c r="L4842" s="55"/>
      <c r="M4842" s="75"/>
      <c r="N4842" s="75"/>
      <c r="O4842" s="74"/>
      <c r="P4842" s="74"/>
      <c r="Q4842" s="59">
        <f t="shared" si="2034"/>
        <v>0</v>
      </c>
      <c r="R4842" s="74"/>
      <c r="S4842" s="53">
        <f t="shared" si="2035"/>
        <v>0</v>
      </c>
      <c r="T4842" s="53"/>
      <c r="U4842" s="53"/>
      <c r="V4842" s="53">
        <f t="shared" si="2036"/>
        <v>0</v>
      </c>
      <c r="W4842" s="75"/>
      <c r="X4842" s="76"/>
    </row>
    <row r="4843" spans="1:24" s="35" customFormat="1" ht="15.75" x14ac:dyDescent="0.25">
      <c r="A4843" s="72" t="s">
        <v>309</v>
      </c>
      <c r="B4843" s="33" t="s">
        <v>331</v>
      </c>
      <c r="C4843" s="79" t="s">
        <v>58</v>
      </c>
      <c r="D4843" s="34" t="s">
        <v>70</v>
      </c>
      <c r="E4843" s="74"/>
      <c r="F4843" s="74"/>
      <c r="G4843" s="74"/>
      <c r="H4843" s="74"/>
      <c r="I4843" s="119"/>
      <c r="J4843" s="50"/>
      <c r="K4843" s="119"/>
      <c r="L4843" s="55"/>
      <c r="M4843" s="75"/>
      <c r="N4843" s="75"/>
      <c r="O4843" s="74"/>
      <c r="P4843" s="74"/>
      <c r="Q4843" s="59">
        <f t="shared" si="2034"/>
        <v>0</v>
      </c>
      <c r="R4843" s="74"/>
      <c r="S4843" s="53">
        <f t="shared" si="2035"/>
        <v>0</v>
      </c>
      <c r="T4843" s="53"/>
      <c r="U4843" s="53"/>
      <c r="V4843" s="53">
        <f t="shared" si="2036"/>
        <v>0</v>
      </c>
      <c r="W4843" s="75"/>
      <c r="X4843" s="76"/>
    </row>
    <row r="4844" spans="1:24" s="35" customFormat="1" ht="31.5" x14ac:dyDescent="0.25">
      <c r="A4844" s="72" t="s">
        <v>309</v>
      </c>
      <c r="B4844" s="33" t="s">
        <v>331</v>
      </c>
      <c r="C4844" s="86" t="s">
        <v>59</v>
      </c>
      <c r="D4844" s="34" t="s">
        <v>69</v>
      </c>
      <c r="E4844" s="74"/>
      <c r="F4844" s="74"/>
      <c r="G4844" s="74"/>
      <c r="H4844" s="74"/>
      <c r="I4844" s="119"/>
      <c r="J4844" s="50"/>
      <c r="K4844" s="119"/>
      <c r="L4844" s="55"/>
      <c r="M4844" s="75"/>
      <c r="N4844" s="75"/>
      <c r="O4844" s="74"/>
      <c r="P4844" s="74"/>
      <c r="Q4844" s="59">
        <f t="shared" si="2034"/>
        <v>0</v>
      </c>
      <c r="R4844" s="74"/>
      <c r="S4844" s="53">
        <f t="shared" si="2035"/>
        <v>0</v>
      </c>
      <c r="T4844" s="53"/>
      <c r="U4844" s="53"/>
      <c r="V4844" s="53">
        <f t="shared" si="2036"/>
        <v>0</v>
      </c>
      <c r="W4844" s="75"/>
      <c r="X4844" s="76"/>
    </row>
    <row r="4845" spans="1:24" s="35" customFormat="1" ht="15.75" x14ac:dyDescent="0.25">
      <c r="A4845" s="72" t="s">
        <v>309</v>
      </c>
      <c r="B4845" s="33" t="s">
        <v>331</v>
      </c>
      <c r="C4845" s="79" t="s">
        <v>60</v>
      </c>
      <c r="D4845" s="34" t="s">
        <v>72</v>
      </c>
      <c r="E4845" s="74"/>
      <c r="F4845" s="74"/>
      <c r="G4845" s="74"/>
      <c r="H4845" s="74"/>
      <c r="I4845" s="119"/>
      <c r="J4845" s="50"/>
      <c r="K4845" s="119"/>
      <c r="L4845" s="55"/>
      <c r="M4845" s="75"/>
      <c r="N4845" s="75"/>
      <c r="O4845" s="74"/>
      <c r="P4845" s="74"/>
      <c r="Q4845" s="59">
        <f t="shared" si="2034"/>
        <v>0</v>
      </c>
      <c r="R4845" s="74"/>
      <c r="S4845" s="53">
        <f t="shared" si="2035"/>
        <v>0</v>
      </c>
      <c r="T4845" s="53"/>
      <c r="U4845" s="53"/>
      <c r="V4845" s="53">
        <f t="shared" si="2036"/>
        <v>0</v>
      </c>
      <c r="W4845" s="75"/>
      <c r="X4845" s="76"/>
    </row>
    <row r="4846" spans="1:24" s="35" customFormat="1" ht="15.75" x14ac:dyDescent="0.25">
      <c r="A4846" s="72" t="s">
        <v>309</v>
      </c>
      <c r="B4846" s="33" t="s">
        <v>331</v>
      </c>
      <c r="C4846" s="79" t="s">
        <v>61</v>
      </c>
      <c r="D4846" s="34" t="s">
        <v>67</v>
      </c>
      <c r="E4846" s="74"/>
      <c r="F4846" s="74"/>
      <c r="G4846" s="74"/>
      <c r="H4846" s="74"/>
      <c r="I4846" s="119"/>
      <c r="J4846" s="50"/>
      <c r="K4846" s="119"/>
      <c r="L4846" s="55"/>
      <c r="M4846" s="75"/>
      <c r="N4846" s="75"/>
      <c r="O4846" s="74"/>
      <c r="P4846" s="74"/>
      <c r="Q4846" s="59">
        <f t="shared" si="2034"/>
        <v>0</v>
      </c>
      <c r="R4846" s="74"/>
      <c r="S4846" s="53">
        <f t="shared" si="2035"/>
        <v>0</v>
      </c>
      <c r="T4846" s="53"/>
      <c r="U4846" s="53"/>
      <c r="V4846" s="53">
        <f t="shared" si="2036"/>
        <v>0</v>
      </c>
      <c r="W4846" s="75"/>
      <c r="X4846" s="76"/>
    </row>
    <row r="4847" spans="1:24" s="35" customFormat="1" ht="15.75" x14ac:dyDescent="0.25">
      <c r="A4847" s="72" t="s">
        <v>309</v>
      </c>
      <c r="B4847" s="33" t="s">
        <v>331</v>
      </c>
      <c r="C4847" s="79" t="s">
        <v>62</v>
      </c>
      <c r="D4847" s="34" t="s">
        <v>66</v>
      </c>
      <c r="E4847" s="74"/>
      <c r="F4847" s="74"/>
      <c r="G4847" s="74"/>
      <c r="H4847" s="74"/>
      <c r="I4847" s="119"/>
      <c r="J4847" s="50"/>
      <c r="K4847" s="119"/>
      <c r="L4847" s="55"/>
      <c r="M4847" s="75"/>
      <c r="N4847" s="75"/>
      <c r="O4847" s="74"/>
      <c r="P4847" s="74"/>
      <c r="Q4847" s="59">
        <f t="shared" si="2034"/>
        <v>0</v>
      </c>
      <c r="R4847" s="74"/>
      <c r="S4847" s="53">
        <f t="shared" si="2035"/>
        <v>0</v>
      </c>
      <c r="T4847" s="53"/>
      <c r="U4847" s="53"/>
      <c r="V4847" s="53">
        <f t="shared" si="2036"/>
        <v>0</v>
      </c>
      <c r="W4847" s="75"/>
      <c r="X4847" s="76"/>
    </row>
    <row r="4848" spans="1:24" s="35" customFormat="1" ht="15.75" x14ac:dyDescent="0.25">
      <c r="A4848" s="72" t="s">
        <v>309</v>
      </c>
      <c r="B4848" s="33" t="s">
        <v>331</v>
      </c>
      <c r="C4848" s="79" t="s">
        <v>63</v>
      </c>
      <c r="D4848" s="34" t="s">
        <v>52</v>
      </c>
      <c r="E4848" s="74"/>
      <c r="F4848" s="74"/>
      <c r="G4848" s="74"/>
      <c r="H4848" s="74"/>
      <c r="I4848" s="119"/>
      <c r="J4848" s="50"/>
      <c r="K4848" s="119"/>
      <c r="L4848" s="55"/>
      <c r="M4848" s="75"/>
      <c r="N4848" s="75"/>
      <c r="O4848" s="74"/>
      <c r="P4848" s="74"/>
      <c r="Q4848" s="59">
        <f t="shared" si="2034"/>
        <v>0</v>
      </c>
      <c r="R4848" s="74"/>
      <c r="S4848" s="53">
        <f t="shared" si="2035"/>
        <v>0</v>
      </c>
      <c r="T4848" s="53"/>
      <c r="U4848" s="53"/>
      <c r="V4848" s="53">
        <f t="shared" si="2036"/>
        <v>0</v>
      </c>
      <c r="W4848" s="75"/>
      <c r="X4848" s="76"/>
    </row>
    <row r="4849" spans="1:24" s="35" customFormat="1" ht="15.75" x14ac:dyDescent="0.25">
      <c r="A4849" s="72" t="s">
        <v>309</v>
      </c>
      <c r="B4849" s="33" t="s">
        <v>331</v>
      </c>
      <c r="C4849" s="79" t="s">
        <v>64</v>
      </c>
      <c r="D4849" s="34" t="s">
        <v>55</v>
      </c>
      <c r="E4849" s="74"/>
      <c r="F4849" s="74"/>
      <c r="G4849" s="74"/>
      <c r="H4849" s="74"/>
      <c r="I4849" s="119"/>
      <c r="J4849" s="50"/>
      <c r="K4849" s="119"/>
      <c r="L4849" s="55"/>
      <c r="M4849" s="75"/>
      <c r="N4849" s="75"/>
      <c r="O4849" s="74"/>
      <c r="P4849" s="74"/>
      <c r="Q4849" s="59">
        <f t="shared" si="2034"/>
        <v>0</v>
      </c>
      <c r="R4849" s="74"/>
      <c r="S4849" s="53">
        <f t="shared" si="2035"/>
        <v>0</v>
      </c>
      <c r="T4849" s="53"/>
      <c r="U4849" s="53"/>
      <c r="V4849" s="53">
        <f t="shared" si="2036"/>
        <v>0</v>
      </c>
      <c r="W4849" s="75"/>
      <c r="X4849" s="76"/>
    </row>
    <row r="4850" spans="1:24" s="35" customFormat="1" ht="15.75" x14ac:dyDescent="0.25">
      <c r="A4850" s="72" t="s">
        <v>309</v>
      </c>
      <c r="B4850" s="33" t="s">
        <v>331</v>
      </c>
      <c r="C4850" s="79" t="s">
        <v>65</v>
      </c>
      <c r="D4850" s="34" t="s">
        <v>71</v>
      </c>
      <c r="E4850" s="74"/>
      <c r="F4850" s="74"/>
      <c r="G4850" s="74"/>
      <c r="H4850" s="74"/>
      <c r="I4850" s="119"/>
      <c r="J4850" s="50"/>
      <c r="K4850" s="119"/>
      <c r="L4850" s="55"/>
      <c r="M4850" s="75"/>
      <c r="N4850" s="75"/>
      <c r="O4850" s="74"/>
      <c r="P4850" s="74"/>
      <c r="Q4850" s="59">
        <f t="shared" si="2034"/>
        <v>0</v>
      </c>
      <c r="R4850" s="74"/>
      <c r="S4850" s="53">
        <f t="shared" si="2035"/>
        <v>0</v>
      </c>
      <c r="T4850" s="53"/>
      <c r="U4850" s="53"/>
      <c r="V4850" s="53">
        <f t="shared" si="2036"/>
        <v>0</v>
      </c>
      <c r="W4850" s="75"/>
      <c r="X4850" s="76"/>
    </row>
    <row r="4851" spans="1:24" s="35" customFormat="1" ht="31.5" x14ac:dyDescent="0.25">
      <c r="A4851" s="72" t="s">
        <v>309</v>
      </c>
      <c r="B4851" s="22" t="s">
        <v>332</v>
      </c>
      <c r="C4851" s="73" t="s">
        <v>102</v>
      </c>
      <c r="D4851" s="32" t="s">
        <v>30</v>
      </c>
      <c r="E4851" s="61">
        <f t="shared" ref="E4851:L4851" si="2037">SUM(E4852:E4868)</f>
        <v>56</v>
      </c>
      <c r="F4851" s="61">
        <f t="shared" si="2037"/>
        <v>9</v>
      </c>
      <c r="G4851" s="61">
        <f t="shared" si="2037"/>
        <v>0</v>
      </c>
      <c r="H4851" s="61">
        <f t="shared" si="2037"/>
        <v>0</v>
      </c>
      <c r="I4851" s="61">
        <f t="shared" si="2037"/>
        <v>0</v>
      </c>
      <c r="J4851" s="50">
        <f>ROUND(I4851/F4851*100,2)</f>
        <v>0</v>
      </c>
      <c r="K4851" s="61">
        <f t="shared" si="2037"/>
        <v>-9</v>
      </c>
      <c r="L4851" s="61">
        <f t="shared" si="2037"/>
        <v>100</v>
      </c>
      <c r="M4851" s="61"/>
      <c r="N4851" s="61"/>
      <c r="O4851" s="61">
        <f t="shared" ref="O4851:V4851" si="2038">SUM(O4852:O4866)</f>
        <v>0</v>
      </c>
      <c r="P4851" s="61">
        <f t="shared" si="2038"/>
        <v>0</v>
      </c>
      <c r="Q4851" s="61">
        <f t="shared" si="2038"/>
        <v>0</v>
      </c>
      <c r="R4851" s="61">
        <f t="shared" si="2038"/>
        <v>0</v>
      </c>
      <c r="S4851" s="61">
        <f t="shared" si="2038"/>
        <v>0</v>
      </c>
      <c r="T4851" s="61">
        <f t="shared" si="2038"/>
        <v>0</v>
      </c>
      <c r="U4851" s="61">
        <f t="shared" si="2038"/>
        <v>0</v>
      </c>
      <c r="V4851" s="61">
        <f t="shared" si="2038"/>
        <v>0</v>
      </c>
      <c r="W4851" s="61"/>
      <c r="X4851" s="76"/>
    </row>
    <row r="4852" spans="1:24" s="35" customFormat="1" ht="15.75" x14ac:dyDescent="0.25">
      <c r="A4852" s="72" t="s">
        <v>309</v>
      </c>
      <c r="B4852" s="33" t="s">
        <v>332</v>
      </c>
      <c r="C4852" s="73" t="s">
        <v>79</v>
      </c>
      <c r="D4852" s="43" t="s">
        <v>77</v>
      </c>
      <c r="E4852" s="74"/>
      <c r="F4852" s="74"/>
      <c r="G4852" s="74"/>
      <c r="H4852" s="74"/>
      <c r="I4852" s="119"/>
      <c r="J4852" s="50"/>
      <c r="K4852" s="119"/>
      <c r="L4852" s="55"/>
      <c r="M4852" s="75"/>
      <c r="N4852" s="75"/>
      <c r="O4852" s="74"/>
      <c r="P4852" s="74"/>
      <c r="Q4852" s="59">
        <f t="shared" ref="Q4852:Q4866" si="2039">O4852-P4852</f>
        <v>0</v>
      </c>
      <c r="R4852" s="74"/>
      <c r="S4852" s="53">
        <f>ROUND(R4852/12*3,0)</f>
        <v>0</v>
      </c>
      <c r="T4852" s="53"/>
      <c r="U4852" s="53"/>
      <c r="V4852" s="53">
        <f t="shared" ref="V4852:V4866" si="2040">T4852-U4852</f>
        <v>0</v>
      </c>
      <c r="W4852" s="75"/>
      <c r="X4852" s="76"/>
    </row>
    <row r="4853" spans="1:24" s="35" customFormat="1" ht="15.75" x14ac:dyDescent="0.25">
      <c r="A4853" s="72" t="s">
        <v>309</v>
      </c>
      <c r="B4853" s="33" t="s">
        <v>332</v>
      </c>
      <c r="C4853" s="73" t="s">
        <v>80</v>
      </c>
      <c r="D4853" s="43" t="s">
        <v>78</v>
      </c>
      <c r="E4853" s="74"/>
      <c r="F4853" s="74"/>
      <c r="G4853" s="74"/>
      <c r="H4853" s="74"/>
      <c r="I4853" s="119"/>
      <c r="J4853" s="50"/>
      <c r="K4853" s="119"/>
      <c r="L4853" s="55"/>
      <c r="M4853" s="75"/>
      <c r="N4853" s="75"/>
      <c r="O4853" s="74"/>
      <c r="P4853" s="74"/>
      <c r="Q4853" s="59">
        <f t="shared" si="2039"/>
        <v>0</v>
      </c>
      <c r="R4853" s="74"/>
      <c r="S4853" s="53">
        <f>ROUND(R4853/12*3,0)</f>
        <v>0</v>
      </c>
      <c r="T4853" s="53"/>
      <c r="U4853" s="53"/>
      <c r="V4853" s="53">
        <f t="shared" si="2040"/>
        <v>0</v>
      </c>
      <c r="W4853" s="75"/>
      <c r="X4853" s="76"/>
    </row>
    <row r="4854" spans="1:24" s="35" customFormat="1" ht="15.75" x14ac:dyDescent="0.25">
      <c r="A4854" s="72" t="s">
        <v>309</v>
      </c>
      <c r="B4854" s="33" t="s">
        <v>332</v>
      </c>
      <c r="C4854" s="73" t="s">
        <v>82</v>
      </c>
      <c r="D4854" s="34" t="s">
        <v>81</v>
      </c>
      <c r="E4854" s="74"/>
      <c r="F4854" s="74"/>
      <c r="G4854" s="74"/>
      <c r="H4854" s="74"/>
      <c r="I4854" s="119"/>
      <c r="J4854" s="50"/>
      <c r="K4854" s="119"/>
      <c r="L4854" s="55"/>
      <c r="M4854" s="75"/>
      <c r="N4854" s="75"/>
      <c r="O4854" s="74"/>
      <c r="P4854" s="74"/>
      <c r="Q4854" s="59">
        <f t="shared" si="2039"/>
        <v>0</v>
      </c>
      <c r="R4854" s="74"/>
      <c r="S4854" s="53">
        <f>ROUND(R4854/12*4,0)</f>
        <v>0</v>
      </c>
      <c r="T4854" s="53"/>
      <c r="U4854" s="53"/>
      <c r="V4854" s="53">
        <f t="shared" si="2040"/>
        <v>0</v>
      </c>
      <c r="W4854" s="75"/>
      <c r="X4854" s="76"/>
    </row>
    <row r="4855" spans="1:24" s="35" customFormat="1" ht="31.5" x14ac:dyDescent="0.25">
      <c r="A4855" s="72" t="s">
        <v>309</v>
      </c>
      <c r="B4855" s="33" t="s">
        <v>332</v>
      </c>
      <c r="C4855" s="73" t="s">
        <v>84</v>
      </c>
      <c r="D4855" s="43" t="s">
        <v>83</v>
      </c>
      <c r="E4855" s="74"/>
      <c r="F4855" s="74"/>
      <c r="G4855" s="74"/>
      <c r="H4855" s="74"/>
      <c r="I4855" s="119"/>
      <c r="J4855" s="50"/>
      <c r="K4855" s="119"/>
      <c r="L4855" s="55"/>
      <c r="M4855" s="75"/>
      <c r="N4855" s="75"/>
      <c r="O4855" s="74"/>
      <c r="P4855" s="74"/>
      <c r="Q4855" s="59">
        <f t="shared" si="2039"/>
        <v>0</v>
      </c>
      <c r="R4855" s="74"/>
      <c r="S4855" s="53">
        <f>ROUND(R4855/12*3,0)</f>
        <v>0</v>
      </c>
      <c r="T4855" s="53"/>
      <c r="U4855" s="53"/>
      <c r="V4855" s="53">
        <f t="shared" si="2040"/>
        <v>0</v>
      </c>
      <c r="W4855" s="75"/>
      <c r="X4855" s="76"/>
    </row>
    <row r="4856" spans="1:24" s="35" customFormat="1" ht="15.75" x14ac:dyDescent="0.25">
      <c r="A4856" s="72" t="s">
        <v>309</v>
      </c>
      <c r="B4856" s="33" t="s">
        <v>332</v>
      </c>
      <c r="C4856" s="73" t="s">
        <v>95</v>
      </c>
      <c r="D4856" s="43" t="s">
        <v>96</v>
      </c>
      <c r="E4856" s="74"/>
      <c r="F4856" s="74"/>
      <c r="G4856" s="74"/>
      <c r="H4856" s="74"/>
      <c r="I4856" s="119"/>
      <c r="J4856" s="50"/>
      <c r="K4856" s="119"/>
      <c r="L4856" s="55"/>
      <c r="M4856" s="75"/>
      <c r="N4856" s="75"/>
      <c r="O4856" s="74"/>
      <c r="P4856" s="74"/>
      <c r="Q4856" s="59">
        <f t="shared" si="2039"/>
        <v>0</v>
      </c>
      <c r="R4856" s="74"/>
      <c r="S4856" s="53">
        <f>ROUND(R4856/12*3,0)</f>
        <v>0</v>
      </c>
      <c r="T4856" s="53"/>
      <c r="U4856" s="53"/>
      <c r="V4856" s="53">
        <f t="shared" si="2040"/>
        <v>0</v>
      </c>
      <c r="W4856" s="75"/>
      <c r="X4856" s="76"/>
    </row>
    <row r="4857" spans="1:24" s="35" customFormat="1" ht="31.5" x14ac:dyDescent="0.25">
      <c r="A4857" s="72" t="s">
        <v>309</v>
      </c>
      <c r="B4857" s="33" t="s">
        <v>332</v>
      </c>
      <c r="C4857" s="73" t="s">
        <v>86</v>
      </c>
      <c r="D4857" s="43" t="s">
        <v>85</v>
      </c>
      <c r="E4857" s="53"/>
      <c r="F4857" s="53">
        <f>E4857/12*2</f>
        <v>0</v>
      </c>
      <c r="G4857" s="53"/>
      <c r="H4857" s="53"/>
      <c r="I4857" s="119"/>
      <c r="J4857" s="55"/>
      <c r="K4857" s="54"/>
      <c r="L4857" s="55"/>
      <c r="M4857" s="75"/>
      <c r="N4857" s="75"/>
      <c r="O4857" s="74"/>
      <c r="P4857" s="74"/>
      <c r="Q4857" s="59">
        <f t="shared" si="2039"/>
        <v>0</v>
      </c>
      <c r="R4857" s="74"/>
      <c r="S4857" s="53">
        <f>ROUND(R4857/12*2,0)</f>
        <v>0</v>
      </c>
      <c r="T4857" s="53"/>
      <c r="U4857" s="53"/>
      <c r="V4857" s="53">
        <f t="shared" si="2040"/>
        <v>0</v>
      </c>
      <c r="W4857" s="75"/>
      <c r="X4857" s="76"/>
    </row>
    <row r="4858" spans="1:24" s="35" customFormat="1" ht="31.5" x14ac:dyDescent="0.25">
      <c r="A4858" s="72" t="s">
        <v>309</v>
      </c>
      <c r="B4858" s="33" t="s">
        <v>332</v>
      </c>
      <c r="C4858" s="73" t="s">
        <v>102</v>
      </c>
      <c r="D4858" s="39" t="s">
        <v>352</v>
      </c>
      <c r="E4858" s="74"/>
      <c r="F4858" s="74"/>
      <c r="G4858" s="53"/>
      <c r="H4858" s="53"/>
      <c r="I4858" s="119"/>
      <c r="J4858" s="50"/>
      <c r="K4858" s="119"/>
      <c r="L4858" s="55"/>
      <c r="M4858" s="75"/>
      <c r="N4858" s="75"/>
      <c r="O4858" s="95"/>
      <c r="P4858" s="74"/>
      <c r="Q4858" s="59">
        <f t="shared" si="2039"/>
        <v>0</v>
      </c>
      <c r="R4858" s="74"/>
      <c r="S4858" s="53">
        <f>ROUND(R4858/12*10,0)</f>
        <v>0</v>
      </c>
      <c r="T4858" s="58"/>
      <c r="U4858" s="58"/>
      <c r="V4858" s="53">
        <f t="shared" si="2040"/>
        <v>0</v>
      </c>
      <c r="W4858" s="75"/>
      <c r="X4858" s="76"/>
    </row>
    <row r="4859" spans="1:24" s="35" customFormat="1" ht="15.75" x14ac:dyDescent="0.25">
      <c r="A4859" s="72" t="s">
        <v>309</v>
      </c>
      <c r="B4859" s="33" t="s">
        <v>332</v>
      </c>
      <c r="C4859" s="73" t="s">
        <v>89</v>
      </c>
      <c r="D4859" s="43" t="s">
        <v>88</v>
      </c>
      <c r="E4859" s="53"/>
      <c r="F4859" s="53">
        <f t="shared" ref="F4859" si="2041">E4859/12*9</f>
        <v>0</v>
      </c>
      <c r="G4859" s="53"/>
      <c r="H4859" s="53"/>
      <c r="I4859" s="119">
        <f t="shared" ref="I4859" si="2042">G4859-F4859</f>
        <v>0</v>
      </c>
      <c r="J4859" s="55"/>
      <c r="K4859" s="54"/>
      <c r="L4859" s="55"/>
      <c r="M4859" s="75"/>
      <c r="N4859" s="75"/>
      <c r="O4859" s="74"/>
      <c r="P4859" s="74"/>
      <c r="Q4859" s="59">
        <f t="shared" si="2039"/>
        <v>0</v>
      </c>
      <c r="R4859" s="74"/>
      <c r="S4859" s="53">
        <f t="shared" ref="S4859:S4866" si="2043">ROUND(R4859/12*3,0)</f>
        <v>0</v>
      </c>
      <c r="T4859" s="53"/>
      <c r="U4859" s="53"/>
      <c r="V4859" s="53">
        <f t="shared" si="2040"/>
        <v>0</v>
      </c>
      <c r="W4859" s="75"/>
      <c r="X4859" s="76"/>
    </row>
    <row r="4860" spans="1:24" s="35" customFormat="1" ht="15.75" x14ac:dyDescent="0.25">
      <c r="A4860" s="72" t="s">
        <v>309</v>
      </c>
      <c r="B4860" s="33" t="s">
        <v>332</v>
      </c>
      <c r="C4860" s="73" t="s">
        <v>91</v>
      </c>
      <c r="D4860" s="43" t="s">
        <v>90</v>
      </c>
      <c r="E4860" s="53">
        <v>56</v>
      </c>
      <c r="F4860" s="53">
        <f>ROUND(E4860/12*2,0)</f>
        <v>9</v>
      </c>
      <c r="G4860" s="53"/>
      <c r="H4860" s="53"/>
      <c r="I4860" s="119"/>
      <c r="J4860" s="119"/>
      <c r="K4860" s="54">
        <f>G4860-F4860</f>
        <v>-9</v>
      </c>
      <c r="L4860" s="55">
        <f>ROUND(K4860*100/-F4860,2)</f>
        <v>100</v>
      </c>
      <c r="M4860" s="75"/>
      <c r="N4860" s="75"/>
      <c r="O4860" s="74"/>
      <c r="P4860" s="74"/>
      <c r="Q4860" s="59">
        <f t="shared" si="2039"/>
        <v>0</v>
      </c>
      <c r="R4860" s="74"/>
      <c r="S4860" s="53">
        <f t="shared" si="2043"/>
        <v>0</v>
      </c>
      <c r="T4860" s="53"/>
      <c r="U4860" s="53"/>
      <c r="V4860" s="53">
        <f t="shared" si="2040"/>
        <v>0</v>
      </c>
      <c r="W4860" s="75"/>
      <c r="X4860" s="76"/>
    </row>
    <row r="4861" spans="1:24" s="35" customFormat="1" ht="15.75" x14ac:dyDescent="0.25">
      <c r="A4861" s="72" t="s">
        <v>309</v>
      </c>
      <c r="B4861" s="33" t="s">
        <v>332</v>
      </c>
      <c r="C4861" s="73" t="s">
        <v>94</v>
      </c>
      <c r="D4861" s="43" t="s">
        <v>97</v>
      </c>
      <c r="E4861" s="74"/>
      <c r="F4861" s="74"/>
      <c r="G4861" s="74"/>
      <c r="H4861" s="74"/>
      <c r="I4861" s="119"/>
      <c r="J4861" s="50"/>
      <c r="K4861" s="119"/>
      <c r="L4861" s="55"/>
      <c r="M4861" s="75"/>
      <c r="N4861" s="75"/>
      <c r="O4861" s="74"/>
      <c r="P4861" s="74"/>
      <c r="Q4861" s="59">
        <f t="shared" si="2039"/>
        <v>0</v>
      </c>
      <c r="R4861" s="74"/>
      <c r="S4861" s="53">
        <f t="shared" si="2043"/>
        <v>0</v>
      </c>
      <c r="T4861" s="53"/>
      <c r="U4861" s="53"/>
      <c r="V4861" s="53">
        <f t="shared" si="2040"/>
        <v>0</v>
      </c>
      <c r="W4861" s="75"/>
      <c r="X4861" s="76"/>
    </row>
    <row r="4862" spans="1:24" s="35" customFormat="1" ht="15.75" x14ac:dyDescent="0.25">
      <c r="A4862" s="72" t="s">
        <v>309</v>
      </c>
      <c r="B4862" s="33" t="s">
        <v>332</v>
      </c>
      <c r="C4862" s="73" t="s">
        <v>93</v>
      </c>
      <c r="D4862" s="43" t="s">
        <v>92</v>
      </c>
      <c r="E4862" s="74"/>
      <c r="F4862" s="74"/>
      <c r="G4862" s="74"/>
      <c r="H4862" s="74"/>
      <c r="I4862" s="119"/>
      <c r="J4862" s="50"/>
      <c r="K4862" s="119"/>
      <c r="L4862" s="55"/>
      <c r="M4862" s="75"/>
      <c r="N4862" s="75"/>
      <c r="O4862" s="74"/>
      <c r="P4862" s="74"/>
      <c r="Q4862" s="59">
        <f t="shared" si="2039"/>
        <v>0</v>
      </c>
      <c r="R4862" s="74"/>
      <c r="S4862" s="53">
        <f t="shared" si="2043"/>
        <v>0</v>
      </c>
      <c r="T4862" s="53"/>
      <c r="U4862" s="53"/>
      <c r="V4862" s="53">
        <f t="shared" si="2040"/>
        <v>0</v>
      </c>
      <c r="W4862" s="75"/>
      <c r="X4862" s="76"/>
    </row>
    <row r="4863" spans="1:24" s="35" customFormat="1" ht="31.5" x14ac:dyDescent="0.25">
      <c r="A4863" s="72" t="s">
        <v>309</v>
      </c>
      <c r="B4863" s="33" t="s">
        <v>332</v>
      </c>
      <c r="C4863" s="73" t="s">
        <v>98</v>
      </c>
      <c r="D4863" s="34" t="s">
        <v>99</v>
      </c>
      <c r="E4863" s="74"/>
      <c r="F4863" s="74"/>
      <c r="G4863" s="74"/>
      <c r="H4863" s="74"/>
      <c r="I4863" s="119"/>
      <c r="J4863" s="50"/>
      <c r="K4863" s="119"/>
      <c r="L4863" s="55"/>
      <c r="M4863" s="75"/>
      <c r="N4863" s="75"/>
      <c r="O4863" s="74"/>
      <c r="P4863" s="74"/>
      <c r="Q4863" s="59">
        <f t="shared" si="2039"/>
        <v>0</v>
      </c>
      <c r="R4863" s="74"/>
      <c r="S4863" s="53">
        <f t="shared" si="2043"/>
        <v>0</v>
      </c>
      <c r="T4863" s="53"/>
      <c r="U4863" s="53"/>
      <c r="V4863" s="53">
        <f t="shared" si="2040"/>
        <v>0</v>
      </c>
      <c r="W4863" s="75"/>
      <c r="X4863" s="76"/>
    </row>
    <row r="4864" spans="1:24" s="35" customFormat="1" ht="15.75" x14ac:dyDescent="0.25">
      <c r="A4864" s="72" t="s">
        <v>309</v>
      </c>
      <c r="B4864" s="33" t="s">
        <v>332</v>
      </c>
      <c r="C4864" s="73" t="s">
        <v>100</v>
      </c>
      <c r="D4864" s="34" t="s">
        <v>101</v>
      </c>
      <c r="E4864" s="74"/>
      <c r="F4864" s="74"/>
      <c r="G4864" s="74"/>
      <c r="H4864" s="74"/>
      <c r="I4864" s="119"/>
      <c r="J4864" s="50"/>
      <c r="K4864" s="119"/>
      <c r="L4864" s="55"/>
      <c r="M4864" s="75"/>
      <c r="N4864" s="75"/>
      <c r="O4864" s="74"/>
      <c r="P4864" s="74"/>
      <c r="Q4864" s="59">
        <f t="shared" si="2039"/>
        <v>0</v>
      </c>
      <c r="R4864" s="74"/>
      <c r="S4864" s="53">
        <f t="shared" si="2043"/>
        <v>0</v>
      </c>
      <c r="T4864" s="53"/>
      <c r="U4864" s="53"/>
      <c r="V4864" s="53">
        <f t="shared" si="2040"/>
        <v>0</v>
      </c>
      <c r="W4864" s="75"/>
      <c r="X4864" s="76"/>
    </row>
    <row r="4865" spans="1:24" s="35" customFormat="1" ht="53.25" customHeight="1" x14ac:dyDescent="0.25">
      <c r="A4865" s="72" t="s">
        <v>309</v>
      </c>
      <c r="B4865" s="33" t="s">
        <v>332</v>
      </c>
      <c r="C4865" s="73" t="s">
        <v>102</v>
      </c>
      <c r="D4865" s="39" t="s">
        <v>87</v>
      </c>
      <c r="E4865" s="74"/>
      <c r="F4865" s="74"/>
      <c r="G4865" s="74"/>
      <c r="H4865" s="74"/>
      <c r="I4865" s="119"/>
      <c r="J4865" s="50"/>
      <c r="K4865" s="119"/>
      <c r="L4865" s="55"/>
      <c r="M4865" s="75"/>
      <c r="N4865" s="75"/>
      <c r="O4865" s="74"/>
      <c r="P4865" s="74"/>
      <c r="Q4865" s="59">
        <f t="shared" si="2039"/>
        <v>0</v>
      </c>
      <c r="R4865" s="74"/>
      <c r="S4865" s="53">
        <f t="shared" si="2043"/>
        <v>0</v>
      </c>
      <c r="T4865" s="53"/>
      <c r="U4865" s="53"/>
      <c r="V4865" s="53">
        <f t="shared" si="2040"/>
        <v>0</v>
      </c>
      <c r="W4865" s="75"/>
      <c r="X4865" s="76"/>
    </row>
    <row r="4866" spans="1:24" s="35" customFormat="1" ht="33" customHeight="1" x14ac:dyDescent="0.25">
      <c r="A4866" s="72" t="s">
        <v>309</v>
      </c>
      <c r="B4866" s="33" t="s">
        <v>332</v>
      </c>
      <c r="C4866" s="73" t="s">
        <v>102</v>
      </c>
      <c r="D4866" s="39" t="s">
        <v>103</v>
      </c>
      <c r="E4866" s="74"/>
      <c r="F4866" s="74"/>
      <c r="G4866" s="74"/>
      <c r="H4866" s="74"/>
      <c r="I4866" s="119"/>
      <c r="J4866" s="50"/>
      <c r="K4866" s="119"/>
      <c r="L4866" s="55"/>
      <c r="M4866" s="75"/>
      <c r="N4866" s="75"/>
      <c r="O4866" s="74"/>
      <c r="P4866" s="74"/>
      <c r="Q4866" s="59">
        <f t="shared" si="2039"/>
        <v>0</v>
      </c>
      <c r="R4866" s="74"/>
      <c r="S4866" s="53">
        <f t="shared" si="2043"/>
        <v>0</v>
      </c>
      <c r="T4866" s="53"/>
      <c r="U4866" s="53"/>
      <c r="V4866" s="53">
        <f t="shared" si="2040"/>
        <v>0</v>
      </c>
      <c r="W4866" s="75"/>
      <c r="X4866" s="76"/>
    </row>
    <row r="4867" spans="1:24" s="35" customFormat="1" ht="20.25" customHeight="1" x14ac:dyDescent="0.25">
      <c r="A4867" s="72" t="s">
        <v>309</v>
      </c>
      <c r="B4867" s="33" t="s">
        <v>332</v>
      </c>
      <c r="C4867" s="23" t="s">
        <v>362</v>
      </c>
      <c r="D4867" s="39" t="s">
        <v>363</v>
      </c>
      <c r="E4867" s="74"/>
      <c r="F4867" s="74"/>
      <c r="G4867" s="74"/>
      <c r="H4867" s="74"/>
      <c r="I4867" s="119"/>
      <c r="J4867" s="50"/>
      <c r="K4867" s="119"/>
      <c r="L4867" s="55"/>
      <c r="M4867" s="75"/>
      <c r="N4867" s="75"/>
      <c r="O4867" s="74"/>
      <c r="P4867" s="74"/>
      <c r="Q4867" s="59"/>
      <c r="R4867" s="74"/>
      <c r="S4867" s="53"/>
      <c r="T4867" s="53"/>
      <c r="U4867" s="53"/>
      <c r="V4867" s="53"/>
      <c r="W4867" s="75"/>
      <c r="X4867" s="76"/>
    </row>
    <row r="4868" spans="1:24" s="35" customFormat="1" ht="23.25" customHeight="1" x14ac:dyDescent="0.25">
      <c r="A4868" s="72" t="s">
        <v>309</v>
      </c>
      <c r="B4868" s="33" t="s">
        <v>332</v>
      </c>
      <c r="C4868" s="23" t="s">
        <v>365</v>
      </c>
      <c r="D4868" s="39" t="s">
        <v>364</v>
      </c>
      <c r="E4868" s="74"/>
      <c r="F4868" s="74"/>
      <c r="G4868" s="74"/>
      <c r="H4868" s="74"/>
      <c r="I4868" s="119"/>
      <c r="J4868" s="50"/>
      <c r="K4868" s="119"/>
      <c r="L4868" s="55"/>
      <c r="M4868" s="75"/>
      <c r="N4868" s="75"/>
      <c r="O4868" s="74"/>
      <c r="P4868" s="74"/>
      <c r="Q4868" s="59"/>
      <c r="R4868" s="74"/>
      <c r="S4868" s="53"/>
      <c r="T4868" s="53"/>
      <c r="U4868" s="53"/>
      <c r="V4868" s="53"/>
      <c r="W4868" s="75"/>
      <c r="X4868" s="76"/>
    </row>
    <row r="4869" spans="1:24" s="35" customFormat="1" ht="15.75" x14ac:dyDescent="0.25">
      <c r="A4869" s="72" t="s">
        <v>309</v>
      </c>
      <c r="B4869" s="21">
        <v>2</v>
      </c>
      <c r="C4869" s="73" t="s">
        <v>102</v>
      </c>
      <c r="D4869" s="40" t="s">
        <v>31</v>
      </c>
      <c r="E4869" s="68">
        <f>E4870+E4876+E4930</f>
        <v>1027042</v>
      </c>
      <c r="F4869" s="68">
        <f>F4870+F4876+F4930</f>
        <v>179506.49</v>
      </c>
      <c r="G4869" s="68">
        <f>G4870+G4876+G4930</f>
        <v>172857.14</v>
      </c>
      <c r="H4869" s="68">
        <f>H4870+H4876+H4930</f>
        <v>173466</v>
      </c>
      <c r="I4869" s="64">
        <f>I4870+I4876+I4930</f>
        <v>8508.4799999999977</v>
      </c>
      <c r="J4869" s="55">
        <f>ROUND(I4869/F4869*100,2)</f>
        <v>4.74</v>
      </c>
      <c r="K4869" s="64">
        <f>K4870+K4876+K4930</f>
        <v>-15157.83</v>
      </c>
      <c r="L4869" s="55">
        <f>ROUND(K4869*100/-F4869,2)</f>
        <v>8.44</v>
      </c>
      <c r="M4869" s="64">
        <v>27502</v>
      </c>
      <c r="N4869" s="49">
        <f>ROUND(M4869/12*2,2)</f>
        <v>4583.67</v>
      </c>
      <c r="O4869" s="68">
        <f t="shared" ref="O4869:V4869" si="2044">O4870+O4876+O4930</f>
        <v>3542</v>
      </c>
      <c r="P4869" s="68">
        <f t="shared" si="2044"/>
        <v>3199</v>
      </c>
      <c r="Q4869" s="64">
        <f t="shared" si="2044"/>
        <v>343</v>
      </c>
      <c r="R4869" s="68">
        <f t="shared" si="2044"/>
        <v>1341</v>
      </c>
      <c r="S4869" s="64">
        <f t="shared" si="2044"/>
        <v>224</v>
      </c>
      <c r="T4869" s="64">
        <f t="shared" si="2044"/>
        <v>215</v>
      </c>
      <c r="U4869" s="64">
        <f t="shared" si="2044"/>
        <v>203</v>
      </c>
      <c r="V4869" s="53">
        <f t="shared" si="2044"/>
        <v>12</v>
      </c>
      <c r="W4869" s="74"/>
      <c r="X4869" s="76"/>
    </row>
    <row r="4870" spans="1:24" s="35" customFormat="1" ht="15.75" x14ac:dyDescent="0.25">
      <c r="A4870" s="72" t="s">
        <v>309</v>
      </c>
      <c r="B4870" s="22" t="s">
        <v>333</v>
      </c>
      <c r="C4870" s="73" t="s">
        <v>102</v>
      </c>
      <c r="D4870" s="32" t="s">
        <v>32</v>
      </c>
      <c r="E4870" s="64">
        <f t="shared" ref="E4870:K4870" si="2045">SUM(E4871:E4875)</f>
        <v>256301</v>
      </c>
      <c r="F4870" s="64">
        <f t="shared" si="2045"/>
        <v>42716</v>
      </c>
      <c r="G4870" s="64">
        <f t="shared" si="2045"/>
        <v>32038</v>
      </c>
      <c r="H4870" s="64">
        <f t="shared" si="2045"/>
        <v>42716</v>
      </c>
      <c r="I4870" s="64">
        <f t="shared" si="2045"/>
        <v>0</v>
      </c>
      <c r="J4870" s="50">
        <f>ROUND(I4870/F4870*100,2)</f>
        <v>0</v>
      </c>
      <c r="K4870" s="64">
        <f t="shared" si="2045"/>
        <v>-10678</v>
      </c>
      <c r="L4870" s="55">
        <f>ROUND(K4870*100/-F4870,2)</f>
        <v>25</v>
      </c>
      <c r="M4870" s="64"/>
      <c r="N4870" s="64"/>
      <c r="O4870" s="64">
        <f t="shared" ref="O4870:V4870" si="2046">SUM(O4871:O4875)</f>
        <v>532</v>
      </c>
      <c r="P4870" s="64">
        <f t="shared" si="2046"/>
        <v>532</v>
      </c>
      <c r="Q4870" s="64">
        <f t="shared" si="2046"/>
        <v>0</v>
      </c>
      <c r="R4870" s="64">
        <f t="shared" si="2046"/>
        <v>304</v>
      </c>
      <c r="S4870" s="64">
        <f t="shared" si="2046"/>
        <v>51</v>
      </c>
      <c r="T4870" s="64">
        <f t="shared" si="2046"/>
        <v>38</v>
      </c>
      <c r="U4870" s="64">
        <f t="shared" si="2046"/>
        <v>38</v>
      </c>
      <c r="V4870" s="64">
        <f t="shared" si="2046"/>
        <v>0</v>
      </c>
      <c r="W4870" s="64"/>
      <c r="X4870" s="76"/>
    </row>
    <row r="4871" spans="1:24" s="35" customFormat="1" ht="15.75" x14ac:dyDescent="0.25">
      <c r="A4871" s="163" t="s">
        <v>309</v>
      </c>
      <c r="B4871" s="33" t="s">
        <v>333</v>
      </c>
      <c r="C4871" s="73" t="s">
        <v>109</v>
      </c>
      <c r="D4871" s="34" t="s">
        <v>106</v>
      </c>
      <c r="E4871" s="53">
        <v>256301</v>
      </c>
      <c r="F4871" s="99">
        <f>21358*2</f>
        <v>42716</v>
      </c>
      <c r="G4871" s="53">
        <v>32038</v>
      </c>
      <c r="H4871" s="53">
        <v>42716</v>
      </c>
      <c r="I4871" s="119"/>
      <c r="J4871" s="55"/>
      <c r="K4871" s="54">
        <f>G4871-F4871</f>
        <v>-10678</v>
      </c>
      <c r="L4871" s="55">
        <f>ROUND(K4871*100/-F4871,2)</f>
        <v>25</v>
      </c>
      <c r="M4871" s="75"/>
      <c r="N4871" s="75"/>
      <c r="O4871" s="74">
        <v>532</v>
      </c>
      <c r="P4871" s="74">
        <v>532</v>
      </c>
      <c r="Q4871" s="59">
        <f>O4871-P4871</f>
        <v>0</v>
      </c>
      <c r="R4871" s="74">
        <v>304</v>
      </c>
      <c r="S4871" s="53">
        <f>ROUND(R4871/12*2,0)</f>
        <v>51</v>
      </c>
      <c r="T4871" s="58">
        <v>38</v>
      </c>
      <c r="U4871" s="58">
        <v>38</v>
      </c>
      <c r="V4871" s="53">
        <f>T4871-U4871</f>
        <v>0</v>
      </c>
      <c r="W4871" s="75"/>
      <c r="X4871" s="76"/>
    </row>
    <row r="4872" spans="1:24" s="35" customFormat="1" ht="31.5" x14ac:dyDescent="0.25">
      <c r="A4872" s="72" t="s">
        <v>309</v>
      </c>
      <c r="B4872" s="33" t="s">
        <v>333</v>
      </c>
      <c r="C4872" s="73" t="s">
        <v>110</v>
      </c>
      <c r="D4872" s="34" t="s">
        <v>114</v>
      </c>
      <c r="E4872" s="74"/>
      <c r="F4872" s="74"/>
      <c r="G4872" s="74"/>
      <c r="H4872" s="74"/>
      <c r="I4872" s="119"/>
      <c r="J4872" s="50"/>
      <c r="K4872" s="119"/>
      <c r="L4872" s="55"/>
      <c r="M4872" s="75"/>
      <c r="N4872" s="75"/>
      <c r="O4872" s="74"/>
      <c r="P4872" s="74"/>
      <c r="Q4872" s="59">
        <f>O4872-P4872</f>
        <v>0</v>
      </c>
      <c r="R4872" s="74"/>
      <c r="S4872" s="53">
        <f>ROUND(R4872/12*3,0)</f>
        <v>0</v>
      </c>
      <c r="T4872" s="53"/>
      <c r="U4872" s="53"/>
      <c r="V4872" s="53">
        <f>T4872-U4872</f>
        <v>0</v>
      </c>
      <c r="W4872" s="75"/>
      <c r="X4872" s="76"/>
    </row>
    <row r="4873" spans="1:24" s="35" customFormat="1" ht="15.75" x14ac:dyDescent="0.25">
      <c r="A4873" s="72" t="s">
        <v>309</v>
      </c>
      <c r="B4873" s="33" t="s">
        <v>333</v>
      </c>
      <c r="C4873" s="73" t="s">
        <v>111</v>
      </c>
      <c r="D4873" s="34" t="s">
        <v>115</v>
      </c>
      <c r="E4873" s="74"/>
      <c r="F4873" s="74"/>
      <c r="G4873" s="74"/>
      <c r="H4873" s="74"/>
      <c r="I4873" s="119"/>
      <c r="J4873" s="50"/>
      <c r="K4873" s="119"/>
      <c r="L4873" s="55"/>
      <c r="M4873" s="75"/>
      <c r="N4873" s="75"/>
      <c r="O4873" s="74"/>
      <c r="P4873" s="74"/>
      <c r="Q4873" s="59">
        <f>O4873-P4873</f>
        <v>0</v>
      </c>
      <c r="R4873" s="74"/>
      <c r="S4873" s="53">
        <f>ROUND(R4873/12*3,0)</f>
        <v>0</v>
      </c>
      <c r="T4873" s="53"/>
      <c r="U4873" s="53"/>
      <c r="V4873" s="53">
        <f>T4873-U4873</f>
        <v>0</v>
      </c>
      <c r="W4873" s="75"/>
      <c r="X4873" s="76"/>
    </row>
    <row r="4874" spans="1:24" s="35" customFormat="1" ht="31.5" x14ac:dyDescent="0.25">
      <c r="A4874" s="72" t="s">
        <v>309</v>
      </c>
      <c r="B4874" s="33" t="s">
        <v>333</v>
      </c>
      <c r="C4874" s="73" t="s">
        <v>113</v>
      </c>
      <c r="D4874" s="34" t="s">
        <v>116</v>
      </c>
      <c r="E4874" s="74"/>
      <c r="F4874" s="74"/>
      <c r="G4874" s="74"/>
      <c r="H4874" s="74"/>
      <c r="I4874" s="119"/>
      <c r="J4874" s="50"/>
      <c r="K4874" s="119"/>
      <c r="L4874" s="55"/>
      <c r="M4874" s="75"/>
      <c r="N4874" s="75"/>
      <c r="O4874" s="74"/>
      <c r="P4874" s="74"/>
      <c r="Q4874" s="59">
        <f>O4874-P4874</f>
        <v>0</v>
      </c>
      <c r="R4874" s="74"/>
      <c r="S4874" s="53">
        <f>ROUND(R4874/12*3,0)</f>
        <v>0</v>
      </c>
      <c r="T4874" s="53"/>
      <c r="U4874" s="53"/>
      <c r="V4874" s="53">
        <f>T4874-U4874</f>
        <v>0</v>
      </c>
      <c r="W4874" s="75"/>
      <c r="X4874" s="76"/>
    </row>
    <row r="4875" spans="1:24" s="35" customFormat="1" ht="15.75" x14ac:dyDescent="0.25">
      <c r="A4875" s="72" t="s">
        <v>309</v>
      </c>
      <c r="B4875" s="33" t="s">
        <v>333</v>
      </c>
      <c r="C4875" s="73" t="s">
        <v>112</v>
      </c>
      <c r="D4875" s="34" t="s">
        <v>117</v>
      </c>
      <c r="E4875" s="74"/>
      <c r="F4875" s="74"/>
      <c r="G4875" s="74"/>
      <c r="H4875" s="74"/>
      <c r="I4875" s="119"/>
      <c r="J4875" s="50"/>
      <c r="K4875" s="119"/>
      <c r="L4875" s="55"/>
      <c r="M4875" s="75"/>
      <c r="N4875" s="75"/>
      <c r="O4875" s="74"/>
      <c r="P4875" s="74"/>
      <c r="Q4875" s="59">
        <f>O4875-P4875</f>
        <v>0</v>
      </c>
      <c r="R4875" s="74"/>
      <c r="S4875" s="53">
        <f>ROUND(R4875/12*3,0)</f>
        <v>0</v>
      </c>
      <c r="T4875" s="53"/>
      <c r="U4875" s="53"/>
      <c r="V4875" s="53">
        <f>T4875-U4875</f>
        <v>0</v>
      </c>
      <c r="W4875" s="75"/>
      <c r="X4875" s="76"/>
    </row>
    <row r="4876" spans="1:24" s="35" customFormat="1" ht="15.75" x14ac:dyDescent="0.25">
      <c r="A4876" s="72" t="s">
        <v>309</v>
      </c>
      <c r="B4876" s="22" t="s">
        <v>334</v>
      </c>
      <c r="C4876" s="73" t="s">
        <v>102</v>
      </c>
      <c r="D4876" s="41" t="s">
        <v>33</v>
      </c>
      <c r="E4876" s="64">
        <f>SUM(E4877:E4929)</f>
        <v>755103</v>
      </c>
      <c r="F4876" s="64">
        <f>SUM(F4877:F4929)</f>
        <v>125850.49</v>
      </c>
      <c r="G4876" s="64">
        <f>SUM(G4877:G4929)</f>
        <v>129072</v>
      </c>
      <c r="H4876" s="64">
        <f>SUM(H4877:H4929)</f>
        <v>120189</v>
      </c>
      <c r="I4876" s="64">
        <f>SUM(I4877:I4929)</f>
        <v>7701.3399999999983</v>
      </c>
      <c r="J4876" s="50">
        <f>ROUND(I4876/F4876*100,2)</f>
        <v>6.12</v>
      </c>
      <c r="K4876" s="64">
        <f>SUM(K4877:K4929)</f>
        <v>-4479.83</v>
      </c>
      <c r="L4876" s="55">
        <f>ROUND(K4876*100/-F4876,2)</f>
        <v>3.56</v>
      </c>
      <c r="M4876" s="64"/>
      <c r="N4876" s="64"/>
      <c r="O4876" s="64">
        <f t="shared" ref="O4876:V4876" si="2047">SUM(O4877:O4929)</f>
        <v>3010</v>
      </c>
      <c r="P4876" s="64">
        <f t="shared" si="2047"/>
        <v>2667</v>
      </c>
      <c r="Q4876" s="64">
        <f t="shared" si="2047"/>
        <v>343</v>
      </c>
      <c r="R4876" s="64">
        <f t="shared" si="2047"/>
        <v>1037</v>
      </c>
      <c r="S4876" s="64">
        <f t="shared" si="2047"/>
        <v>173</v>
      </c>
      <c r="T4876" s="64">
        <f t="shared" si="2047"/>
        <v>177</v>
      </c>
      <c r="U4876" s="64">
        <f t="shared" si="2047"/>
        <v>165</v>
      </c>
      <c r="V4876" s="64">
        <f t="shared" si="2047"/>
        <v>12</v>
      </c>
      <c r="W4876" s="64"/>
      <c r="X4876" s="76"/>
    </row>
    <row r="4877" spans="1:24" s="35" customFormat="1" ht="31.5" x14ac:dyDescent="0.25">
      <c r="A4877" s="72" t="s">
        <v>309</v>
      </c>
      <c r="B4877" s="33" t="s">
        <v>334</v>
      </c>
      <c r="C4877" s="78" t="s">
        <v>139</v>
      </c>
      <c r="D4877" s="43" t="s">
        <v>119</v>
      </c>
      <c r="E4877" s="53">
        <v>696053</v>
      </c>
      <c r="F4877" s="53">
        <f t="shared" ref="F4877:F4878" si="2048">ROUND(E4877/12*2,2)</f>
        <v>116008.83</v>
      </c>
      <c r="G4877" s="53">
        <v>123626</v>
      </c>
      <c r="H4877" s="53">
        <v>115385</v>
      </c>
      <c r="I4877" s="119">
        <f t="shared" ref="I4877:I4878" si="2049">G4877-F4877</f>
        <v>7617.1699999999983</v>
      </c>
      <c r="J4877" s="55">
        <f t="shared" ref="J4877:J4878" si="2050">ROUND(I4877/F4877*100,2)</f>
        <v>6.57</v>
      </c>
      <c r="K4877" s="54"/>
      <c r="L4877" s="55"/>
      <c r="M4877" s="75"/>
      <c r="N4877" s="75"/>
      <c r="O4877" s="74">
        <v>2807</v>
      </c>
      <c r="P4877" s="74">
        <v>2513</v>
      </c>
      <c r="Q4877" s="59">
        <f t="shared" ref="Q4877:Q4929" si="2051">O4877-P4877</f>
        <v>294</v>
      </c>
      <c r="R4877" s="74">
        <v>929</v>
      </c>
      <c r="S4877" s="53">
        <f t="shared" ref="S4877:S4878" si="2052">ROUND(R4877/12*2,0)</f>
        <v>155</v>
      </c>
      <c r="T4877" s="58">
        <v>165</v>
      </c>
      <c r="U4877" s="58">
        <v>154</v>
      </c>
      <c r="V4877" s="53">
        <f t="shared" ref="V4877:V4929" si="2053">T4877-U4877</f>
        <v>11</v>
      </c>
      <c r="W4877" s="75"/>
      <c r="X4877" s="76"/>
    </row>
    <row r="4878" spans="1:24" s="35" customFormat="1" ht="47.25" x14ac:dyDescent="0.25">
      <c r="A4878" s="72" t="s">
        <v>309</v>
      </c>
      <c r="B4878" s="33" t="s">
        <v>334</v>
      </c>
      <c r="C4878" s="78" t="s">
        <v>140</v>
      </c>
      <c r="D4878" s="43" t="s">
        <v>120</v>
      </c>
      <c r="E4878" s="53">
        <v>28667</v>
      </c>
      <c r="F4878" s="53">
        <f t="shared" si="2048"/>
        <v>4777.83</v>
      </c>
      <c r="G4878" s="53">
        <v>4862</v>
      </c>
      <c r="H4878" s="53">
        <v>4220</v>
      </c>
      <c r="I4878" s="119">
        <f t="shared" si="2049"/>
        <v>84.170000000000073</v>
      </c>
      <c r="J4878" s="55">
        <f t="shared" si="2050"/>
        <v>1.76</v>
      </c>
      <c r="K4878" s="54"/>
      <c r="L4878" s="55"/>
      <c r="M4878" s="75"/>
      <c r="N4878" s="75"/>
      <c r="O4878" s="74">
        <v>203</v>
      </c>
      <c r="P4878" s="74">
        <v>154</v>
      </c>
      <c r="Q4878" s="59">
        <f t="shared" si="2051"/>
        <v>49</v>
      </c>
      <c r="R4878" s="74">
        <v>56</v>
      </c>
      <c r="S4878" s="53">
        <f t="shared" si="2052"/>
        <v>9</v>
      </c>
      <c r="T4878" s="58">
        <v>11</v>
      </c>
      <c r="U4878" s="58">
        <v>10</v>
      </c>
      <c r="V4878" s="53">
        <f t="shared" si="2053"/>
        <v>1</v>
      </c>
      <c r="W4878" s="75"/>
      <c r="X4878" s="76"/>
    </row>
    <row r="4879" spans="1:24" s="35" customFormat="1" ht="31.5" x14ac:dyDescent="0.25">
      <c r="A4879" s="72" t="s">
        <v>309</v>
      </c>
      <c r="B4879" s="33" t="s">
        <v>334</v>
      </c>
      <c r="C4879" s="78" t="s">
        <v>141</v>
      </c>
      <c r="D4879" s="43" t="s">
        <v>142</v>
      </c>
      <c r="E4879" s="74"/>
      <c r="F4879" s="74"/>
      <c r="G4879" s="74"/>
      <c r="H4879" s="74"/>
      <c r="I4879" s="119"/>
      <c r="J4879" s="50"/>
      <c r="K4879" s="119"/>
      <c r="L4879" s="55"/>
      <c r="M4879" s="75"/>
      <c r="N4879" s="75"/>
      <c r="O4879" s="74"/>
      <c r="P4879" s="74"/>
      <c r="Q4879" s="59">
        <f t="shared" si="2051"/>
        <v>0</v>
      </c>
      <c r="R4879" s="74"/>
      <c r="S4879" s="53">
        <f t="shared" ref="S4879:S4917" si="2054">ROUND(R4879/12*3,0)</f>
        <v>0</v>
      </c>
      <c r="T4879" s="53"/>
      <c r="U4879" s="53"/>
      <c r="V4879" s="53">
        <f t="shared" si="2053"/>
        <v>0</v>
      </c>
      <c r="W4879" s="75"/>
      <c r="X4879" s="76"/>
    </row>
    <row r="4880" spans="1:24" s="35" customFormat="1" ht="31.5" x14ac:dyDescent="0.25">
      <c r="A4880" s="72" t="s">
        <v>309</v>
      </c>
      <c r="B4880" s="33" t="s">
        <v>334</v>
      </c>
      <c r="C4880" s="78" t="s">
        <v>143</v>
      </c>
      <c r="D4880" s="43" t="s">
        <v>144</v>
      </c>
      <c r="E4880" s="74"/>
      <c r="F4880" s="74"/>
      <c r="G4880" s="74"/>
      <c r="H4880" s="74"/>
      <c r="I4880" s="119"/>
      <c r="J4880" s="50"/>
      <c r="K4880" s="119"/>
      <c r="L4880" s="55"/>
      <c r="M4880" s="75"/>
      <c r="N4880" s="75"/>
      <c r="O4880" s="74"/>
      <c r="P4880" s="74"/>
      <c r="Q4880" s="59">
        <f t="shared" si="2051"/>
        <v>0</v>
      </c>
      <c r="R4880" s="74"/>
      <c r="S4880" s="53">
        <f t="shared" si="2054"/>
        <v>0</v>
      </c>
      <c r="T4880" s="53"/>
      <c r="U4880" s="53"/>
      <c r="V4880" s="53">
        <f t="shared" si="2053"/>
        <v>0</v>
      </c>
      <c r="W4880" s="75"/>
      <c r="X4880" s="76"/>
    </row>
    <row r="4881" spans="1:24" s="35" customFormat="1" ht="15.75" x14ac:dyDescent="0.25">
      <c r="A4881" s="72" t="s">
        <v>309</v>
      </c>
      <c r="B4881" s="33" t="s">
        <v>334</v>
      </c>
      <c r="C4881" s="78" t="s">
        <v>145</v>
      </c>
      <c r="D4881" s="43" t="s">
        <v>146</v>
      </c>
      <c r="E4881" s="74"/>
      <c r="F4881" s="74"/>
      <c r="G4881" s="74"/>
      <c r="H4881" s="74"/>
      <c r="I4881" s="119"/>
      <c r="J4881" s="50"/>
      <c r="K4881" s="119"/>
      <c r="L4881" s="55"/>
      <c r="M4881" s="75"/>
      <c r="N4881" s="75"/>
      <c r="O4881" s="74"/>
      <c r="P4881" s="74"/>
      <c r="Q4881" s="59">
        <f t="shared" si="2051"/>
        <v>0</v>
      </c>
      <c r="R4881" s="74"/>
      <c r="S4881" s="53">
        <f t="shared" si="2054"/>
        <v>0</v>
      </c>
      <c r="T4881" s="53"/>
      <c r="U4881" s="53"/>
      <c r="V4881" s="53">
        <f t="shared" si="2053"/>
        <v>0</v>
      </c>
      <c r="W4881" s="75"/>
      <c r="X4881" s="76"/>
    </row>
    <row r="4882" spans="1:24" s="35" customFormat="1" ht="15.75" x14ac:dyDescent="0.25">
      <c r="A4882" s="72" t="s">
        <v>309</v>
      </c>
      <c r="B4882" s="33" t="s">
        <v>334</v>
      </c>
      <c r="C4882" s="78" t="s">
        <v>147</v>
      </c>
      <c r="D4882" s="43" t="s">
        <v>148</v>
      </c>
      <c r="E4882" s="74"/>
      <c r="F4882" s="74"/>
      <c r="G4882" s="74"/>
      <c r="H4882" s="74"/>
      <c r="I4882" s="119"/>
      <c r="J4882" s="50"/>
      <c r="K4882" s="119"/>
      <c r="L4882" s="55"/>
      <c r="M4882" s="75"/>
      <c r="N4882" s="75"/>
      <c r="O4882" s="74"/>
      <c r="P4882" s="74"/>
      <c r="Q4882" s="59">
        <f t="shared" si="2051"/>
        <v>0</v>
      </c>
      <c r="R4882" s="74"/>
      <c r="S4882" s="53">
        <f t="shared" si="2054"/>
        <v>0</v>
      </c>
      <c r="T4882" s="53"/>
      <c r="U4882" s="53"/>
      <c r="V4882" s="53">
        <f t="shared" si="2053"/>
        <v>0</v>
      </c>
      <c r="W4882" s="75"/>
      <c r="X4882" s="76"/>
    </row>
    <row r="4883" spans="1:24" s="35" customFormat="1" ht="78.75" x14ac:dyDescent="0.25">
      <c r="A4883" s="72" t="s">
        <v>309</v>
      </c>
      <c r="B4883" s="33" t="s">
        <v>334</v>
      </c>
      <c r="C4883" s="78" t="s">
        <v>149</v>
      </c>
      <c r="D4883" s="43" t="s">
        <v>150</v>
      </c>
      <c r="E4883" s="74"/>
      <c r="F4883" s="74"/>
      <c r="G4883" s="74"/>
      <c r="H4883" s="74"/>
      <c r="I4883" s="119"/>
      <c r="J4883" s="50"/>
      <c r="K4883" s="119"/>
      <c r="L4883" s="55"/>
      <c r="M4883" s="75"/>
      <c r="N4883" s="75"/>
      <c r="O4883" s="74"/>
      <c r="P4883" s="74"/>
      <c r="Q4883" s="59">
        <f t="shared" si="2051"/>
        <v>0</v>
      </c>
      <c r="R4883" s="74"/>
      <c r="S4883" s="53">
        <f t="shared" si="2054"/>
        <v>0</v>
      </c>
      <c r="T4883" s="53"/>
      <c r="U4883" s="53"/>
      <c r="V4883" s="53">
        <f t="shared" si="2053"/>
        <v>0</v>
      </c>
      <c r="W4883" s="75"/>
      <c r="X4883" s="76"/>
    </row>
    <row r="4884" spans="1:24" s="35" customFormat="1" ht="31.5" x14ac:dyDescent="0.25">
      <c r="A4884" s="72" t="s">
        <v>309</v>
      </c>
      <c r="B4884" s="33" t="s">
        <v>334</v>
      </c>
      <c r="C4884" s="78" t="s">
        <v>130</v>
      </c>
      <c r="D4884" s="43" t="s">
        <v>151</v>
      </c>
      <c r="E4884" s="74"/>
      <c r="F4884" s="74"/>
      <c r="G4884" s="74"/>
      <c r="H4884" s="74"/>
      <c r="I4884" s="119"/>
      <c r="J4884" s="50"/>
      <c r="K4884" s="119"/>
      <c r="L4884" s="55"/>
      <c r="M4884" s="75"/>
      <c r="N4884" s="75"/>
      <c r="O4884" s="74"/>
      <c r="P4884" s="74"/>
      <c r="Q4884" s="59">
        <f t="shared" si="2051"/>
        <v>0</v>
      </c>
      <c r="R4884" s="74"/>
      <c r="S4884" s="53">
        <f t="shared" si="2054"/>
        <v>0</v>
      </c>
      <c r="T4884" s="53"/>
      <c r="U4884" s="53"/>
      <c r="V4884" s="53">
        <f t="shared" si="2053"/>
        <v>0</v>
      </c>
      <c r="W4884" s="75"/>
      <c r="X4884" s="76"/>
    </row>
    <row r="4885" spans="1:24" s="35" customFormat="1" ht="47.25" x14ac:dyDescent="0.25">
      <c r="A4885" s="72" t="s">
        <v>309</v>
      </c>
      <c r="B4885" s="33" t="s">
        <v>334</v>
      </c>
      <c r="C4885" s="78" t="s">
        <v>174</v>
      </c>
      <c r="D4885" s="43" t="s">
        <v>175</v>
      </c>
      <c r="E4885" s="74"/>
      <c r="F4885" s="74"/>
      <c r="G4885" s="74"/>
      <c r="H4885" s="74"/>
      <c r="I4885" s="119"/>
      <c r="J4885" s="50"/>
      <c r="K4885" s="119"/>
      <c r="L4885" s="55"/>
      <c r="M4885" s="75"/>
      <c r="N4885" s="75"/>
      <c r="O4885" s="74"/>
      <c r="P4885" s="74"/>
      <c r="Q4885" s="59">
        <f t="shared" si="2051"/>
        <v>0</v>
      </c>
      <c r="R4885" s="74"/>
      <c r="S4885" s="53">
        <f t="shared" si="2054"/>
        <v>0</v>
      </c>
      <c r="T4885" s="53"/>
      <c r="U4885" s="53"/>
      <c r="V4885" s="53">
        <f t="shared" si="2053"/>
        <v>0</v>
      </c>
      <c r="W4885" s="75"/>
      <c r="X4885" s="76"/>
    </row>
    <row r="4886" spans="1:24" s="35" customFormat="1" ht="31.5" x14ac:dyDescent="0.25">
      <c r="A4886" s="72" t="s">
        <v>309</v>
      </c>
      <c r="B4886" s="33" t="s">
        <v>334</v>
      </c>
      <c r="C4886" s="78" t="s">
        <v>129</v>
      </c>
      <c r="D4886" s="43" t="s">
        <v>152</v>
      </c>
      <c r="E4886" s="74"/>
      <c r="F4886" s="74"/>
      <c r="G4886" s="74"/>
      <c r="H4886" s="74"/>
      <c r="I4886" s="119"/>
      <c r="J4886" s="50"/>
      <c r="K4886" s="119"/>
      <c r="L4886" s="55"/>
      <c r="M4886" s="75"/>
      <c r="N4886" s="75"/>
      <c r="O4886" s="74"/>
      <c r="P4886" s="74"/>
      <c r="Q4886" s="59">
        <f t="shared" si="2051"/>
        <v>0</v>
      </c>
      <c r="R4886" s="74"/>
      <c r="S4886" s="53">
        <f t="shared" si="2054"/>
        <v>0</v>
      </c>
      <c r="T4886" s="53"/>
      <c r="U4886" s="53"/>
      <c r="V4886" s="53">
        <f t="shared" si="2053"/>
        <v>0</v>
      </c>
      <c r="W4886" s="75"/>
      <c r="X4886" s="76"/>
    </row>
    <row r="4887" spans="1:24" s="35" customFormat="1" ht="31.5" x14ac:dyDescent="0.25">
      <c r="A4887" s="72" t="s">
        <v>309</v>
      </c>
      <c r="B4887" s="33" t="s">
        <v>334</v>
      </c>
      <c r="C4887" s="78" t="s">
        <v>176</v>
      </c>
      <c r="D4887" s="43" t="s">
        <v>177</v>
      </c>
      <c r="E4887" s="74"/>
      <c r="F4887" s="74"/>
      <c r="G4887" s="74"/>
      <c r="H4887" s="74"/>
      <c r="I4887" s="119"/>
      <c r="J4887" s="50"/>
      <c r="K4887" s="119"/>
      <c r="L4887" s="55"/>
      <c r="M4887" s="75"/>
      <c r="N4887" s="75"/>
      <c r="O4887" s="74"/>
      <c r="P4887" s="74"/>
      <c r="Q4887" s="59">
        <f t="shared" si="2051"/>
        <v>0</v>
      </c>
      <c r="R4887" s="74"/>
      <c r="S4887" s="53">
        <f t="shared" si="2054"/>
        <v>0</v>
      </c>
      <c r="T4887" s="53"/>
      <c r="U4887" s="53"/>
      <c r="V4887" s="53">
        <f t="shared" si="2053"/>
        <v>0</v>
      </c>
      <c r="W4887" s="75"/>
      <c r="X4887" s="76"/>
    </row>
    <row r="4888" spans="1:24" s="35" customFormat="1" ht="15.75" x14ac:dyDescent="0.25">
      <c r="A4888" s="72" t="s">
        <v>309</v>
      </c>
      <c r="B4888" s="33" t="s">
        <v>334</v>
      </c>
      <c r="C4888" s="78" t="s">
        <v>131</v>
      </c>
      <c r="D4888" s="43" t="s">
        <v>153</v>
      </c>
      <c r="E4888" s="74"/>
      <c r="F4888" s="74"/>
      <c r="G4888" s="74"/>
      <c r="H4888" s="74"/>
      <c r="I4888" s="119"/>
      <c r="J4888" s="50"/>
      <c r="K4888" s="119"/>
      <c r="L4888" s="55"/>
      <c r="M4888" s="75"/>
      <c r="N4888" s="75"/>
      <c r="O4888" s="74"/>
      <c r="P4888" s="74"/>
      <c r="Q4888" s="59">
        <f t="shared" si="2051"/>
        <v>0</v>
      </c>
      <c r="R4888" s="74"/>
      <c r="S4888" s="53">
        <f t="shared" si="2054"/>
        <v>0</v>
      </c>
      <c r="T4888" s="53"/>
      <c r="U4888" s="53"/>
      <c r="V4888" s="53">
        <f t="shared" si="2053"/>
        <v>0</v>
      </c>
      <c r="W4888" s="75"/>
      <c r="X4888" s="76"/>
    </row>
    <row r="4889" spans="1:24" s="35" customFormat="1" ht="31.5" x14ac:dyDescent="0.25">
      <c r="A4889" s="72" t="s">
        <v>309</v>
      </c>
      <c r="B4889" s="33" t="s">
        <v>334</v>
      </c>
      <c r="C4889" s="78" t="s">
        <v>178</v>
      </c>
      <c r="D4889" s="43" t="s">
        <v>179</v>
      </c>
      <c r="E4889" s="74"/>
      <c r="F4889" s="74"/>
      <c r="G4889" s="74"/>
      <c r="H4889" s="74"/>
      <c r="I4889" s="119"/>
      <c r="J4889" s="50"/>
      <c r="K4889" s="119"/>
      <c r="L4889" s="55"/>
      <c r="M4889" s="75"/>
      <c r="N4889" s="75"/>
      <c r="O4889" s="74"/>
      <c r="P4889" s="74"/>
      <c r="Q4889" s="59">
        <f t="shared" si="2051"/>
        <v>0</v>
      </c>
      <c r="R4889" s="74"/>
      <c r="S4889" s="53">
        <f t="shared" si="2054"/>
        <v>0</v>
      </c>
      <c r="T4889" s="53"/>
      <c r="U4889" s="53"/>
      <c r="V4889" s="53">
        <f t="shared" si="2053"/>
        <v>0</v>
      </c>
      <c r="W4889" s="75"/>
      <c r="X4889" s="76"/>
    </row>
    <row r="4890" spans="1:24" s="35" customFormat="1" ht="31.5" x14ac:dyDescent="0.25">
      <c r="A4890" s="72" t="s">
        <v>309</v>
      </c>
      <c r="B4890" s="33" t="s">
        <v>334</v>
      </c>
      <c r="C4890" s="78" t="s">
        <v>132</v>
      </c>
      <c r="D4890" s="43" t="s">
        <v>154</v>
      </c>
      <c r="E4890" s="74"/>
      <c r="F4890" s="74"/>
      <c r="G4890" s="74"/>
      <c r="H4890" s="74"/>
      <c r="I4890" s="119"/>
      <c r="J4890" s="50"/>
      <c r="K4890" s="119"/>
      <c r="L4890" s="55"/>
      <c r="M4890" s="75"/>
      <c r="N4890" s="75"/>
      <c r="O4890" s="74"/>
      <c r="P4890" s="74"/>
      <c r="Q4890" s="59">
        <f t="shared" si="2051"/>
        <v>0</v>
      </c>
      <c r="R4890" s="74"/>
      <c r="S4890" s="53">
        <f t="shared" si="2054"/>
        <v>0</v>
      </c>
      <c r="T4890" s="53"/>
      <c r="U4890" s="53"/>
      <c r="V4890" s="53">
        <f t="shared" si="2053"/>
        <v>0</v>
      </c>
      <c r="W4890" s="75"/>
      <c r="X4890" s="76"/>
    </row>
    <row r="4891" spans="1:24" s="35" customFormat="1" ht="15.75" x14ac:dyDescent="0.25">
      <c r="A4891" s="72" t="s">
        <v>309</v>
      </c>
      <c r="B4891" s="33" t="s">
        <v>334</v>
      </c>
      <c r="C4891" s="78" t="s">
        <v>133</v>
      </c>
      <c r="D4891" s="43" t="s">
        <v>155</v>
      </c>
      <c r="E4891" s="74"/>
      <c r="F4891" s="74"/>
      <c r="G4891" s="74"/>
      <c r="H4891" s="74"/>
      <c r="I4891" s="119"/>
      <c r="J4891" s="50"/>
      <c r="K4891" s="119"/>
      <c r="L4891" s="55"/>
      <c r="M4891" s="75"/>
      <c r="N4891" s="75"/>
      <c r="O4891" s="74"/>
      <c r="P4891" s="74"/>
      <c r="Q4891" s="59">
        <f t="shared" si="2051"/>
        <v>0</v>
      </c>
      <c r="R4891" s="74"/>
      <c r="S4891" s="53">
        <f t="shared" si="2054"/>
        <v>0</v>
      </c>
      <c r="T4891" s="53"/>
      <c r="U4891" s="53"/>
      <c r="V4891" s="53">
        <f t="shared" si="2053"/>
        <v>0</v>
      </c>
      <c r="W4891" s="75"/>
      <c r="X4891" s="76"/>
    </row>
    <row r="4892" spans="1:24" s="35" customFormat="1" ht="15.75" x14ac:dyDescent="0.25">
      <c r="A4892" s="72" t="s">
        <v>309</v>
      </c>
      <c r="B4892" s="33" t="s">
        <v>334</v>
      </c>
      <c r="C4892" s="78" t="s">
        <v>135</v>
      </c>
      <c r="D4892" s="43" t="s">
        <v>156</v>
      </c>
      <c r="E4892" s="74"/>
      <c r="F4892" s="74"/>
      <c r="G4892" s="74"/>
      <c r="H4892" s="74"/>
      <c r="I4892" s="119"/>
      <c r="J4892" s="50"/>
      <c r="K4892" s="119"/>
      <c r="L4892" s="55"/>
      <c r="M4892" s="75"/>
      <c r="N4892" s="75"/>
      <c r="O4892" s="74"/>
      <c r="P4892" s="74"/>
      <c r="Q4892" s="59">
        <f t="shared" si="2051"/>
        <v>0</v>
      </c>
      <c r="R4892" s="74"/>
      <c r="S4892" s="53">
        <f t="shared" si="2054"/>
        <v>0</v>
      </c>
      <c r="T4892" s="53"/>
      <c r="U4892" s="53"/>
      <c r="V4892" s="53">
        <f t="shared" si="2053"/>
        <v>0</v>
      </c>
      <c r="W4892" s="75"/>
      <c r="X4892" s="76"/>
    </row>
    <row r="4893" spans="1:24" s="35" customFormat="1" ht="31.5" x14ac:dyDescent="0.25">
      <c r="A4893" s="72" t="s">
        <v>309</v>
      </c>
      <c r="B4893" s="33" t="s">
        <v>334</v>
      </c>
      <c r="C4893" s="78" t="s">
        <v>136</v>
      </c>
      <c r="D4893" s="43" t="s">
        <v>157</v>
      </c>
      <c r="E4893" s="74"/>
      <c r="F4893" s="74"/>
      <c r="G4893" s="74"/>
      <c r="H4893" s="74"/>
      <c r="I4893" s="119"/>
      <c r="J4893" s="50"/>
      <c r="K4893" s="119"/>
      <c r="L4893" s="55"/>
      <c r="M4893" s="75"/>
      <c r="N4893" s="75"/>
      <c r="O4893" s="74"/>
      <c r="P4893" s="74"/>
      <c r="Q4893" s="59">
        <f t="shared" si="2051"/>
        <v>0</v>
      </c>
      <c r="R4893" s="74"/>
      <c r="S4893" s="53">
        <f t="shared" si="2054"/>
        <v>0</v>
      </c>
      <c r="T4893" s="53"/>
      <c r="U4893" s="53"/>
      <c r="V4893" s="53">
        <f t="shared" si="2053"/>
        <v>0</v>
      </c>
      <c r="W4893" s="75"/>
      <c r="X4893" s="76"/>
    </row>
    <row r="4894" spans="1:24" s="35" customFormat="1" ht="47.25" x14ac:dyDescent="0.25">
      <c r="A4894" s="72" t="s">
        <v>309</v>
      </c>
      <c r="B4894" s="33" t="s">
        <v>334</v>
      </c>
      <c r="C4894" s="78" t="s">
        <v>134</v>
      </c>
      <c r="D4894" s="43" t="s">
        <v>158</v>
      </c>
      <c r="E4894" s="74"/>
      <c r="F4894" s="74"/>
      <c r="G4894" s="74"/>
      <c r="H4894" s="74"/>
      <c r="I4894" s="119"/>
      <c r="J4894" s="50"/>
      <c r="K4894" s="119"/>
      <c r="L4894" s="55"/>
      <c r="M4894" s="75"/>
      <c r="N4894" s="75"/>
      <c r="O4894" s="74"/>
      <c r="P4894" s="74"/>
      <c r="Q4894" s="59">
        <f t="shared" si="2051"/>
        <v>0</v>
      </c>
      <c r="R4894" s="74"/>
      <c r="S4894" s="53">
        <f t="shared" si="2054"/>
        <v>0</v>
      </c>
      <c r="T4894" s="53"/>
      <c r="U4894" s="53"/>
      <c r="V4894" s="53">
        <f t="shared" si="2053"/>
        <v>0</v>
      </c>
      <c r="W4894" s="75"/>
      <c r="X4894" s="76"/>
    </row>
    <row r="4895" spans="1:24" s="35" customFormat="1" ht="15.75" x14ac:dyDescent="0.25">
      <c r="A4895" s="72" t="s">
        <v>309</v>
      </c>
      <c r="B4895" s="33" t="s">
        <v>334</v>
      </c>
      <c r="C4895" s="78" t="s">
        <v>138</v>
      </c>
      <c r="D4895" s="43" t="s">
        <v>159</v>
      </c>
      <c r="E4895" s="74"/>
      <c r="F4895" s="74"/>
      <c r="G4895" s="74"/>
      <c r="H4895" s="74"/>
      <c r="I4895" s="119"/>
      <c r="J4895" s="50"/>
      <c r="K4895" s="119"/>
      <c r="L4895" s="55"/>
      <c r="M4895" s="75"/>
      <c r="N4895" s="75"/>
      <c r="O4895" s="74"/>
      <c r="P4895" s="74"/>
      <c r="Q4895" s="59">
        <f t="shared" si="2051"/>
        <v>0</v>
      </c>
      <c r="R4895" s="74"/>
      <c r="S4895" s="53">
        <f t="shared" si="2054"/>
        <v>0</v>
      </c>
      <c r="T4895" s="53"/>
      <c r="U4895" s="53"/>
      <c r="V4895" s="53">
        <f t="shared" si="2053"/>
        <v>0</v>
      </c>
      <c r="W4895" s="75"/>
      <c r="X4895" s="76"/>
    </row>
    <row r="4896" spans="1:24" s="35" customFormat="1" ht="15.75" x14ac:dyDescent="0.25">
      <c r="A4896" s="72" t="s">
        <v>309</v>
      </c>
      <c r="B4896" s="33" t="s">
        <v>334</v>
      </c>
      <c r="C4896" s="78" t="s">
        <v>180</v>
      </c>
      <c r="D4896" s="43" t="s">
        <v>181</v>
      </c>
      <c r="E4896" s="74"/>
      <c r="F4896" s="74"/>
      <c r="G4896" s="74"/>
      <c r="H4896" s="74"/>
      <c r="I4896" s="119"/>
      <c r="J4896" s="50"/>
      <c r="K4896" s="119"/>
      <c r="L4896" s="55"/>
      <c r="M4896" s="75"/>
      <c r="N4896" s="75"/>
      <c r="O4896" s="74"/>
      <c r="P4896" s="74"/>
      <c r="Q4896" s="59">
        <f t="shared" si="2051"/>
        <v>0</v>
      </c>
      <c r="R4896" s="74"/>
      <c r="S4896" s="53">
        <f t="shared" si="2054"/>
        <v>0</v>
      </c>
      <c r="T4896" s="53"/>
      <c r="U4896" s="53"/>
      <c r="V4896" s="53">
        <f t="shared" si="2053"/>
        <v>0</v>
      </c>
      <c r="W4896" s="75"/>
      <c r="X4896" s="76"/>
    </row>
    <row r="4897" spans="1:24" s="35" customFormat="1" ht="31.5" x14ac:dyDescent="0.25">
      <c r="A4897" s="72" t="s">
        <v>309</v>
      </c>
      <c r="B4897" s="33" t="s">
        <v>334</v>
      </c>
      <c r="C4897" s="78" t="s">
        <v>137</v>
      </c>
      <c r="D4897" s="43" t="s">
        <v>160</v>
      </c>
      <c r="E4897" s="74"/>
      <c r="F4897" s="74"/>
      <c r="G4897" s="74"/>
      <c r="H4897" s="74"/>
      <c r="I4897" s="119"/>
      <c r="J4897" s="50"/>
      <c r="K4897" s="119"/>
      <c r="L4897" s="55"/>
      <c r="M4897" s="75"/>
      <c r="N4897" s="75"/>
      <c r="O4897" s="74"/>
      <c r="P4897" s="74"/>
      <c r="Q4897" s="59">
        <f t="shared" si="2051"/>
        <v>0</v>
      </c>
      <c r="R4897" s="74"/>
      <c r="S4897" s="53">
        <f t="shared" si="2054"/>
        <v>0</v>
      </c>
      <c r="T4897" s="53"/>
      <c r="U4897" s="53"/>
      <c r="V4897" s="53">
        <f t="shared" si="2053"/>
        <v>0</v>
      </c>
      <c r="W4897" s="75"/>
      <c r="X4897" s="76"/>
    </row>
    <row r="4898" spans="1:24" s="35" customFormat="1" ht="15.75" x14ac:dyDescent="0.25">
      <c r="A4898" s="72" t="s">
        <v>309</v>
      </c>
      <c r="B4898" s="33" t="s">
        <v>334</v>
      </c>
      <c r="C4898" s="78" t="s">
        <v>127</v>
      </c>
      <c r="D4898" s="43" t="s">
        <v>161</v>
      </c>
      <c r="E4898" s="74"/>
      <c r="F4898" s="74"/>
      <c r="G4898" s="74"/>
      <c r="H4898" s="74"/>
      <c r="I4898" s="119"/>
      <c r="J4898" s="50"/>
      <c r="K4898" s="119"/>
      <c r="L4898" s="55"/>
      <c r="M4898" s="75"/>
      <c r="N4898" s="75"/>
      <c r="O4898" s="74"/>
      <c r="P4898" s="74"/>
      <c r="Q4898" s="59">
        <f t="shared" si="2051"/>
        <v>0</v>
      </c>
      <c r="R4898" s="74"/>
      <c r="S4898" s="53">
        <f t="shared" si="2054"/>
        <v>0</v>
      </c>
      <c r="T4898" s="53"/>
      <c r="U4898" s="53"/>
      <c r="V4898" s="53">
        <f t="shared" si="2053"/>
        <v>0</v>
      </c>
      <c r="W4898" s="75"/>
      <c r="X4898" s="76"/>
    </row>
    <row r="4899" spans="1:24" s="35" customFormat="1" ht="31.5" x14ac:dyDescent="0.25">
      <c r="A4899" s="72" t="s">
        <v>309</v>
      </c>
      <c r="B4899" s="33" t="s">
        <v>334</v>
      </c>
      <c r="C4899" s="78" t="s">
        <v>126</v>
      </c>
      <c r="D4899" s="43" t="s">
        <v>162</v>
      </c>
      <c r="E4899" s="74"/>
      <c r="F4899" s="74"/>
      <c r="G4899" s="74"/>
      <c r="H4899" s="74"/>
      <c r="I4899" s="119"/>
      <c r="J4899" s="50"/>
      <c r="K4899" s="119"/>
      <c r="L4899" s="55"/>
      <c r="M4899" s="75"/>
      <c r="N4899" s="75"/>
      <c r="O4899" s="74"/>
      <c r="P4899" s="74"/>
      <c r="Q4899" s="59">
        <f t="shared" si="2051"/>
        <v>0</v>
      </c>
      <c r="R4899" s="74"/>
      <c r="S4899" s="53">
        <f t="shared" si="2054"/>
        <v>0</v>
      </c>
      <c r="T4899" s="53"/>
      <c r="U4899" s="53"/>
      <c r="V4899" s="53">
        <f t="shared" si="2053"/>
        <v>0</v>
      </c>
      <c r="W4899" s="75"/>
      <c r="X4899" s="76"/>
    </row>
    <row r="4900" spans="1:24" s="35" customFormat="1" ht="15.75" x14ac:dyDescent="0.25">
      <c r="A4900" s="72" t="s">
        <v>309</v>
      </c>
      <c r="B4900" s="33" t="s">
        <v>334</v>
      </c>
      <c r="C4900" s="78" t="s">
        <v>122</v>
      </c>
      <c r="D4900" s="43" t="s">
        <v>163</v>
      </c>
      <c r="E4900" s="74"/>
      <c r="F4900" s="74"/>
      <c r="G4900" s="74"/>
      <c r="H4900" s="74"/>
      <c r="I4900" s="119"/>
      <c r="J4900" s="50"/>
      <c r="K4900" s="119"/>
      <c r="L4900" s="55"/>
      <c r="M4900" s="75"/>
      <c r="N4900" s="75"/>
      <c r="O4900" s="74"/>
      <c r="P4900" s="74"/>
      <c r="Q4900" s="59">
        <f t="shared" si="2051"/>
        <v>0</v>
      </c>
      <c r="R4900" s="74"/>
      <c r="S4900" s="53">
        <f t="shared" si="2054"/>
        <v>0</v>
      </c>
      <c r="T4900" s="53"/>
      <c r="U4900" s="53"/>
      <c r="V4900" s="53">
        <f t="shared" si="2053"/>
        <v>0</v>
      </c>
      <c r="W4900" s="75"/>
      <c r="X4900" s="76"/>
    </row>
    <row r="4901" spans="1:24" s="35" customFormat="1" ht="15.75" x14ac:dyDescent="0.25">
      <c r="A4901" s="72" t="s">
        <v>309</v>
      </c>
      <c r="B4901" s="33" t="s">
        <v>334</v>
      </c>
      <c r="C4901" s="78" t="s">
        <v>123</v>
      </c>
      <c r="D4901" s="43" t="s">
        <v>164</v>
      </c>
      <c r="E4901" s="74"/>
      <c r="F4901" s="74"/>
      <c r="G4901" s="74"/>
      <c r="H4901" s="74"/>
      <c r="I4901" s="119"/>
      <c r="J4901" s="50"/>
      <c r="K4901" s="119"/>
      <c r="L4901" s="55"/>
      <c r="M4901" s="75"/>
      <c r="N4901" s="75"/>
      <c r="O4901" s="74"/>
      <c r="P4901" s="74"/>
      <c r="Q4901" s="59">
        <f t="shared" si="2051"/>
        <v>0</v>
      </c>
      <c r="R4901" s="74"/>
      <c r="S4901" s="53">
        <f t="shared" si="2054"/>
        <v>0</v>
      </c>
      <c r="T4901" s="53"/>
      <c r="U4901" s="53"/>
      <c r="V4901" s="53">
        <f t="shared" si="2053"/>
        <v>0</v>
      </c>
      <c r="W4901" s="75"/>
      <c r="X4901" s="76"/>
    </row>
    <row r="4902" spans="1:24" s="35" customFormat="1" ht="15.75" x14ac:dyDescent="0.25">
      <c r="A4902" s="72" t="s">
        <v>309</v>
      </c>
      <c r="B4902" s="33" t="s">
        <v>334</v>
      </c>
      <c r="C4902" s="78" t="s">
        <v>182</v>
      </c>
      <c r="D4902" s="43" t="s">
        <v>183</v>
      </c>
      <c r="E4902" s="74"/>
      <c r="F4902" s="74"/>
      <c r="G4902" s="74"/>
      <c r="H4902" s="74"/>
      <c r="I4902" s="119"/>
      <c r="J4902" s="50"/>
      <c r="K4902" s="119"/>
      <c r="L4902" s="55"/>
      <c r="M4902" s="75"/>
      <c r="N4902" s="75"/>
      <c r="O4902" s="74"/>
      <c r="P4902" s="74"/>
      <c r="Q4902" s="59">
        <f t="shared" si="2051"/>
        <v>0</v>
      </c>
      <c r="R4902" s="74"/>
      <c r="S4902" s="53">
        <f t="shared" si="2054"/>
        <v>0</v>
      </c>
      <c r="T4902" s="53"/>
      <c r="U4902" s="53"/>
      <c r="V4902" s="53">
        <f t="shared" si="2053"/>
        <v>0</v>
      </c>
      <c r="W4902" s="75"/>
      <c r="X4902" s="76"/>
    </row>
    <row r="4903" spans="1:24" s="35" customFormat="1" ht="15.75" x14ac:dyDescent="0.25">
      <c r="A4903" s="72" t="s">
        <v>309</v>
      </c>
      <c r="B4903" s="33" t="s">
        <v>334</v>
      </c>
      <c r="C4903" s="78" t="s">
        <v>184</v>
      </c>
      <c r="D4903" s="43" t="s">
        <v>185</v>
      </c>
      <c r="E4903" s="74"/>
      <c r="F4903" s="74"/>
      <c r="G4903" s="74"/>
      <c r="H4903" s="74"/>
      <c r="I4903" s="119"/>
      <c r="J4903" s="50"/>
      <c r="K4903" s="119"/>
      <c r="L4903" s="55"/>
      <c r="M4903" s="75"/>
      <c r="N4903" s="75"/>
      <c r="O4903" s="74"/>
      <c r="P4903" s="74"/>
      <c r="Q4903" s="59">
        <f t="shared" si="2051"/>
        <v>0</v>
      </c>
      <c r="R4903" s="74"/>
      <c r="S4903" s="53">
        <f t="shared" si="2054"/>
        <v>0</v>
      </c>
      <c r="T4903" s="53"/>
      <c r="U4903" s="53"/>
      <c r="V4903" s="53">
        <f t="shared" si="2053"/>
        <v>0</v>
      </c>
      <c r="W4903" s="75"/>
      <c r="X4903" s="76"/>
    </row>
    <row r="4904" spans="1:24" s="35" customFormat="1" ht="15.75" x14ac:dyDescent="0.25">
      <c r="A4904" s="72" t="s">
        <v>309</v>
      </c>
      <c r="B4904" s="33" t="s">
        <v>334</v>
      </c>
      <c r="C4904" s="78" t="s">
        <v>186</v>
      </c>
      <c r="D4904" s="43" t="s">
        <v>187</v>
      </c>
      <c r="E4904" s="74"/>
      <c r="F4904" s="74"/>
      <c r="G4904" s="74"/>
      <c r="H4904" s="74"/>
      <c r="I4904" s="119"/>
      <c r="J4904" s="50"/>
      <c r="K4904" s="119"/>
      <c r="L4904" s="55"/>
      <c r="M4904" s="75"/>
      <c r="N4904" s="75"/>
      <c r="O4904" s="74"/>
      <c r="P4904" s="74"/>
      <c r="Q4904" s="59">
        <f t="shared" si="2051"/>
        <v>0</v>
      </c>
      <c r="R4904" s="74"/>
      <c r="S4904" s="53">
        <f t="shared" si="2054"/>
        <v>0</v>
      </c>
      <c r="T4904" s="53"/>
      <c r="U4904" s="53"/>
      <c r="V4904" s="53">
        <f t="shared" si="2053"/>
        <v>0</v>
      </c>
      <c r="W4904" s="75"/>
      <c r="X4904" s="76"/>
    </row>
    <row r="4905" spans="1:24" s="35" customFormat="1" ht="31.5" x14ac:dyDescent="0.25">
      <c r="A4905" s="72" t="s">
        <v>309</v>
      </c>
      <c r="B4905" s="33" t="s">
        <v>334</v>
      </c>
      <c r="C4905" s="78" t="s">
        <v>188</v>
      </c>
      <c r="D4905" s="43" t="s">
        <v>189</v>
      </c>
      <c r="E4905" s="74"/>
      <c r="F4905" s="74"/>
      <c r="G4905" s="74"/>
      <c r="H4905" s="74"/>
      <c r="I4905" s="119"/>
      <c r="J4905" s="50"/>
      <c r="K4905" s="119"/>
      <c r="L4905" s="55"/>
      <c r="M4905" s="75"/>
      <c r="N4905" s="75"/>
      <c r="O4905" s="74"/>
      <c r="P4905" s="74"/>
      <c r="Q4905" s="59">
        <f t="shared" si="2051"/>
        <v>0</v>
      </c>
      <c r="R4905" s="74"/>
      <c r="S4905" s="53">
        <f t="shared" si="2054"/>
        <v>0</v>
      </c>
      <c r="T4905" s="53"/>
      <c r="U4905" s="53"/>
      <c r="V4905" s="53">
        <f t="shared" si="2053"/>
        <v>0</v>
      </c>
      <c r="W4905" s="75"/>
      <c r="X4905" s="76"/>
    </row>
    <row r="4906" spans="1:24" s="35" customFormat="1" ht="15.75" x14ac:dyDescent="0.25">
      <c r="A4906" s="72" t="s">
        <v>309</v>
      </c>
      <c r="B4906" s="33" t="s">
        <v>334</v>
      </c>
      <c r="C4906" s="78" t="s">
        <v>124</v>
      </c>
      <c r="D4906" s="43" t="s">
        <v>165</v>
      </c>
      <c r="E4906" s="74"/>
      <c r="F4906" s="74"/>
      <c r="G4906" s="74"/>
      <c r="H4906" s="74"/>
      <c r="I4906" s="119"/>
      <c r="J4906" s="50"/>
      <c r="K4906" s="119"/>
      <c r="L4906" s="55"/>
      <c r="M4906" s="75"/>
      <c r="N4906" s="75"/>
      <c r="O4906" s="74"/>
      <c r="P4906" s="74"/>
      <c r="Q4906" s="59">
        <f t="shared" si="2051"/>
        <v>0</v>
      </c>
      <c r="R4906" s="74"/>
      <c r="S4906" s="53">
        <f t="shared" si="2054"/>
        <v>0</v>
      </c>
      <c r="T4906" s="53"/>
      <c r="U4906" s="53"/>
      <c r="V4906" s="53">
        <f t="shared" si="2053"/>
        <v>0</v>
      </c>
      <c r="W4906" s="75"/>
      <c r="X4906" s="76"/>
    </row>
    <row r="4907" spans="1:24" s="35" customFormat="1" ht="15.75" x14ac:dyDescent="0.25">
      <c r="A4907" s="72" t="s">
        <v>309</v>
      </c>
      <c r="B4907" s="33" t="s">
        <v>334</v>
      </c>
      <c r="C4907" s="78" t="s">
        <v>125</v>
      </c>
      <c r="D4907" s="43" t="s">
        <v>166</v>
      </c>
      <c r="E4907" s="74"/>
      <c r="F4907" s="74"/>
      <c r="G4907" s="74"/>
      <c r="H4907" s="74"/>
      <c r="I4907" s="119"/>
      <c r="J4907" s="50"/>
      <c r="K4907" s="119"/>
      <c r="L4907" s="55"/>
      <c r="M4907" s="75"/>
      <c r="N4907" s="75"/>
      <c r="O4907" s="74"/>
      <c r="P4907" s="74"/>
      <c r="Q4907" s="59">
        <f t="shared" si="2051"/>
        <v>0</v>
      </c>
      <c r="R4907" s="74"/>
      <c r="S4907" s="53">
        <f t="shared" si="2054"/>
        <v>0</v>
      </c>
      <c r="T4907" s="53"/>
      <c r="U4907" s="53"/>
      <c r="V4907" s="53">
        <f t="shared" si="2053"/>
        <v>0</v>
      </c>
      <c r="W4907" s="75"/>
      <c r="X4907" s="76"/>
    </row>
    <row r="4908" spans="1:24" s="35" customFormat="1" ht="47.25" x14ac:dyDescent="0.25">
      <c r="A4908" s="72" t="s">
        <v>309</v>
      </c>
      <c r="B4908" s="33" t="s">
        <v>334</v>
      </c>
      <c r="C4908" s="78" t="s">
        <v>34</v>
      </c>
      <c r="D4908" s="43" t="s">
        <v>167</v>
      </c>
      <c r="E4908" s="74"/>
      <c r="F4908" s="74"/>
      <c r="G4908" s="74"/>
      <c r="H4908" s="74"/>
      <c r="I4908" s="119"/>
      <c r="J4908" s="50"/>
      <c r="K4908" s="119"/>
      <c r="L4908" s="55"/>
      <c r="M4908" s="75"/>
      <c r="N4908" s="75"/>
      <c r="O4908" s="74"/>
      <c r="P4908" s="74"/>
      <c r="Q4908" s="59">
        <f t="shared" si="2051"/>
        <v>0</v>
      </c>
      <c r="R4908" s="74"/>
      <c r="S4908" s="53">
        <f t="shared" si="2054"/>
        <v>0</v>
      </c>
      <c r="T4908" s="53"/>
      <c r="U4908" s="53"/>
      <c r="V4908" s="53">
        <f t="shared" si="2053"/>
        <v>0</v>
      </c>
      <c r="W4908" s="75"/>
      <c r="X4908" s="76"/>
    </row>
    <row r="4909" spans="1:24" s="35" customFormat="1" ht="15.75" x14ac:dyDescent="0.25">
      <c r="A4909" s="72" t="s">
        <v>309</v>
      </c>
      <c r="B4909" s="33" t="s">
        <v>334</v>
      </c>
      <c r="C4909" s="78" t="s">
        <v>35</v>
      </c>
      <c r="D4909" s="43" t="s">
        <v>168</v>
      </c>
      <c r="E4909" s="74"/>
      <c r="F4909" s="74"/>
      <c r="G4909" s="74"/>
      <c r="H4909" s="74"/>
      <c r="I4909" s="119"/>
      <c r="J4909" s="50"/>
      <c r="K4909" s="119"/>
      <c r="L4909" s="55"/>
      <c r="M4909" s="75"/>
      <c r="N4909" s="75"/>
      <c r="O4909" s="74"/>
      <c r="P4909" s="74"/>
      <c r="Q4909" s="59">
        <f t="shared" si="2051"/>
        <v>0</v>
      </c>
      <c r="R4909" s="74"/>
      <c r="S4909" s="53">
        <f t="shared" si="2054"/>
        <v>0</v>
      </c>
      <c r="T4909" s="53"/>
      <c r="U4909" s="53"/>
      <c r="V4909" s="53">
        <f t="shared" si="2053"/>
        <v>0</v>
      </c>
      <c r="W4909" s="75"/>
      <c r="X4909" s="76"/>
    </row>
    <row r="4910" spans="1:24" s="35" customFormat="1" ht="31.5" x14ac:dyDescent="0.25">
      <c r="A4910" s="72" t="s">
        <v>309</v>
      </c>
      <c r="B4910" s="33" t="s">
        <v>334</v>
      </c>
      <c r="C4910" s="78" t="s">
        <v>36</v>
      </c>
      <c r="D4910" s="43" t="s">
        <v>190</v>
      </c>
      <c r="E4910" s="74"/>
      <c r="F4910" s="74"/>
      <c r="G4910" s="74"/>
      <c r="H4910" s="74"/>
      <c r="I4910" s="119"/>
      <c r="J4910" s="50"/>
      <c r="K4910" s="119"/>
      <c r="L4910" s="55"/>
      <c r="M4910" s="75"/>
      <c r="N4910" s="75"/>
      <c r="O4910" s="74"/>
      <c r="P4910" s="74"/>
      <c r="Q4910" s="59">
        <f t="shared" si="2051"/>
        <v>0</v>
      </c>
      <c r="R4910" s="74"/>
      <c r="S4910" s="53">
        <f t="shared" si="2054"/>
        <v>0</v>
      </c>
      <c r="T4910" s="53"/>
      <c r="U4910" s="53"/>
      <c r="V4910" s="53">
        <f t="shared" si="2053"/>
        <v>0</v>
      </c>
      <c r="W4910" s="75"/>
      <c r="X4910" s="76"/>
    </row>
    <row r="4911" spans="1:24" s="35" customFormat="1" ht="31.5" x14ac:dyDescent="0.25">
      <c r="A4911" s="72" t="s">
        <v>309</v>
      </c>
      <c r="B4911" s="33" t="s">
        <v>334</v>
      </c>
      <c r="C4911" s="78" t="s">
        <v>37</v>
      </c>
      <c r="D4911" s="43" t="s">
        <v>191</v>
      </c>
      <c r="E4911" s="74"/>
      <c r="F4911" s="74"/>
      <c r="G4911" s="74"/>
      <c r="H4911" s="74"/>
      <c r="I4911" s="119"/>
      <c r="J4911" s="50"/>
      <c r="K4911" s="119"/>
      <c r="L4911" s="55"/>
      <c r="M4911" s="75"/>
      <c r="N4911" s="75"/>
      <c r="O4911" s="74"/>
      <c r="P4911" s="74"/>
      <c r="Q4911" s="59">
        <f t="shared" si="2051"/>
        <v>0</v>
      </c>
      <c r="R4911" s="74"/>
      <c r="S4911" s="53">
        <f t="shared" si="2054"/>
        <v>0</v>
      </c>
      <c r="T4911" s="53"/>
      <c r="U4911" s="53"/>
      <c r="V4911" s="53">
        <f t="shared" si="2053"/>
        <v>0</v>
      </c>
      <c r="W4911" s="75"/>
      <c r="X4911" s="76"/>
    </row>
    <row r="4912" spans="1:24" s="35" customFormat="1" ht="31.5" x14ac:dyDescent="0.25">
      <c r="A4912" s="72" t="s">
        <v>309</v>
      </c>
      <c r="B4912" s="33" t="s">
        <v>334</v>
      </c>
      <c r="C4912" s="78" t="s">
        <v>38</v>
      </c>
      <c r="D4912" s="43" t="s">
        <v>169</v>
      </c>
      <c r="E4912" s="74"/>
      <c r="F4912" s="74"/>
      <c r="G4912" s="74"/>
      <c r="H4912" s="74"/>
      <c r="I4912" s="119"/>
      <c r="J4912" s="50"/>
      <c r="K4912" s="119"/>
      <c r="L4912" s="55"/>
      <c r="M4912" s="75"/>
      <c r="N4912" s="75"/>
      <c r="O4912" s="74"/>
      <c r="P4912" s="74"/>
      <c r="Q4912" s="59">
        <f t="shared" si="2051"/>
        <v>0</v>
      </c>
      <c r="R4912" s="74"/>
      <c r="S4912" s="53">
        <f t="shared" si="2054"/>
        <v>0</v>
      </c>
      <c r="T4912" s="53"/>
      <c r="U4912" s="53"/>
      <c r="V4912" s="53">
        <f t="shared" si="2053"/>
        <v>0</v>
      </c>
      <c r="W4912" s="75"/>
      <c r="X4912" s="76"/>
    </row>
    <row r="4913" spans="1:24" s="35" customFormat="1" ht="15.75" x14ac:dyDescent="0.25">
      <c r="A4913" s="72" t="s">
        <v>309</v>
      </c>
      <c r="B4913" s="33" t="s">
        <v>334</v>
      </c>
      <c r="C4913" s="78" t="s">
        <v>39</v>
      </c>
      <c r="D4913" s="43" t="s">
        <v>170</v>
      </c>
      <c r="E4913" s="74"/>
      <c r="F4913" s="74"/>
      <c r="G4913" s="74"/>
      <c r="H4913" s="74"/>
      <c r="I4913" s="119"/>
      <c r="J4913" s="50"/>
      <c r="K4913" s="119"/>
      <c r="L4913" s="55"/>
      <c r="M4913" s="75"/>
      <c r="N4913" s="75"/>
      <c r="O4913" s="74"/>
      <c r="P4913" s="74"/>
      <c r="Q4913" s="59">
        <f t="shared" si="2051"/>
        <v>0</v>
      </c>
      <c r="R4913" s="74"/>
      <c r="S4913" s="53">
        <f t="shared" si="2054"/>
        <v>0</v>
      </c>
      <c r="T4913" s="53"/>
      <c r="U4913" s="53"/>
      <c r="V4913" s="53">
        <f t="shared" si="2053"/>
        <v>0</v>
      </c>
      <c r="W4913" s="75"/>
      <c r="X4913" s="76"/>
    </row>
    <row r="4914" spans="1:24" s="35" customFormat="1" ht="47.25" x14ac:dyDescent="0.25">
      <c r="A4914" s="72" t="s">
        <v>309</v>
      </c>
      <c r="B4914" s="33" t="s">
        <v>334</v>
      </c>
      <c r="C4914" s="78" t="s">
        <v>40</v>
      </c>
      <c r="D4914" s="43" t="s">
        <v>172</v>
      </c>
      <c r="E4914" s="74"/>
      <c r="F4914" s="74"/>
      <c r="G4914" s="74"/>
      <c r="H4914" s="74"/>
      <c r="I4914" s="119"/>
      <c r="J4914" s="50"/>
      <c r="K4914" s="119"/>
      <c r="L4914" s="55"/>
      <c r="M4914" s="75"/>
      <c r="N4914" s="75"/>
      <c r="O4914" s="74"/>
      <c r="P4914" s="74"/>
      <c r="Q4914" s="59">
        <f t="shared" si="2051"/>
        <v>0</v>
      </c>
      <c r="R4914" s="74"/>
      <c r="S4914" s="53">
        <f t="shared" si="2054"/>
        <v>0</v>
      </c>
      <c r="T4914" s="53"/>
      <c r="U4914" s="53"/>
      <c r="V4914" s="53">
        <f t="shared" si="2053"/>
        <v>0</v>
      </c>
      <c r="W4914" s="75"/>
      <c r="X4914" s="76"/>
    </row>
    <row r="4915" spans="1:24" s="35" customFormat="1" ht="15.75" x14ac:dyDescent="0.25">
      <c r="A4915" s="72" t="s">
        <v>309</v>
      </c>
      <c r="B4915" s="33" t="s">
        <v>334</v>
      </c>
      <c r="C4915" s="78" t="s">
        <v>41</v>
      </c>
      <c r="D4915" s="43" t="s">
        <v>171</v>
      </c>
      <c r="E4915" s="74"/>
      <c r="F4915" s="74"/>
      <c r="G4915" s="74"/>
      <c r="H4915" s="74"/>
      <c r="I4915" s="119"/>
      <c r="J4915" s="55"/>
      <c r="K4915" s="119"/>
      <c r="L4915" s="55"/>
      <c r="M4915" s="75"/>
      <c r="N4915" s="75"/>
      <c r="O4915" s="74"/>
      <c r="P4915" s="74"/>
      <c r="Q4915" s="59">
        <f t="shared" si="2051"/>
        <v>0</v>
      </c>
      <c r="R4915" s="74"/>
      <c r="S4915" s="53">
        <f t="shared" si="2054"/>
        <v>0</v>
      </c>
      <c r="T4915" s="53"/>
      <c r="U4915" s="53"/>
      <c r="V4915" s="53">
        <f t="shared" si="2053"/>
        <v>0</v>
      </c>
      <c r="W4915" s="75"/>
      <c r="X4915" s="76"/>
    </row>
    <row r="4916" spans="1:24" s="35" customFormat="1" ht="15.75" x14ac:dyDescent="0.25">
      <c r="A4916" s="72" t="s">
        <v>309</v>
      </c>
      <c r="B4916" s="33" t="s">
        <v>334</v>
      </c>
      <c r="C4916" s="78" t="s">
        <v>42</v>
      </c>
      <c r="D4916" s="43" t="s">
        <v>192</v>
      </c>
      <c r="E4916" s="74"/>
      <c r="F4916" s="74"/>
      <c r="G4916" s="74"/>
      <c r="H4916" s="74"/>
      <c r="I4916" s="119"/>
      <c r="J4916" s="50"/>
      <c r="K4916" s="119"/>
      <c r="L4916" s="55"/>
      <c r="M4916" s="75"/>
      <c r="N4916" s="75"/>
      <c r="O4916" s="74"/>
      <c r="P4916" s="74"/>
      <c r="Q4916" s="59">
        <f t="shared" si="2051"/>
        <v>0</v>
      </c>
      <c r="R4916" s="74"/>
      <c r="S4916" s="53">
        <f t="shared" si="2054"/>
        <v>0</v>
      </c>
      <c r="T4916" s="53"/>
      <c r="U4916" s="53"/>
      <c r="V4916" s="53">
        <f t="shared" si="2053"/>
        <v>0</v>
      </c>
      <c r="W4916" s="75"/>
      <c r="X4916" s="76"/>
    </row>
    <row r="4917" spans="1:24" s="35" customFormat="1" ht="15.75" x14ac:dyDescent="0.25">
      <c r="A4917" s="72" t="s">
        <v>309</v>
      </c>
      <c r="B4917" s="33" t="s">
        <v>334</v>
      </c>
      <c r="C4917" s="78" t="s">
        <v>43</v>
      </c>
      <c r="D4917" s="43" t="s">
        <v>193</v>
      </c>
      <c r="E4917" s="74"/>
      <c r="F4917" s="74"/>
      <c r="G4917" s="74"/>
      <c r="H4917" s="74"/>
      <c r="I4917" s="119"/>
      <c r="J4917" s="50"/>
      <c r="K4917" s="119"/>
      <c r="L4917" s="55"/>
      <c r="M4917" s="75"/>
      <c r="N4917" s="75"/>
      <c r="O4917" s="74"/>
      <c r="P4917" s="74"/>
      <c r="Q4917" s="59">
        <f t="shared" si="2051"/>
        <v>0</v>
      </c>
      <c r="R4917" s="74"/>
      <c r="S4917" s="53">
        <f t="shared" si="2054"/>
        <v>0</v>
      </c>
      <c r="T4917" s="53"/>
      <c r="U4917" s="53"/>
      <c r="V4917" s="53">
        <f t="shared" si="2053"/>
        <v>0</v>
      </c>
      <c r="W4917" s="75"/>
      <c r="X4917" s="76"/>
    </row>
    <row r="4918" spans="1:24" s="35" customFormat="1" ht="15.75" x14ac:dyDescent="0.25">
      <c r="A4918" s="72" t="s">
        <v>309</v>
      </c>
      <c r="B4918" s="33" t="s">
        <v>334</v>
      </c>
      <c r="C4918" s="78" t="s">
        <v>44</v>
      </c>
      <c r="D4918" s="43" t="s">
        <v>173</v>
      </c>
      <c r="E4918" s="53">
        <v>30383</v>
      </c>
      <c r="F4918" s="53">
        <f>ROUND(E4918/12*2,2)</f>
        <v>5063.83</v>
      </c>
      <c r="G4918" s="53">
        <v>584</v>
      </c>
      <c r="H4918" s="53">
        <v>584</v>
      </c>
      <c r="I4918" s="119"/>
      <c r="J4918" s="55"/>
      <c r="K4918" s="54">
        <f t="shared" ref="K4918" si="2055">G4918-F4918</f>
        <v>-4479.83</v>
      </c>
      <c r="L4918" s="55">
        <f t="shared" ref="L4918" si="2056">ROUND(K4918*100/-F4918,2)</f>
        <v>88.47</v>
      </c>
      <c r="M4918" s="75"/>
      <c r="N4918" s="75"/>
      <c r="O4918" s="74"/>
      <c r="P4918" s="74"/>
      <c r="Q4918" s="59">
        <f t="shared" si="2051"/>
        <v>0</v>
      </c>
      <c r="R4918" s="74">
        <v>52</v>
      </c>
      <c r="S4918" s="53">
        <f>ROUND(R4918/12*2,0)</f>
        <v>9</v>
      </c>
      <c r="T4918" s="58">
        <v>1</v>
      </c>
      <c r="U4918" s="58">
        <v>1</v>
      </c>
      <c r="V4918" s="53">
        <f t="shared" si="2053"/>
        <v>0</v>
      </c>
      <c r="W4918" s="75"/>
      <c r="X4918" s="76"/>
    </row>
    <row r="4919" spans="1:24" s="35" customFormat="1" ht="15.75" x14ac:dyDescent="0.25">
      <c r="A4919" s="72" t="s">
        <v>309</v>
      </c>
      <c r="B4919" s="33" t="s">
        <v>334</v>
      </c>
      <c r="C4919" s="78" t="s">
        <v>45</v>
      </c>
      <c r="D4919" s="43" t="s">
        <v>187</v>
      </c>
      <c r="E4919" s="74"/>
      <c r="F4919" s="74"/>
      <c r="G4919" s="74"/>
      <c r="H4919" s="74"/>
      <c r="I4919" s="119"/>
      <c r="J4919" s="50"/>
      <c r="K4919" s="119"/>
      <c r="L4919" s="55"/>
      <c r="M4919" s="75"/>
      <c r="N4919" s="75"/>
      <c r="O4919" s="74"/>
      <c r="P4919" s="74"/>
      <c r="Q4919" s="59">
        <f t="shared" si="2051"/>
        <v>0</v>
      </c>
      <c r="R4919" s="74"/>
      <c r="S4919" s="53">
        <f t="shared" ref="S4919:S4929" si="2057">ROUND(R4919/12*3,0)</f>
        <v>0</v>
      </c>
      <c r="T4919" s="53"/>
      <c r="U4919" s="53"/>
      <c r="V4919" s="53">
        <f t="shared" si="2053"/>
        <v>0</v>
      </c>
      <c r="W4919" s="75"/>
      <c r="X4919" s="76"/>
    </row>
    <row r="4920" spans="1:24" s="35" customFormat="1" ht="15.75" x14ac:dyDescent="0.25">
      <c r="A4920" s="72" t="s">
        <v>309</v>
      </c>
      <c r="B4920" s="33" t="s">
        <v>334</v>
      </c>
      <c r="C4920" s="78" t="s">
        <v>46</v>
      </c>
      <c r="D4920" s="43" t="s">
        <v>194</v>
      </c>
      <c r="E4920" s="74"/>
      <c r="F4920" s="74"/>
      <c r="G4920" s="74"/>
      <c r="H4920" s="74"/>
      <c r="I4920" s="119"/>
      <c r="J4920" s="50"/>
      <c r="K4920" s="119"/>
      <c r="L4920" s="55"/>
      <c r="M4920" s="75"/>
      <c r="N4920" s="75"/>
      <c r="O4920" s="74"/>
      <c r="P4920" s="74"/>
      <c r="Q4920" s="59">
        <f t="shared" si="2051"/>
        <v>0</v>
      </c>
      <c r="R4920" s="74"/>
      <c r="S4920" s="53">
        <f t="shared" si="2057"/>
        <v>0</v>
      </c>
      <c r="T4920" s="53"/>
      <c r="U4920" s="53"/>
      <c r="V4920" s="53">
        <f t="shared" si="2053"/>
        <v>0</v>
      </c>
      <c r="W4920" s="75"/>
      <c r="X4920" s="76"/>
    </row>
    <row r="4921" spans="1:24" s="35" customFormat="1" ht="15.75" x14ac:dyDescent="0.25">
      <c r="A4921" s="72" t="s">
        <v>309</v>
      </c>
      <c r="B4921" s="33" t="s">
        <v>334</v>
      </c>
      <c r="C4921" s="78" t="s">
        <v>47</v>
      </c>
      <c r="D4921" s="43" t="s">
        <v>121</v>
      </c>
      <c r="E4921" s="74"/>
      <c r="F4921" s="74"/>
      <c r="G4921" s="74"/>
      <c r="H4921" s="74"/>
      <c r="I4921" s="119"/>
      <c r="J4921" s="50"/>
      <c r="K4921" s="119"/>
      <c r="L4921" s="55"/>
      <c r="M4921" s="75"/>
      <c r="N4921" s="75"/>
      <c r="O4921" s="74"/>
      <c r="P4921" s="74"/>
      <c r="Q4921" s="59">
        <f t="shared" si="2051"/>
        <v>0</v>
      </c>
      <c r="R4921" s="74"/>
      <c r="S4921" s="53">
        <f t="shared" si="2057"/>
        <v>0</v>
      </c>
      <c r="T4921" s="53"/>
      <c r="U4921" s="53"/>
      <c r="V4921" s="53">
        <f t="shared" si="2053"/>
        <v>0</v>
      </c>
      <c r="W4921" s="75"/>
      <c r="X4921" s="76"/>
    </row>
    <row r="4922" spans="1:24" s="35" customFormat="1" ht="15.75" x14ac:dyDescent="0.25">
      <c r="A4922" s="72" t="s">
        <v>309</v>
      </c>
      <c r="B4922" s="33" t="s">
        <v>334</v>
      </c>
      <c r="C4922" s="78" t="s">
        <v>48</v>
      </c>
      <c r="D4922" s="43" t="s">
        <v>195</v>
      </c>
      <c r="E4922" s="74"/>
      <c r="F4922" s="74"/>
      <c r="G4922" s="74"/>
      <c r="H4922" s="74"/>
      <c r="I4922" s="119"/>
      <c r="J4922" s="50"/>
      <c r="K4922" s="119"/>
      <c r="L4922" s="55"/>
      <c r="M4922" s="75"/>
      <c r="N4922" s="75"/>
      <c r="O4922" s="74"/>
      <c r="P4922" s="74"/>
      <c r="Q4922" s="59">
        <f t="shared" si="2051"/>
        <v>0</v>
      </c>
      <c r="R4922" s="74"/>
      <c r="S4922" s="53">
        <f t="shared" si="2057"/>
        <v>0</v>
      </c>
      <c r="T4922" s="53"/>
      <c r="U4922" s="53"/>
      <c r="V4922" s="53">
        <f t="shared" si="2053"/>
        <v>0</v>
      </c>
      <c r="W4922" s="75"/>
      <c r="X4922" s="76"/>
    </row>
    <row r="4923" spans="1:24" s="35" customFormat="1" ht="31.5" x14ac:dyDescent="0.25">
      <c r="A4923" s="72" t="s">
        <v>309</v>
      </c>
      <c r="B4923" s="33" t="s">
        <v>334</v>
      </c>
      <c r="C4923" s="78" t="s">
        <v>128</v>
      </c>
      <c r="D4923" s="43" t="s">
        <v>118</v>
      </c>
      <c r="E4923" s="74"/>
      <c r="F4923" s="74"/>
      <c r="G4923" s="74"/>
      <c r="H4923" s="74"/>
      <c r="I4923" s="119"/>
      <c r="J4923" s="50"/>
      <c r="K4923" s="119"/>
      <c r="L4923" s="55"/>
      <c r="M4923" s="75"/>
      <c r="N4923" s="75"/>
      <c r="O4923" s="74"/>
      <c r="P4923" s="74"/>
      <c r="Q4923" s="59">
        <f t="shared" si="2051"/>
        <v>0</v>
      </c>
      <c r="R4923" s="74"/>
      <c r="S4923" s="53">
        <f t="shared" si="2057"/>
        <v>0</v>
      </c>
      <c r="T4923" s="53"/>
      <c r="U4923" s="53"/>
      <c r="V4923" s="53">
        <f t="shared" si="2053"/>
        <v>0</v>
      </c>
      <c r="W4923" s="75"/>
      <c r="X4923" s="76"/>
    </row>
    <row r="4924" spans="1:24" s="35" customFormat="1" ht="15.75" x14ac:dyDescent="0.25">
      <c r="A4924" s="72" t="s">
        <v>309</v>
      </c>
      <c r="B4924" s="33" t="s">
        <v>334</v>
      </c>
      <c r="C4924" s="78" t="s">
        <v>47</v>
      </c>
      <c r="D4924" s="43" t="s">
        <v>121</v>
      </c>
      <c r="E4924" s="74"/>
      <c r="F4924" s="74"/>
      <c r="G4924" s="74"/>
      <c r="H4924" s="74"/>
      <c r="I4924" s="119"/>
      <c r="J4924" s="50"/>
      <c r="K4924" s="119"/>
      <c r="L4924" s="55"/>
      <c r="M4924" s="75"/>
      <c r="N4924" s="75"/>
      <c r="O4924" s="74"/>
      <c r="P4924" s="74"/>
      <c r="Q4924" s="59">
        <f t="shared" si="2051"/>
        <v>0</v>
      </c>
      <c r="R4924" s="74"/>
      <c r="S4924" s="53">
        <f t="shared" si="2057"/>
        <v>0</v>
      </c>
      <c r="T4924" s="53"/>
      <c r="U4924" s="53"/>
      <c r="V4924" s="53">
        <f t="shared" si="2053"/>
        <v>0</v>
      </c>
      <c r="W4924" s="75"/>
      <c r="X4924" s="76"/>
    </row>
    <row r="4925" spans="1:24" s="35" customFormat="1" ht="31.5" x14ac:dyDescent="0.25">
      <c r="A4925" s="72" t="s">
        <v>309</v>
      </c>
      <c r="B4925" s="33" t="s">
        <v>334</v>
      </c>
      <c r="C4925" s="78" t="s">
        <v>49</v>
      </c>
      <c r="D4925" s="43" t="s">
        <v>196</v>
      </c>
      <c r="E4925" s="74"/>
      <c r="F4925" s="74"/>
      <c r="G4925" s="74"/>
      <c r="H4925" s="74"/>
      <c r="I4925" s="119"/>
      <c r="J4925" s="50"/>
      <c r="K4925" s="119"/>
      <c r="L4925" s="55"/>
      <c r="M4925" s="75"/>
      <c r="N4925" s="75"/>
      <c r="O4925" s="74"/>
      <c r="P4925" s="74"/>
      <c r="Q4925" s="59">
        <f t="shared" si="2051"/>
        <v>0</v>
      </c>
      <c r="R4925" s="74"/>
      <c r="S4925" s="53">
        <f t="shared" si="2057"/>
        <v>0</v>
      </c>
      <c r="T4925" s="53"/>
      <c r="U4925" s="53"/>
      <c r="V4925" s="53">
        <f t="shared" si="2053"/>
        <v>0</v>
      </c>
      <c r="W4925" s="75"/>
      <c r="X4925" s="76"/>
    </row>
    <row r="4926" spans="1:24" s="35" customFormat="1" ht="31.5" x14ac:dyDescent="0.25">
      <c r="A4926" s="72" t="s">
        <v>309</v>
      </c>
      <c r="B4926" s="33" t="s">
        <v>334</v>
      </c>
      <c r="C4926" s="78" t="s">
        <v>197</v>
      </c>
      <c r="D4926" s="43" t="s">
        <v>198</v>
      </c>
      <c r="E4926" s="74"/>
      <c r="F4926" s="74"/>
      <c r="G4926" s="74"/>
      <c r="H4926" s="74"/>
      <c r="I4926" s="119"/>
      <c r="J4926" s="50"/>
      <c r="K4926" s="119"/>
      <c r="L4926" s="55"/>
      <c r="M4926" s="75"/>
      <c r="N4926" s="75"/>
      <c r="O4926" s="74"/>
      <c r="P4926" s="74"/>
      <c r="Q4926" s="59">
        <f t="shared" si="2051"/>
        <v>0</v>
      </c>
      <c r="R4926" s="74"/>
      <c r="S4926" s="53">
        <f t="shared" si="2057"/>
        <v>0</v>
      </c>
      <c r="T4926" s="53"/>
      <c r="U4926" s="53"/>
      <c r="V4926" s="53">
        <f t="shared" si="2053"/>
        <v>0</v>
      </c>
      <c r="W4926" s="75"/>
      <c r="X4926" s="76"/>
    </row>
    <row r="4927" spans="1:24" s="35" customFormat="1" ht="47.25" x14ac:dyDescent="0.25">
      <c r="A4927" s="72" t="s">
        <v>309</v>
      </c>
      <c r="B4927" s="33" t="s">
        <v>334</v>
      </c>
      <c r="C4927" s="78" t="s">
        <v>199</v>
      </c>
      <c r="D4927" s="43" t="s">
        <v>200</v>
      </c>
      <c r="E4927" s="74"/>
      <c r="F4927" s="74"/>
      <c r="G4927" s="74"/>
      <c r="H4927" s="74"/>
      <c r="I4927" s="119"/>
      <c r="J4927" s="50"/>
      <c r="K4927" s="119"/>
      <c r="L4927" s="55"/>
      <c r="M4927" s="75"/>
      <c r="N4927" s="75"/>
      <c r="O4927" s="74"/>
      <c r="P4927" s="74"/>
      <c r="Q4927" s="59">
        <f t="shared" si="2051"/>
        <v>0</v>
      </c>
      <c r="R4927" s="74"/>
      <c r="S4927" s="53">
        <f t="shared" si="2057"/>
        <v>0</v>
      </c>
      <c r="T4927" s="53"/>
      <c r="U4927" s="53"/>
      <c r="V4927" s="53">
        <f t="shared" si="2053"/>
        <v>0</v>
      </c>
      <c r="W4927" s="75"/>
      <c r="X4927" s="76"/>
    </row>
    <row r="4928" spans="1:24" s="35" customFormat="1" ht="31.5" x14ac:dyDescent="0.25">
      <c r="A4928" s="72" t="s">
        <v>309</v>
      </c>
      <c r="B4928" s="33" t="s">
        <v>334</v>
      </c>
      <c r="C4928" s="78" t="s">
        <v>201</v>
      </c>
      <c r="D4928" s="43" t="s">
        <v>202</v>
      </c>
      <c r="E4928" s="74"/>
      <c r="F4928" s="74"/>
      <c r="G4928" s="74"/>
      <c r="H4928" s="74"/>
      <c r="I4928" s="119"/>
      <c r="J4928" s="50"/>
      <c r="K4928" s="119"/>
      <c r="L4928" s="55"/>
      <c r="M4928" s="75"/>
      <c r="N4928" s="75"/>
      <c r="O4928" s="74"/>
      <c r="P4928" s="74"/>
      <c r="Q4928" s="59">
        <f t="shared" si="2051"/>
        <v>0</v>
      </c>
      <c r="R4928" s="74"/>
      <c r="S4928" s="53">
        <f t="shared" si="2057"/>
        <v>0</v>
      </c>
      <c r="T4928" s="53"/>
      <c r="U4928" s="53"/>
      <c r="V4928" s="53">
        <f t="shared" si="2053"/>
        <v>0</v>
      </c>
      <c r="W4928" s="75"/>
      <c r="X4928" s="76"/>
    </row>
    <row r="4929" spans="1:24" s="35" customFormat="1" ht="47.25" x14ac:dyDescent="0.25">
      <c r="A4929" s="72" t="s">
        <v>309</v>
      </c>
      <c r="B4929" s="33" t="s">
        <v>334</v>
      </c>
      <c r="C4929" s="78" t="s">
        <v>203</v>
      </c>
      <c r="D4929" s="43" t="s">
        <v>204</v>
      </c>
      <c r="E4929" s="74"/>
      <c r="F4929" s="74"/>
      <c r="G4929" s="74"/>
      <c r="H4929" s="74"/>
      <c r="I4929" s="119"/>
      <c r="J4929" s="50"/>
      <c r="K4929" s="119"/>
      <c r="L4929" s="55"/>
      <c r="M4929" s="75"/>
      <c r="N4929" s="75"/>
      <c r="O4929" s="74"/>
      <c r="P4929" s="74"/>
      <c r="Q4929" s="59">
        <f t="shared" si="2051"/>
        <v>0</v>
      </c>
      <c r="R4929" s="74"/>
      <c r="S4929" s="53">
        <f t="shared" si="2057"/>
        <v>0</v>
      </c>
      <c r="T4929" s="53"/>
      <c r="U4929" s="53"/>
      <c r="V4929" s="53">
        <f t="shared" si="2053"/>
        <v>0</v>
      </c>
      <c r="W4929" s="75"/>
      <c r="X4929" s="76"/>
    </row>
    <row r="4930" spans="1:24" s="35" customFormat="1" ht="31.5" x14ac:dyDescent="0.25">
      <c r="A4930" s="72" t="s">
        <v>309</v>
      </c>
      <c r="B4930" s="22" t="s">
        <v>335</v>
      </c>
      <c r="C4930" s="73" t="s">
        <v>102</v>
      </c>
      <c r="D4930" s="32" t="s">
        <v>50</v>
      </c>
      <c r="E4930" s="64">
        <f>SUM(E4931:E4977)</f>
        <v>15638</v>
      </c>
      <c r="F4930" s="64">
        <f>SUM(F4931:F4977)</f>
        <v>10940</v>
      </c>
      <c r="G4930" s="64">
        <f>SUM(G4931:G4977)</f>
        <v>11747.14</v>
      </c>
      <c r="H4930" s="64">
        <f>SUM(H4931:H4977)</f>
        <v>10561</v>
      </c>
      <c r="I4930" s="64">
        <f>SUM(I4931:I4977)</f>
        <v>807.1400000000001</v>
      </c>
      <c r="J4930" s="50">
        <f>ROUND(I4930/F4930*100,2)</f>
        <v>7.38</v>
      </c>
      <c r="K4930" s="64">
        <f>SUM(K4931:K4977)</f>
        <v>0</v>
      </c>
      <c r="L4930" s="64">
        <f>SUM(L4931:L4976)</f>
        <v>0</v>
      </c>
      <c r="M4930" s="64"/>
      <c r="N4930" s="64"/>
      <c r="O4930" s="64">
        <f t="shared" ref="O4930:V4930" si="2058">SUM(O4931:O4974)</f>
        <v>0</v>
      </c>
      <c r="P4930" s="64">
        <f t="shared" si="2058"/>
        <v>0</v>
      </c>
      <c r="Q4930" s="64">
        <f t="shared" si="2058"/>
        <v>0</v>
      </c>
      <c r="R4930" s="64">
        <f t="shared" si="2058"/>
        <v>0</v>
      </c>
      <c r="S4930" s="64">
        <f t="shared" si="2058"/>
        <v>0</v>
      </c>
      <c r="T4930" s="64">
        <f t="shared" si="2058"/>
        <v>0</v>
      </c>
      <c r="U4930" s="64">
        <f t="shared" si="2058"/>
        <v>0</v>
      </c>
      <c r="V4930" s="64">
        <f t="shared" si="2058"/>
        <v>0</v>
      </c>
      <c r="W4930" s="64"/>
      <c r="X4930" s="76"/>
    </row>
    <row r="4931" spans="1:24" s="35" customFormat="1" ht="63" x14ac:dyDescent="0.25">
      <c r="A4931" s="72" t="s">
        <v>309</v>
      </c>
      <c r="B4931" s="44" t="s">
        <v>335</v>
      </c>
      <c r="C4931" s="73" t="s">
        <v>102</v>
      </c>
      <c r="D4931" s="43" t="s">
        <v>205</v>
      </c>
      <c r="E4931" s="74"/>
      <c r="F4931" s="74"/>
      <c r="G4931" s="74"/>
      <c r="H4931" s="74"/>
      <c r="I4931" s="119"/>
      <c r="J4931" s="50"/>
      <c r="K4931" s="119"/>
      <c r="L4931" s="55"/>
      <c r="M4931" s="75"/>
      <c r="N4931" s="75"/>
      <c r="O4931" s="74"/>
      <c r="P4931" s="74"/>
      <c r="Q4931" s="59">
        <f>O4931-P4931</f>
        <v>0</v>
      </c>
      <c r="R4931" s="74"/>
      <c r="S4931" s="53">
        <f>ROUND(R4931/12*3,0)</f>
        <v>0</v>
      </c>
      <c r="T4931" s="53"/>
      <c r="U4931" s="53"/>
      <c r="V4931" s="53">
        <f>T4931-U4931</f>
        <v>0</v>
      </c>
      <c r="W4931" s="75"/>
      <c r="X4931" s="76"/>
    </row>
    <row r="4932" spans="1:24" s="35" customFormat="1" ht="15.75" x14ac:dyDescent="0.25">
      <c r="A4932" s="72" t="s">
        <v>309</v>
      </c>
      <c r="B4932" s="44" t="s">
        <v>335</v>
      </c>
      <c r="C4932" s="23" t="s">
        <v>367</v>
      </c>
      <c r="D4932" s="43" t="s">
        <v>370</v>
      </c>
      <c r="E4932" s="74"/>
      <c r="F4932" s="74"/>
      <c r="G4932" s="74"/>
      <c r="H4932" s="74"/>
      <c r="I4932" s="119"/>
      <c r="J4932" s="50"/>
      <c r="K4932" s="119"/>
      <c r="L4932" s="55"/>
      <c r="M4932" s="75"/>
      <c r="N4932" s="75"/>
      <c r="O4932" s="74"/>
      <c r="P4932" s="74"/>
      <c r="Q4932" s="59"/>
      <c r="R4932" s="74"/>
      <c r="S4932" s="53"/>
      <c r="T4932" s="53"/>
      <c r="U4932" s="53"/>
      <c r="V4932" s="53"/>
      <c r="W4932" s="75"/>
      <c r="X4932" s="76"/>
    </row>
    <row r="4933" spans="1:24" s="35" customFormat="1" ht="15.75" x14ac:dyDescent="0.25">
      <c r="A4933" s="72" t="s">
        <v>309</v>
      </c>
      <c r="B4933" s="44" t="s">
        <v>335</v>
      </c>
      <c r="C4933" s="23" t="s">
        <v>368</v>
      </c>
      <c r="D4933" s="43" t="s">
        <v>371</v>
      </c>
      <c r="E4933" s="74"/>
      <c r="F4933" s="74"/>
      <c r="G4933" s="74"/>
      <c r="H4933" s="74"/>
      <c r="I4933" s="119"/>
      <c r="J4933" s="50"/>
      <c r="K4933" s="119"/>
      <c r="L4933" s="55"/>
      <c r="M4933" s="75"/>
      <c r="N4933" s="75"/>
      <c r="O4933" s="74"/>
      <c r="P4933" s="74"/>
      <c r="Q4933" s="59"/>
      <c r="R4933" s="74"/>
      <c r="S4933" s="53"/>
      <c r="T4933" s="53"/>
      <c r="U4933" s="53"/>
      <c r="V4933" s="53"/>
      <c r="W4933" s="75"/>
      <c r="X4933" s="76"/>
    </row>
    <row r="4934" spans="1:24" s="35" customFormat="1" ht="31.5" x14ac:dyDescent="0.25">
      <c r="A4934" s="72" t="s">
        <v>309</v>
      </c>
      <c r="B4934" s="44" t="s">
        <v>335</v>
      </c>
      <c r="C4934" s="23" t="s">
        <v>369</v>
      </c>
      <c r="D4934" s="43" t="s">
        <v>372</v>
      </c>
      <c r="E4934" s="74"/>
      <c r="F4934" s="74"/>
      <c r="G4934" s="74"/>
      <c r="H4934" s="74"/>
      <c r="I4934" s="119"/>
      <c r="J4934" s="50"/>
      <c r="K4934" s="119"/>
      <c r="L4934" s="55"/>
      <c r="M4934" s="75"/>
      <c r="N4934" s="75"/>
      <c r="O4934" s="74"/>
      <c r="P4934" s="74"/>
      <c r="Q4934" s="59"/>
      <c r="R4934" s="74"/>
      <c r="S4934" s="53"/>
      <c r="T4934" s="53"/>
      <c r="U4934" s="53"/>
      <c r="V4934" s="53"/>
      <c r="W4934" s="75"/>
      <c r="X4934" s="76"/>
    </row>
    <row r="4935" spans="1:24" s="35" customFormat="1" ht="31.5" x14ac:dyDescent="0.25">
      <c r="A4935" s="72" t="s">
        <v>309</v>
      </c>
      <c r="B4935" s="44" t="s">
        <v>335</v>
      </c>
      <c r="C4935" s="79" t="s">
        <v>206</v>
      </c>
      <c r="D4935" s="43" t="s">
        <v>207</v>
      </c>
      <c r="E4935" s="74"/>
      <c r="F4935" s="74"/>
      <c r="G4935" s="74"/>
      <c r="H4935" s="74"/>
      <c r="I4935" s="119"/>
      <c r="J4935" s="50"/>
      <c r="K4935" s="119"/>
      <c r="L4935" s="55"/>
      <c r="M4935" s="75"/>
      <c r="N4935" s="75"/>
      <c r="O4935" s="74"/>
      <c r="P4935" s="74"/>
      <c r="Q4935" s="59">
        <f t="shared" ref="Q4935:Q4972" si="2059">O4935-P4935</f>
        <v>0</v>
      </c>
      <c r="R4935" s="74"/>
      <c r="S4935" s="53">
        <f t="shared" ref="S4935:S4972" si="2060">ROUND(R4935/12*3,0)</f>
        <v>0</v>
      </c>
      <c r="T4935" s="53"/>
      <c r="U4935" s="53"/>
      <c r="V4935" s="53">
        <f t="shared" ref="V4935:V4972" si="2061">T4935-U4935</f>
        <v>0</v>
      </c>
      <c r="W4935" s="75"/>
      <c r="X4935" s="76"/>
    </row>
    <row r="4936" spans="1:24" s="35" customFormat="1" ht="31.5" x14ac:dyDescent="0.25">
      <c r="A4936" s="72" t="s">
        <v>309</v>
      </c>
      <c r="B4936" s="44" t="s">
        <v>335</v>
      </c>
      <c r="C4936" s="79" t="s">
        <v>208</v>
      </c>
      <c r="D4936" s="43" t="s">
        <v>209</v>
      </c>
      <c r="E4936" s="53"/>
      <c r="F4936" s="53">
        <f>E4936/12*1</f>
        <v>0</v>
      </c>
      <c r="G4936" s="53"/>
      <c r="H4936" s="53"/>
      <c r="I4936" s="119"/>
      <c r="J4936" s="50"/>
      <c r="K4936" s="54"/>
      <c r="L4936" s="55"/>
      <c r="M4936" s="75"/>
      <c r="N4936" s="75"/>
      <c r="O4936" s="74"/>
      <c r="P4936" s="74"/>
      <c r="Q4936" s="59">
        <f t="shared" si="2059"/>
        <v>0</v>
      </c>
      <c r="R4936" s="74"/>
      <c r="S4936" s="53">
        <f t="shared" si="2060"/>
        <v>0</v>
      </c>
      <c r="T4936" s="53"/>
      <c r="U4936" s="53"/>
      <c r="V4936" s="53">
        <f t="shared" si="2061"/>
        <v>0</v>
      </c>
      <c r="W4936" s="75"/>
      <c r="X4936" s="76"/>
    </row>
    <row r="4937" spans="1:24" s="35" customFormat="1" ht="15.75" x14ac:dyDescent="0.25">
      <c r="A4937" s="72" t="s">
        <v>309</v>
      </c>
      <c r="B4937" s="44" t="s">
        <v>335</v>
      </c>
      <c r="C4937" s="79" t="s">
        <v>210</v>
      </c>
      <c r="D4937" s="43" t="s">
        <v>223</v>
      </c>
      <c r="E4937" s="74"/>
      <c r="F4937" s="74"/>
      <c r="G4937" s="74"/>
      <c r="H4937" s="74"/>
      <c r="I4937" s="119"/>
      <c r="J4937" s="50"/>
      <c r="K4937" s="119"/>
      <c r="L4937" s="55"/>
      <c r="M4937" s="75"/>
      <c r="N4937" s="75"/>
      <c r="O4937" s="74"/>
      <c r="P4937" s="74"/>
      <c r="Q4937" s="59">
        <f t="shared" si="2059"/>
        <v>0</v>
      </c>
      <c r="R4937" s="74"/>
      <c r="S4937" s="53">
        <f t="shared" si="2060"/>
        <v>0</v>
      </c>
      <c r="T4937" s="53"/>
      <c r="U4937" s="53"/>
      <c r="V4937" s="53">
        <f t="shared" si="2061"/>
        <v>0</v>
      </c>
      <c r="W4937" s="75"/>
      <c r="X4937" s="76"/>
    </row>
    <row r="4938" spans="1:24" s="35" customFormat="1" ht="31.5" x14ac:dyDescent="0.25">
      <c r="A4938" s="72" t="s">
        <v>309</v>
      </c>
      <c r="B4938" s="44" t="s">
        <v>335</v>
      </c>
      <c r="C4938" s="79" t="s">
        <v>211</v>
      </c>
      <c r="D4938" s="43" t="s">
        <v>212</v>
      </c>
      <c r="E4938" s="53"/>
      <c r="F4938" s="53">
        <f>E4938/12*1</f>
        <v>0</v>
      </c>
      <c r="G4938" s="53"/>
      <c r="H4938" s="53"/>
      <c r="I4938" s="119"/>
      <c r="J4938" s="50"/>
      <c r="K4938" s="119"/>
      <c r="L4938" s="55"/>
      <c r="M4938" s="75"/>
      <c r="N4938" s="75"/>
      <c r="O4938" s="74"/>
      <c r="P4938" s="74"/>
      <c r="Q4938" s="59">
        <f t="shared" si="2059"/>
        <v>0</v>
      </c>
      <c r="R4938" s="74"/>
      <c r="S4938" s="53">
        <f t="shared" si="2060"/>
        <v>0</v>
      </c>
      <c r="T4938" s="53"/>
      <c r="U4938" s="53"/>
      <c r="V4938" s="53">
        <f t="shared" si="2061"/>
        <v>0</v>
      </c>
      <c r="W4938" s="75"/>
      <c r="X4938" s="76"/>
    </row>
    <row r="4939" spans="1:24" s="35" customFormat="1" ht="15.75" x14ac:dyDescent="0.25">
      <c r="A4939" s="72" t="s">
        <v>309</v>
      </c>
      <c r="B4939" s="44" t="s">
        <v>335</v>
      </c>
      <c r="C4939" s="79" t="s">
        <v>213</v>
      </c>
      <c r="D4939" s="43" t="s">
        <v>214</v>
      </c>
      <c r="E4939" s="74"/>
      <c r="F4939" s="74"/>
      <c r="G4939" s="74"/>
      <c r="H4939" s="74"/>
      <c r="I4939" s="119"/>
      <c r="J4939" s="50"/>
      <c r="K4939" s="119"/>
      <c r="L4939" s="55"/>
      <c r="M4939" s="75"/>
      <c r="N4939" s="75"/>
      <c r="O4939" s="74"/>
      <c r="P4939" s="74"/>
      <c r="Q4939" s="59">
        <f t="shared" si="2059"/>
        <v>0</v>
      </c>
      <c r="R4939" s="74"/>
      <c r="S4939" s="53">
        <f t="shared" si="2060"/>
        <v>0</v>
      </c>
      <c r="T4939" s="53"/>
      <c r="U4939" s="53"/>
      <c r="V4939" s="53">
        <f t="shared" si="2061"/>
        <v>0</v>
      </c>
      <c r="W4939" s="75"/>
      <c r="X4939" s="76"/>
    </row>
    <row r="4940" spans="1:24" s="35" customFormat="1" ht="31.5" x14ac:dyDescent="0.25">
      <c r="A4940" s="72" t="s">
        <v>309</v>
      </c>
      <c r="B4940" s="44" t="s">
        <v>335</v>
      </c>
      <c r="C4940" s="79" t="s">
        <v>215</v>
      </c>
      <c r="D4940" s="43" t="s">
        <v>216</v>
      </c>
      <c r="E4940" s="53">
        <v>5638</v>
      </c>
      <c r="F4940" s="53">
        <f>ROUND(E4940/12*2,0)</f>
        <v>940</v>
      </c>
      <c r="G4940" s="53">
        <v>1672.44</v>
      </c>
      <c r="H4940" s="53">
        <v>541</v>
      </c>
      <c r="I4940" s="119">
        <f t="shared" ref="I4940" si="2062">G4940-F4940</f>
        <v>732.44</v>
      </c>
      <c r="J4940" s="55">
        <f t="shared" ref="J4940" si="2063">ROUND(I4940/F4940*100,2)</f>
        <v>77.92</v>
      </c>
      <c r="K4940" s="54"/>
      <c r="L4940" s="55"/>
      <c r="M4940" s="75"/>
      <c r="N4940" s="75"/>
      <c r="O4940" s="74"/>
      <c r="P4940" s="74"/>
      <c r="Q4940" s="59">
        <f t="shared" si="2059"/>
        <v>0</v>
      </c>
      <c r="R4940" s="74"/>
      <c r="S4940" s="53">
        <f t="shared" si="2060"/>
        <v>0</v>
      </c>
      <c r="T4940" s="53"/>
      <c r="U4940" s="53"/>
      <c r="V4940" s="53">
        <f t="shared" si="2061"/>
        <v>0</v>
      </c>
      <c r="W4940" s="75"/>
      <c r="X4940" s="76"/>
    </row>
    <row r="4941" spans="1:24" s="35" customFormat="1" ht="31.5" x14ac:dyDescent="0.25">
      <c r="A4941" s="72" t="s">
        <v>309</v>
      </c>
      <c r="B4941" s="44" t="s">
        <v>335</v>
      </c>
      <c r="C4941" s="79" t="s">
        <v>217</v>
      </c>
      <c r="D4941" s="43" t="s">
        <v>218</v>
      </c>
      <c r="E4941" s="53"/>
      <c r="F4941" s="53">
        <f t="shared" ref="F4941:F4971" si="2064">E4941/12*1</f>
        <v>0</v>
      </c>
      <c r="G4941" s="53"/>
      <c r="H4941" s="53"/>
      <c r="I4941" s="119"/>
      <c r="J4941" s="50"/>
      <c r="K4941" s="119"/>
      <c r="L4941" s="55"/>
      <c r="M4941" s="75"/>
      <c r="N4941" s="75"/>
      <c r="O4941" s="74"/>
      <c r="P4941" s="74"/>
      <c r="Q4941" s="59">
        <f t="shared" si="2059"/>
        <v>0</v>
      </c>
      <c r="R4941" s="74"/>
      <c r="S4941" s="53">
        <f t="shared" si="2060"/>
        <v>0</v>
      </c>
      <c r="T4941" s="53"/>
      <c r="U4941" s="53"/>
      <c r="V4941" s="53">
        <f t="shared" si="2061"/>
        <v>0</v>
      </c>
      <c r="W4941" s="75"/>
      <c r="X4941" s="76"/>
    </row>
    <row r="4942" spans="1:24" s="35" customFormat="1" ht="31.5" x14ac:dyDescent="0.25">
      <c r="A4942" s="72" t="s">
        <v>309</v>
      </c>
      <c r="B4942" s="44" t="s">
        <v>335</v>
      </c>
      <c r="C4942" s="79" t="s">
        <v>219</v>
      </c>
      <c r="D4942" s="43" t="s">
        <v>220</v>
      </c>
      <c r="E4942" s="53"/>
      <c r="F4942" s="53">
        <f t="shared" si="2064"/>
        <v>0</v>
      </c>
      <c r="G4942" s="53"/>
      <c r="H4942" s="53"/>
      <c r="I4942" s="119"/>
      <c r="J4942" s="50"/>
      <c r="K4942" s="119"/>
      <c r="L4942" s="55"/>
      <c r="M4942" s="75"/>
      <c r="N4942" s="75"/>
      <c r="O4942" s="74"/>
      <c r="P4942" s="74"/>
      <c r="Q4942" s="59">
        <f t="shared" si="2059"/>
        <v>0</v>
      </c>
      <c r="R4942" s="74"/>
      <c r="S4942" s="53">
        <f t="shared" si="2060"/>
        <v>0</v>
      </c>
      <c r="T4942" s="53"/>
      <c r="U4942" s="53"/>
      <c r="V4942" s="53">
        <f t="shared" si="2061"/>
        <v>0</v>
      </c>
      <c r="W4942" s="75"/>
      <c r="X4942" s="76"/>
    </row>
    <row r="4943" spans="1:24" s="35" customFormat="1" ht="31.5" x14ac:dyDescent="0.25">
      <c r="A4943" s="72" t="s">
        <v>309</v>
      </c>
      <c r="B4943" s="44" t="s">
        <v>335</v>
      </c>
      <c r="C4943" s="79" t="s">
        <v>221</v>
      </c>
      <c r="D4943" s="43" t="s">
        <v>224</v>
      </c>
      <c r="E4943" s="53"/>
      <c r="F4943" s="53">
        <f t="shared" si="2064"/>
        <v>0</v>
      </c>
      <c r="G4943" s="53"/>
      <c r="H4943" s="53"/>
      <c r="I4943" s="119"/>
      <c r="J4943" s="50"/>
      <c r="K4943" s="119"/>
      <c r="L4943" s="55"/>
      <c r="M4943" s="75"/>
      <c r="N4943" s="75"/>
      <c r="O4943" s="74"/>
      <c r="P4943" s="74"/>
      <c r="Q4943" s="59">
        <f t="shared" si="2059"/>
        <v>0</v>
      </c>
      <c r="R4943" s="74"/>
      <c r="S4943" s="53">
        <f t="shared" si="2060"/>
        <v>0</v>
      </c>
      <c r="T4943" s="53"/>
      <c r="U4943" s="53"/>
      <c r="V4943" s="53">
        <f t="shared" si="2061"/>
        <v>0</v>
      </c>
      <c r="W4943" s="75"/>
      <c r="X4943" s="76"/>
    </row>
    <row r="4944" spans="1:24" s="35" customFormat="1" ht="31.5" x14ac:dyDescent="0.25">
      <c r="A4944" s="72" t="s">
        <v>309</v>
      </c>
      <c r="B4944" s="44" t="s">
        <v>335</v>
      </c>
      <c r="C4944" s="79" t="s">
        <v>222</v>
      </c>
      <c r="D4944" s="43" t="s">
        <v>225</v>
      </c>
      <c r="E4944" s="53"/>
      <c r="F4944" s="53">
        <f t="shared" si="2064"/>
        <v>0</v>
      </c>
      <c r="G4944" s="53"/>
      <c r="H4944" s="53"/>
      <c r="I4944" s="119"/>
      <c r="J4944" s="50"/>
      <c r="K4944" s="119"/>
      <c r="L4944" s="55"/>
      <c r="M4944" s="75"/>
      <c r="N4944" s="75"/>
      <c r="O4944" s="74"/>
      <c r="P4944" s="74"/>
      <c r="Q4944" s="59">
        <f t="shared" si="2059"/>
        <v>0</v>
      </c>
      <c r="R4944" s="74"/>
      <c r="S4944" s="53">
        <f t="shared" si="2060"/>
        <v>0</v>
      </c>
      <c r="T4944" s="53"/>
      <c r="U4944" s="53"/>
      <c r="V4944" s="53">
        <f t="shared" si="2061"/>
        <v>0</v>
      </c>
      <c r="W4944" s="75"/>
      <c r="X4944" s="76"/>
    </row>
    <row r="4945" spans="1:24" s="35" customFormat="1" ht="31.5" x14ac:dyDescent="0.25">
      <c r="A4945" s="72" t="s">
        <v>309</v>
      </c>
      <c r="B4945" s="44" t="s">
        <v>335</v>
      </c>
      <c r="C4945" s="79" t="s">
        <v>277</v>
      </c>
      <c r="D4945" s="43" t="s">
        <v>278</v>
      </c>
      <c r="E4945" s="53"/>
      <c r="F4945" s="53">
        <f t="shared" si="2064"/>
        <v>0</v>
      </c>
      <c r="G4945" s="53"/>
      <c r="H4945" s="53"/>
      <c r="I4945" s="119"/>
      <c r="J4945" s="50"/>
      <c r="K4945" s="119"/>
      <c r="L4945" s="55"/>
      <c r="M4945" s="75"/>
      <c r="N4945" s="75"/>
      <c r="O4945" s="74"/>
      <c r="P4945" s="74"/>
      <c r="Q4945" s="59">
        <f t="shared" si="2059"/>
        <v>0</v>
      </c>
      <c r="R4945" s="74"/>
      <c r="S4945" s="53">
        <f t="shared" si="2060"/>
        <v>0</v>
      </c>
      <c r="T4945" s="53"/>
      <c r="U4945" s="53"/>
      <c r="V4945" s="53">
        <f t="shared" si="2061"/>
        <v>0</v>
      </c>
      <c r="W4945" s="75"/>
      <c r="X4945" s="76"/>
    </row>
    <row r="4946" spans="1:24" s="35" customFormat="1" ht="15.75" x14ac:dyDescent="0.25">
      <c r="A4946" s="72" t="s">
        <v>309</v>
      </c>
      <c r="B4946" s="44" t="s">
        <v>335</v>
      </c>
      <c r="C4946" s="79" t="s">
        <v>226</v>
      </c>
      <c r="D4946" s="38" t="s">
        <v>408</v>
      </c>
      <c r="E4946" s="53"/>
      <c r="F4946" s="53"/>
      <c r="G4946" s="53">
        <v>74.7</v>
      </c>
      <c r="H4946" s="53">
        <v>20</v>
      </c>
      <c r="I4946" s="119">
        <f>G4946-F4946</f>
        <v>74.7</v>
      </c>
      <c r="J4946" s="55"/>
      <c r="K4946" s="54"/>
      <c r="L4946" s="55"/>
      <c r="M4946" s="75"/>
      <c r="N4946" s="75"/>
      <c r="O4946" s="74"/>
      <c r="P4946" s="74"/>
      <c r="Q4946" s="59">
        <f t="shared" si="2059"/>
        <v>0</v>
      </c>
      <c r="R4946" s="74"/>
      <c r="S4946" s="53">
        <f t="shared" si="2060"/>
        <v>0</v>
      </c>
      <c r="T4946" s="53"/>
      <c r="U4946" s="53"/>
      <c r="V4946" s="53">
        <f t="shared" si="2061"/>
        <v>0</v>
      </c>
      <c r="W4946" s="75"/>
      <c r="X4946" s="76"/>
    </row>
    <row r="4947" spans="1:24" s="35" customFormat="1" ht="31.5" x14ac:dyDescent="0.25">
      <c r="A4947" s="72" t="s">
        <v>309</v>
      </c>
      <c r="B4947" s="44" t="s">
        <v>335</v>
      </c>
      <c r="C4947" s="79" t="s">
        <v>227</v>
      </c>
      <c r="D4947" s="43" t="s">
        <v>228</v>
      </c>
      <c r="E4947" s="53"/>
      <c r="F4947" s="53">
        <f t="shared" si="2064"/>
        <v>0</v>
      </c>
      <c r="G4947" s="53"/>
      <c r="H4947" s="53"/>
      <c r="I4947" s="119"/>
      <c r="J4947" s="50"/>
      <c r="K4947" s="119"/>
      <c r="L4947" s="55"/>
      <c r="M4947" s="75"/>
      <c r="N4947" s="75"/>
      <c r="O4947" s="74"/>
      <c r="P4947" s="74"/>
      <c r="Q4947" s="59">
        <f t="shared" si="2059"/>
        <v>0</v>
      </c>
      <c r="R4947" s="74"/>
      <c r="S4947" s="53">
        <f t="shared" si="2060"/>
        <v>0</v>
      </c>
      <c r="T4947" s="53"/>
      <c r="U4947" s="53"/>
      <c r="V4947" s="53">
        <f t="shared" si="2061"/>
        <v>0</v>
      </c>
      <c r="W4947" s="75"/>
      <c r="X4947" s="76"/>
    </row>
    <row r="4948" spans="1:24" s="35" customFormat="1" ht="15.75" x14ac:dyDescent="0.25">
      <c r="A4948" s="72" t="s">
        <v>309</v>
      </c>
      <c r="B4948" s="44" t="s">
        <v>335</v>
      </c>
      <c r="C4948" s="79" t="s">
        <v>229</v>
      </c>
      <c r="D4948" s="43" t="s">
        <v>230</v>
      </c>
      <c r="E4948" s="53"/>
      <c r="F4948" s="53">
        <f t="shared" si="2064"/>
        <v>0</v>
      </c>
      <c r="G4948" s="53"/>
      <c r="H4948" s="53"/>
      <c r="I4948" s="119"/>
      <c r="J4948" s="50"/>
      <c r="K4948" s="119"/>
      <c r="L4948" s="55"/>
      <c r="M4948" s="75"/>
      <c r="N4948" s="75"/>
      <c r="O4948" s="74"/>
      <c r="P4948" s="74"/>
      <c r="Q4948" s="59">
        <f t="shared" si="2059"/>
        <v>0</v>
      </c>
      <c r="R4948" s="74"/>
      <c r="S4948" s="53">
        <f t="shared" si="2060"/>
        <v>0</v>
      </c>
      <c r="T4948" s="53"/>
      <c r="U4948" s="53"/>
      <c r="V4948" s="53">
        <f t="shared" si="2061"/>
        <v>0</v>
      </c>
      <c r="W4948" s="75"/>
      <c r="X4948" s="76"/>
    </row>
    <row r="4949" spans="1:24" s="35" customFormat="1" ht="15.75" x14ac:dyDescent="0.25">
      <c r="A4949" s="72" t="s">
        <v>309</v>
      </c>
      <c r="B4949" s="44" t="s">
        <v>335</v>
      </c>
      <c r="C4949" s="37" t="s">
        <v>377</v>
      </c>
      <c r="D4949" s="43" t="s">
        <v>359</v>
      </c>
      <c r="E4949" s="53"/>
      <c r="F4949" s="53">
        <f t="shared" si="2064"/>
        <v>0</v>
      </c>
      <c r="G4949" s="53"/>
      <c r="H4949" s="53"/>
      <c r="I4949" s="119"/>
      <c r="J4949" s="50"/>
      <c r="K4949" s="119"/>
      <c r="L4949" s="55"/>
      <c r="M4949" s="75"/>
      <c r="N4949" s="75"/>
      <c r="O4949" s="74"/>
      <c r="P4949" s="74"/>
      <c r="Q4949" s="59">
        <f t="shared" si="2059"/>
        <v>0</v>
      </c>
      <c r="R4949" s="74"/>
      <c r="S4949" s="53">
        <f t="shared" si="2060"/>
        <v>0</v>
      </c>
      <c r="T4949" s="53"/>
      <c r="U4949" s="53"/>
      <c r="V4949" s="53">
        <f t="shared" si="2061"/>
        <v>0</v>
      </c>
      <c r="W4949" s="75"/>
      <c r="X4949" s="76"/>
    </row>
    <row r="4950" spans="1:24" s="35" customFormat="1" ht="15.75" x14ac:dyDescent="0.25">
      <c r="A4950" s="72" t="s">
        <v>309</v>
      </c>
      <c r="B4950" s="44" t="s">
        <v>335</v>
      </c>
      <c r="C4950" s="79" t="s">
        <v>231</v>
      </c>
      <c r="D4950" s="43" t="s">
        <v>232</v>
      </c>
      <c r="E4950" s="53"/>
      <c r="F4950" s="53">
        <f t="shared" si="2064"/>
        <v>0</v>
      </c>
      <c r="G4950" s="53"/>
      <c r="H4950" s="53"/>
      <c r="I4950" s="119"/>
      <c r="J4950" s="50"/>
      <c r="K4950" s="119"/>
      <c r="L4950" s="55"/>
      <c r="M4950" s="75"/>
      <c r="N4950" s="75"/>
      <c r="O4950" s="74"/>
      <c r="P4950" s="74"/>
      <c r="Q4950" s="59">
        <f t="shared" si="2059"/>
        <v>0</v>
      </c>
      <c r="R4950" s="74"/>
      <c r="S4950" s="53">
        <f t="shared" si="2060"/>
        <v>0</v>
      </c>
      <c r="T4950" s="53"/>
      <c r="U4950" s="53"/>
      <c r="V4950" s="53">
        <f t="shared" si="2061"/>
        <v>0</v>
      </c>
      <c r="W4950" s="75"/>
      <c r="X4950" s="76"/>
    </row>
    <row r="4951" spans="1:24" s="35" customFormat="1" ht="15.75" x14ac:dyDescent="0.25">
      <c r="A4951" s="72" t="s">
        <v>309</v>
      </c>
      <c r="B4951" s="44" t="s">
        <v>335</v>
      </c>
      <c r="C4951" s="79" t="s">
        <v>233</v>
      </c>
      <c r="D4951" s="43" t="s">
        <v>234</v>
      </c>
      <c r="E4951" s="53"/>
      <c r="F4951" s="53"/>
      <c r="G4951" s="53"/>
      <c r="H4951" s="53"/>
      <c r="I4951" s="119"/>
      <c r="J4951" s="55"/>
      <c r="K4951" s="54"/>
      <c r="L4951" s="55"/>
      <c r="M4951" s="75"/>
      <c r="N4951" s="75"/>
      <c r="O4951" s="74"/>
      <c r="P4951" s="74"/>
      <c r="Q4951" s="59">
        <f t="shared" si="2059"/>
        <v>0</v>
      </c>
      <c r="R4951" s="74"/>
      <c r="S4951" s="53">
        <f t="shared" si="2060"/>
        <v>0</v>
      </c>
      <c r="T4951" s="53"/>
      <c r="U4951" s="53"/>
      <c r="V4951" s="53">
        <f t="shared" si="2061"/>
        <v>0</v>
      </c>
      <c r="W4951" s="75"/>
      <c r="X4951" s="76"/>
    </row>
    <row r="4952" spans="1:24" s="35" customFormat="1" ht="31.5" x14ac:dyDescent="0.25">
      <c r="A4952" s="72" t="s">
        <v>309</v>
      </c>
      <c r="B4952" s="44" t="s">
        <v>335</v>
      </c>
      <c r="C4952" s="79" t="s">
        <v>235</v>
      </c>
      <c r="D4952" s="43" t="s">
        <v>236</v>
      </c>
      <c r="E4952" s="53"/>
      <c r="F4952" s="53">
        <f t="shared" si="2064"/>
        <v>0</v>
      </c>
      <c r="G4952" s="53"/>
      <c r="H4952" s="53"/>
      <c r="I4952" s="119"/>
      <c r="J4952" s="50"/>
      <c r="K4952" s="119"/>
      <c r="L4952" s="55"/>
      <c r="M4952" s="75"/>
      <c r="N4952" s="75"/>
      <c r="O4952" s="74"/>
      <c r="P4952" s="74"/>
      <c r="Q4952" s="59">
        <f t="shared" si="2059"/>
        <v>0</v>
      </c>
      <c r="R4952" s="74"/>
      <c r="S4952" s="53">
        <f t="shared" si="2060"/>
        <v>0</v>
      </c>
      <c r="T4952" s="53"/>
      <c r="U4952" s="53"/>
      <c r="V4952" s="53">
        <f t="shared" si="2061"/>
        <v>0</v>
      </c>
      <c r="W4952" s="75"/>
      <c r="X4952" s="76"/>
    </row>
    <row r="4953" spans="1:24" s="35" customFormat="1" ht="31.5" x14ac:dyDescent="0.25">
      <c r="A4953" s="72" t="s">
        <v>309</v>
      </c>
      <c r="B4953" s="44" t="s">
        <v>335</v>
      </c>
      <c r="C4953" s="79" t="s">
        <v>237</v>
      </c>
      <c r="D4953" s="43" t="s">
        <v>238</v>
      </c>
      <c r="E4953" s="53"/>
      <c r="F4953" s="53">
        <f t="shared" si="2064"/>
        <v>0</v>
      </c>
      <c r="G4953" s="53"/>
      <c r="H4953" s="53"/>
      <c r="I4953" s="119"/>
      <c r="J4953" s="50"/>
      <c r="K4953" s="119"/>
      <c r="L4953" s="55"/>
      <c r="M4953" s="75"/>
      <c r="N4953" s="75"/>
      <c r="O4953" s="74"/>
      <c r="P4953" s="74"/>
      <c r="Q4953" s="59">
        <f t="shared" si="2059"/>
        <v>0</v>
      </c>
      <c r="R4953" s="74"/>
      <c r="S4953" s="53">
        <f t="shared" si="2060"/>
        <v>0</v>
      </c>
      <c r="T4953" s="53"/>
      <c r="U4953" s="53"/>
      <c r="V4953" s="53">
        <f t="shared" si="2061"/>
        <v>0</v>
      </c>
      <c r="W4953" s="75"/>
      <c r="X4953" s="76"/>
    </row>
    <row r="4954" spans="1:24" s="35" customFormat="1" ht="15.75" x14ac:dyDescent="0.25">
      <c r="A4954" s="72" t="s">
        <v>309</v>
      </c>
      <c r="B4954" s="44" t="s">
        <v>335</v>
      </c>
      <c r="C4954" s="79" t="s">
        <v>239</v>
      </c>
      <c r="D4954" s="43" t="s">
        <v>243</v>
      </c>
      <c r="E4954" s="53"/>
      <c r="F4954" s="53">
        <f t="shared" si="2064"/>
        <v>0</v>
      </c>
      <c r="G4954" s="53"/>
      <c r="H4954" s="53"/>
      <c r="I4954" s="119"/>
      <c r="J4954" s="50"/>
      <c r="K4954" s="119"/>
      <c r="L4954" s="55"/>
      <c r="M4954" s="75"/>
      <c r="N4954" s="75"/>
      <c r="O4954" s="74"/>
      <c r="P4954" s="74"/>
      <c r="Q4954" s="59">
        <f t="shared" si="2059"/>
        <v>0</v>
      </c>
      <c r="R4954" s="74"/>
      <c r="S4954" s="53">
        <f t="shared" si="2060"/>
        <v>0</v>
      </c>
      <c r="T4954" s="53"/>
      <c r="U4954" s="53"/>
      <c r="V4954" s="53">
        <f t="shared" si="2061"/>
        <v>0</v>
      </c>
      <c r="W4954" s="75"/>
      <c r="X4954" s="76"/>
    </row>
    <row r="4955" spans="1:24" s="35" customFormat="1" ht="15.75" x14ac:dyDescent="0.25">
      <c r="A4955" s="72" t="s">
        <v>309</v>
      </c>
      <c r="B4955" s="44" t="s">
        <v>335</v>
      </c>
      <c r="C4955" s="79" t="s">
        <v>240</v>
      </c>
      <c r="D4955" s="43" t="s">
        <v>244</v>
      </c>
      <c r="E4955" s="53"/>
      <c r="F4955" s="53"/>
      <c r="G4955" s="53"/>
      <c r="H4955" s="53"/>
      <c r="I4955" s="119"/>
      <c r="J4955" s="55"/>
      <c r="K4955" s="54"/>
      <c r="L4955" s="55"/>
      <c r="M4955" s="75"/>
      <c r="N4955" s="75"/>
      <c r="O4955" s="74"/>
      <c r="P4955" s="74"/>
      <c r="Q4955" s="59">
        <f t="shared" si="2059"/>
        <v>0</v>
      </c>
      <c r="R4955" s="74"/>
      <c r="S4955" s="53">
        <f t="shared" si="2060"/>
        <v>0</v>
      </c>
      <c r="T4955" s="53"/>
      <c r="U4955" s="53"/>
      <c r="V4955" s="53">
        <f t="shared" si="2061"/>
        <v>0</v>
      </c>
      <c r="W4955" s="75"/>
      <c r="X4955" s="76"/>
    </row>
    <row r="4956" spans="1:24" s="35" customFormat="1" ht="15.75" x14ac:dyDescent="0.25">
      <c r="A4956" s="72" t="s">
        <v>309</v>
      </c>
      <c r="B4956" s="44" t="s">
        <v>335</v>
      </c>
      <c r="C4956" s="79" t="s">
        <v>241</v>
      </c>
      <c r="D4956" s="43" t="s">
        <v>242</v>
      </c>
      <c r="E4956" s="53"/>
      <c r="F4956" s="53"/>
      <c r="G4956" s="53"/>
      <c r="H4956" s="53"/>
      <c r="I4956" s="119"/>
      <c r="J4956" s="55"/>
      <c r="K4956" s="54"/>
      <c r="L4956" s="55"/>
      <c r="M4956" s="75"/>
      <c r="N4956" s="75"/>
      <c r="O4956" s="74"/>
      <c r="P4956" s="74"/>
      <c r="Q4956" s="59">
        <f t="shared" si="2059"/>
        <v>0</v>
      </c>
      <c r="R4956" s="74"/>
      <c r="S4956" s="53">
        <f t="shared" si="2060"/>
        <v>0</v>
      </c>
      <c r="T4956" s="53"/>
      <c r="U4956" s="53"/>
      <c r="V4956" s="53">
        <f t="shared" si="2061"/>
        <v>0</v>
      </c>
      <c r="W4956" s="75"/>
      <c r="X4956" s="76"/>
    </row>
    <row r="4957" spans="1:24" s="35" customFormat="1" ht="31.5" x14ac:dyDescent="0.25">
      <c r="A4957" s="72" t="s">
        <v>309</v>
      </c>
      <c r="B4957" s="44" t="s">
        <v>335</v>
      </c>
      <c r="C4957" s="79" t="s">
        <v>245</v>
      </c>
      <c r="D4957" s="43" t="s">
        <v>246</v>
      </c>
      <c r="E4957" s="53"/>
      <c r="F4957" s="53">
        <f t="shared" si="2064"/>
        <v>0</v>
      </c>
      <c r="G4957" s="53"/>
      <c r="H4957" s="53"/>
      <c r="I4957" s="119"/>
      <c r="J4957" s="50"/>
      <c r="K4957" s="119"/>
      <c r="L4957" s="55"/>
      <c r="M4957" s="75"/>
      <c r="N4957" s="75"/>
      <c r="O4957" s="74"/>
      <c r="P4957" s="74"/>
      <c r="Q4957" s="59">
        <f t="shared" si="2059"/>
        <v>0</v>
      </c>
      <c r="R4957" s="74"/>
      <c r="S4957" s="53">
        <f t="shared" si="2060"/>
        <v>0</v>
      </c>
      <c r="T4957" s="53"/>
      <c r="U4957" s="53"/>
      <c r="V4957" s="53">
        <f t="shared" si="2061"/>
        <v>0</v>
      </c>
      <c r="W4957" s="75"/>
      <c r="X4957" s="76"/>
    </row>
    <row r="4958" spans="1:24" s="35" customFormat="1" ht="15.75" x14ac:dyDescent="0.25">
      <c r="A4958" s="72" t="s">
        <v>309</v>
      </c>
      <c r="B4958" s="44" t="s">
        <v>335</v>
      </c>
      <c r="C4958" s="79" t="s">
        <v>247</v>
      </c>
      <c r="D4958" s="43" t="s">
        <v>248</v>
      </c>
      <c r="E4958" s="53"/>
      <c r="F4958" s="53">
        <f t="shared" si="2064"/>
        <v>0</v>
      </c>
      <c r="G4958" s="53"/>
      <c r="H4958" s="53"/>
      <c r="I4958" s="119"/>
      <c r="J4958" s="50"/>
      <c r="K4958" s="119"/>
      <c r="L4958" s="55"/>
      <c r="M4958" s="75"/>
      <c r="N4958" s="75"/>
      <c r="O4958" s="74"/>
      <c r="P4958" s="74"/>
      <c r="Q4958" s="59">
        <f t="shared" si="2059"/>
        <v>0</v>
      </c>
      <c r="R4958" s="74"/>
      <c r="S4958" s="53">
        <f t="shared" si="2060"/>
        <v>0</v>
      </c>
      <c r="T4958" s="53"/>
      <c r="U4958" s="53"/>
      <c r="V4958" s="53">
        <f t="shared" si="2061"/>
        <v>0</v>
      </c>
      <c r="W4958" s="75"/>
      <c r="X4958" s="76"/>
    </row>
    <row r="4959" spans="1:24" s="35" customFormat="1" ht="31.5" x14ac:dyDescent="0.25">
      <c r="A4959" s="72" t="s">
        <v>309</v>
      </c>
      <c r="B4959" s="44" t="s">
        <v>335</v>
      </c>
      <c r="C4959" s="79" t="s">
        <v>249</v>
      </c>
      <c r="D4959" s="43" t="s">
        <v>250</v>
      </c>
      <c r="E4959" s="53"/>
      <c r="F4959" s="53">
        <f t="shared" si="2064"/>
        <v>0</v>
      </c>
      <c r="G4959" s="53"/>
      <c r="H4959" s="53"/>
      <c r="I4959" s="119"/>
      <c r="J4959" s="50"/>
      <c r="K4959" s="119"/>
      <c r="L4959" s="55"/>
      <c r="M4959" s="75"/>
      <c r="N4959" s="75"/>
      <c r="O4959" s="74"/>
      <c r="P4959" s="74"/>
      <c r="Q4959" s="59">
        <f t="shared" si="2059"/>
        <v>0</v>
      </c>
      <c r="R4959" s="74"/>
      <c r="S4959" s="53">
        <f t="shared" si="2060"/>
        <v>0</v>
      </c>
      <c r="T4959" s="53"/>
      <c r="U4959" s="53"/>
      <c r="V4959" s="53">
        <f t="shared" si="2061"/>
        <v>0</v>
      </c>
      <c r="W4959" s="75"/>
      <c r="X4959" s="76"/>
    </row>
    <row r="4960" spans="1:24" s="35" customFormat="1" ht="15.75" x14ac:dyDescent="0.25">
      <c r="A4960" s="72" t="s">
        <v>309</v>
      </c>
      <c r="B4960" s="44" t="s">
        <v>335</v>
      </c>
      <c r="C4960" s="79" t="s">
        <v>251</v>
      </c>
      <c r="D4960" s="43" t="s">
        <v>260</v>
      </c>
      <c r="E4960" s="53"/>
      <c r="F4960" s="53">
        <f t="shared" si="2064"/>
        <v>0</v>
      </c>
      <c r="G4960" s="53"/>
      <c r="H4960" s="53"/>
      <c r="I4960" s="119"/>
      <c r="J4960" s="50"/>
      <c r="K4960" s="119"/>
      <c r="L4960" s="55"/>
      <c r="M4960" s="75"/>
      <c r="N4960" s="75"/>
      <c r="O4960" s="74"/>
      <c r="P4960" s="74"/>
      <c r="Q4960" s="59">
        <f t="shared" si="2059"/>
        <v>0</v>
      </c>
      <c r="R4960" s="74"/>
      <c r="S4960" s="53">
        <f t="shared" si="2060"/>
        <v>0</v>
      </c>
      <c r="T4960" s="53"/>
      <c r="U4960" s="53"/>
      <c r="V4960" s="53">
        <f t="shared" si="2061"/>
        <v>0</v>
      </c>
      <c r="W4960" s="75"/>
      <c r="X4960" s="76"/>
    </row>
    <row r="4961" spans="1:24" s="35" customFormat="1" ht="15.75" x14ac:dyDescent="0.25">
      <c r="A4961" s="72" t="s">
        <v>309</v>
      </c>
      <c r="B4961" s="44" t="s">
        <v>335</v>
      </c>
      <c r="C4961" s="79" t="s">
        <v>252</v>
      </c>
      <c r="D4961" s="43" t="s">
        <v>253</v>
      </c>
      <c r="E4961" s="53"/>
      <c r="F4961" s="53">
        <f t="shared" si="2064"/>
        <v>0</v>
      </c>
      <c r="G4961" s="53"/>
      <c r="H4961" s="53"/>
      <c r="I4961" s="119"/>
      <c r="J4961" s="50"/>
      <c r="K4961" s="119"/>
      <c r="L4961" s="55"/>
      <c r="M4961" s="75"/>
      <c r="N4961" s="75"/>
      <c r="O4961" s="74"/>
      <c r="P4961" s="74"/>
      <c r="Q4961" s="59">
        <f t="shared" si="2059"/>
        <v>0</v>
      </c>
      <c r="R4961" s="74"/>
      <c r="S4961" s="53">
        <f t="shared" si="2060"/>
        <v>0</v>
      </c>
      <c r="T4961" s="53"/>
      <c r="U4961" s="53"/>
      <c r="V4961" s="53">
        <f t="shared" si="2061"/>
        <v>0</v>
      </c>
      <c r="W4961" s="75"/>
      <c r="X4961" s="76"/>
    </row>
    <row r="4962" spans="1:24" s="35" customFormat="1" ht="15.75" x14ac:dyDescent="0.25">
      <c r="A4962" s="72" t="s">
        <v>309</v>
      </c>
      <c r="B4962" s="44" t="s">
        <v>335</v>
      </c>
      <c r="C4962" s="79" t="s">
        <v>254</v>
      </c>
      <c r="D4962" s="43" t="s">
        <v>255</v>
      </c>
      <c r="E4962" s="53"/>
      <c r="F4962" s="53">
        <f t="shared" si="2064"/>
        <v>0</v>
      </c>
      <c r="G4962" s="53"/>
      <c r="H4962" s="53"/>
      <c r="I4962" s="119"/>
      <c r="J4962" s="50"/>
      <c r="K4962" s="119"/>
      <c r="L4962" s="55"/>
      <c r="M4962" s="75"/>
      <c r="N4962" s="75"/>
      <c r="O4962" s="74"/>
      <c r="P4962" s="74"/>
      <c r="Q4962" s="59">
        <f t="shared" si="2059"/>
        <v>0</v>
      </c>
      <c r="R4962" s="74"/>
      <c r="S4962" s="53">
        <f t="shared" si="2060"/>
        <v>0</v>
      </c>
      <c r="T4962" s="53"/>
      <c r="U4962" s="53"/>
      <c r="V4962" s="53">
        <f t="shared" si="2061"/>
        <v>0</v>
      </c>
      <c r="W4962" s="75"/>
      <c r="X4962" s="76"/>
    </row>
    <row r="4963" spans="1:24" s="35" customFormat="1" ht="15.75" x14ac:dyDescent="0.25">
      <c r="A4963" s="72" t="s">
        <v>309</v>
      </c>
      <c r="B4963" s="44" t="s">
        <v>335</v>
      </c>
      <c r="C4963" s="79" t="s">
        <v>256</v>
      </c>
      <c r="D4963" s="43" t="s">
        <v>257</v>
      </c>
      <c r="E4963" s="53"/>
      <c r="F4963" s="53">
        <f t="shared" si="2064"/>
        <v>0</v>
      </c>
      <c r="G4963" s="53"/>
      <c r="H4963" s="53"/>
      <c r="I4963" s="119"/>
      <c r="J4963" s="50"/>
      <c r="K4963" s="119"/>
      <c r="L4963" s="55"/>
      <c r="M4963" s="75"/>
      <c r="N4963" s="75"/>
      <c r="O4963" s="74"/>
      <c r="P4963" s="74"/>
      <c r="Q4963" s="59">
        <f t="shared" si="2059"/>
        <v>0</v>
      </c>
      <c r="R4963" s="74"/>
      <c r="S4963" s="53">
        <f t="shared" si="2060"/>
        <v>0</v>
      </c>
      <c r="T4963" s="53"/>
      <c r="U4963" s="53"/>
      <c r="V4963" s="53">
        <f t="shared" si="2061"/>
        <v>0</v>
      </c>
      <c r="W4963" s="75"/>
      <c r="X4963" s="76"/>
    </row>
    <row r="4964" spans="1:24" s="35" customFormat="1" ht="31.5" x14ac:dyDescent="0.25">
      <c r="A4964" s="72" t="s">
        <v>309</v>
      </c>
      <c r="B4964" s="44" t="s">
        <v>335</v>
      </c>
      <c r="C4964" s="79" t="s">
        <v>258</v>
      </c>
      <c r="D4964" s="43" t="s">
        <v>259</v>
      </c>
      <c r="E4964" s="53"/>
      <c r="F4964" s="53">
        <f t="shared" si="2064"/>
        <v>0</v>
      </c>
      <c r="G4964" s="53"/>
      <c r="H4964" s="53"/>
      <c r="I4964" s="119"/>
      <c r="J4964" s="50"/>
      <c r="K4964" s="119"/>
      <c r="L4964" s="55"/>
      <c r="M4964" s="75"/>
      <c r="N4964" s="75"/>
      <c r="O4964" s="74"/>
      <c r="P4964" s="74"/>
      <c r="Q4964" s="59">
        <f t="shared" si="2059"/>
        <v>0</v>
      </c>
      <c r="R4964" s="74"/>
      <c r="S4964" s="53">
        <f t="shared" si="2060"/>
        <v>0</v>
      </c>
      <c r="T4964" s="53"/>
      <c r="U4964" s="53"/>
      <c r="V4964" s="53">
        <f t="shared" si="2061"/>
        <v>0</v>
      </c>
      <c r="W4964" s="75"/>
      <c r="X4964" s="76"/>
    </row>
    <row r="4965" spans="1:24" s="35" customFormat="1" ht="15.75" x14ac:dyDescent="0.25">
      <c r="A4965" s="72" t="s">
        <v>309</v>
      </c>
      <c r="B4965" s="44" t="s">
        <v>335</v>
      </c>
      <c r="C4965" s="79" t="s">
        <v>261</v>
      </c>
      <c r="D4965" s="43" t="s">
        <v>262</v>
      </c>
      <c r="E4965" s="53"/>
      <c r="F4965" s="53">
        <f t="shared" si="2064"/>
        <v>0</v>
      </c>
      <c r="G4965" s="53"/>
      <c r="H4965" s="53"/>
      <c r="I4965" s="119"/>
      <c r="J4965" s="50"/>
      <c r="K4965" s="119"/>
      <c r="L4965" s="55"/>
      <c r="M4965" s="75"/>
      <c r="N4965" s="75"/>
      <c r="O4965" s="74"/>
      <c r="P4965" s="74"/>
      <c r="Q4965" s="59">
        <f t="shared" si="2059"/>
        <v>0</v>
      </c>
      <c r="R4965" s="74"/>
      <c r="S4965" s="53">
        <f t="shared" si="2060"/>
        <v>0</v>
      </c>
      <c r="T4965" s="53"/>
      <c r="U4965" s="53"/>
      <c r="V4965" s="53">
        <f t="shared" si="2061"/>
        <v>0</v>
      </c>
      <c r="W4965" s="75"/>
      <c r="X4965" s="76"/>
    </row>
    <row r="4966" spans="1:24" s="35" customFormat="1" ht="47.25" x14ac:dyDescent="0.25">
      <c r="A4966" s="72" t="s">
        <v>309</v>
      </c>
      <c r="B4966" s="44" t="s">
        <v>335</v>
      </c>
      <c r="C4966" s="79" t="s">
        <v>263</v>
      </c>
      <c r="D4966" s="43" t="s">
        <v>264</v>
      </c>
      <c r="E4966" s="53"/>
      <c r="F4966" s="53">
        <f t="shared" si="2064"/>
        <v>0</v>
      </c>
      <c r="G4966" s="53"/>
      <c r="H4966" s="53"/>
      <c r="I4966" s="119"/>
      <c r="J4966" s="50"/>
      <c r="K4966" s="119"/>
      <c r="L4966" s="55"/>
      <c r="M4966" s="75"/>
      <c r="N4966" s="75"/>
      <c r="O4966" s="74"/>
      <c r="P4966" s="74"/>
      <c r="Q4966" s="59">
        <f t="shared" si="2059"/>
        <v>0</v>
      </c>
      <c r="R4966" s="74"/>
      <c r="S4966" s="53">
        <f t="shared" si="2060"/>
        <v>0</v>
      </c>
      <c r="T4966" s="53"/>
      <c r="U4966" s="53"/>
      <c r="V4966" s="53">
        <f t="shared" si="2061"/>
        <v>0</v>
      </c>
      <c r="W4966" s="75"/>
      <c r="X4966" s="76"/>
    </row>
    <row r="4967" spans="1:24" s="35" customFormat="1" ht="15.75" x14ac:dyDescent="0.25">
      <c r="A4967" s="72" t="s">
        <v>309</v>
      </c>
      <c r="B4967" s="44" t="s">
        <v>335</v>
      </c>
      <c r="C4967" s="79" t="s">
        <v>265</v>
      </c>
      <c r="D4967" s="43" t="s">
        <v>266</v>
      </c>
      <c r="E4967" s="53"/>
      <c r="F4967" s="53">
        <f t="shared" si="2064"/>
        <v>0</v>
      </c>
      <c r="G4967" s="53"/>
      <c r="H4967" s="53"/>
      <c r="I4967" s="119"/>
      <c r="J4967" s="50"/>
      <c r="K4967" s="119"/>
      <c r="L4967" s="55"/>
      <c r="M4967" s="75"/>
      <c r="N4967" s="75"/>
      <c r="O4967" s="74"/>
      <c r="P4967" s="74"/>
      <c r="Q4967" s="59">
        <f t="shared" si="2059"/>
        <v>0</v>
      </c>
      <c r="R4967" s="74"/>
      <c r="S4967" s="53">
        <f t="shared" si="2060"/>
        <v>0</v>
      </c>
      <c r="T4967" s="53"/>
      <c r="U4967" s="53"/>
      <c r="V4967" s="53">
        <f t="shared" si="2061"/>
        <v>0</v>
      </c>
      <c r="W4967" s="75"/>
      <c r="X4967" s="76"/>
    </row>
    <row r="4968" spans="1:24" s="35" customFormat="1" ht="31.5" x14ac:dyDescent="0.25">
      <c r="A4968" s="72" t="s">
        <v>309</v>
      </c>
      <c r="B4968" s="44" t="s">
        <v>335</v>
      </c>
      <c r="C4968" s="79" t="s">
        <v>267</v>
      </c>
      <c r="D4968" s="43" t="s">
        <v>268</v>
      </c>
      <c r="E4968" s="53"/>
      <c r="F4968" s="53">
        <f t="shared" si="2064"/>
        <v>0</v>
      </c>
      <c r="G4968" s="53"/>
      <c r="H4968" s="53"/>
      <c r="I4968" s="119"/>
      <c r="J4968" s="50"/>
      <c r="K4968" s="119"/>
      <c r="L4968" s="55"/>
      <c r="M4968" s="75"/>
      <c r="N4968" s="75"/>
      <c r="O4968" s="74"/>
      <c r="P4968" s="74"/>
      <c r="Q4968" s="59">
        <f t="shared" si="2059"/>
        <v>0</v>
      </c>
      <c r="R4968" s="74"/>
      <c r="S4968" s="53">
        <f t="shared" si="2060"/>
        <v>0</v>
      </c>
      <c r="T4968" s="53"/>
      <c r="U4968" s="53"/>
      <c r="V4968" s="53">
        <f t="shared" si="2061"/>
        <v>0</v>
      </c>
      <c r="W4968" s="75"/>
      <c r="X4968" s="76"/>
    </row>
    <row r="4969" spans="1:24" s="35" customFormat="1" ht="15.75" x14ac:dyDescent="0.25">
      <c r="A4969" s="72" t="s">
        <v>309</v>
      </c>
      <c r="B4969" s="44" t="s">
        <v>335</v>
      </c>
      <c r="C4969" s="79" t="s">
        <v>269</v>
      </c>
      <c r="D4969" s="43" t="s">
        <v>270</v>
      </c>
      <c r="E4969" s="53"/>
      <c r="F4969" s="53">
        <f t="shared" si="2064"/>
        <v>0</v>
      </c>
      <c r="G4969" s="53"/>
      <c r="H4969" s="53"/>
      <c r="I4969" s="119"/>
      <c r="J4969" s="50"/>
      <c r="K4969" s="119"/>
      <c r="L4969" s="55"/>
      <c r="M4969" s="75"/>
      <c r="N4969" s="75"/>
      <c r="O4969" s="74"/>
      <c r="P4969" s="74"/>
      <c r="Q4969" s="59">
        <f t="shared" si="2059"/>
        <v>0</v>
      </c>
      <c r="R4969" s="74"/>
      <c r="S4969" s="53">
        <f t="shared" si="2060"/>
        <v>0</v>
      </c>
      <c r="T4969" s="53"/>
      <c r="U4969" s="53"/>
      <c r="V4969" s="53">
        <f t="shared" si="2061"/>
        <v>0</v>
      </c>
      <c r="W4969" s="75"/>
      <c r="X4969" s="76"/>
    </row>
    <row r="4970" spans="1:24" s="35" customFormat="1" ht="31.5" x14ac:dyDescent="0.25">
      <c r="A4970" s="72" t="s">
        <v>309</v>
      </c>
      <c r="B4970" s="44" t="s">
        <v>335</v>
      </c>
      <c r="C4970" s="79" t="s">
        <v>271</v>
      </c>
      <c r="D4970" s="43" t="s">
        <v>272</v>
      </c>
      <c r="E4970" s="53"/>
      <c r="F4970" s="53">
        <f t="shared" si="2064"/>
        <v>0</v>
      </c>
      <c r="G4970" s="53"/>
      <c r="H4970" s="53"/>
      <c r="I4970" s="119"/>
      <c r="J4970" s="50"/>
      <c r="K4970" s="119"/>
      <c r="L4970" s="55"/>
      <c r="M4970" s="75"/>
      <c r="N4970" s="75"/>
      <c r="O4970" s="74"/>
      <c r="P4970" s="74"/>
      <c r="Q4970" s="59">
        <f t="shared" si="2059"/>
        <v>0</v>
      </c>
      <c r="R4970" s="74"/>
      <c r="S4970" s="53">
        <f t="shared" si="2060"/>
        <v>0</v>
      </c>
      <c r="T4970" s="53"/>
      <c r="U4970" s="53"/>
      <c r="V4970" s="53">
        <f t="shared" si="2061"/>
        <v>0</v>
      </c>
      <c r="W4970" s="75"/>
      <c r="X4970" s="76"/>
    </row>
    <row r="4971" spans="1:24" s="35" customFormat="1" ht="15.75" x14ac:dyDescent="0.25">
      <c r="A4971" s="72" t="s">
        <v>309</v>
      </c>
      <c r="B4971" s="44" t="s">
        <v>335</v>
      </c>
      <c r="C4971" s="79" t="s">
        <v>273</v>
      </c>
      <c r="D4971" s="43" t="s">
        <v>274</v>
      </c>
      <c r="E4971" s="53"/>
      <c r="F4971" s="53">
        <f t="shared" si="2064"/>
        <v>0</v>
      </c>
      <c r="G4971" s="53"/>
      <c r="H4971" s="53"/>
      <c r="I4971" s="119"/>
      <c r="J4971" s="50"/>
      <c r="K4971" s="119"/>
      <c r="L4971" s="55"/>
      <c r="M4971" s="75"/>
      <c r="N4971" s="75"/>
      <c r="O4971" s="74"/>
      <c r="P4971" s="74"/>
      <c r="Q4971" s="59">
        <f t="shared" si="2059"/>
        <v>0</v>
      </c>
      <c r="R4971" s="74"/>
      <c r="S4971" s="53">
        <f t="shared" si="2060"/>
        <v>0</v>
      </c>
      <c r="T4971" s="53"/>
      <c r="U4971" s="53"/>
      <c r="V4971" s="53">
        <f t="shared" si="2061"/>
        <v>0</v>
      </c>
      <c r="W4971" s="75"/>
      <c r="X4971" s="76"/>
    </row>
    <row r="4972" spans="1:24" s="35" customFormat="1" ht="31.5" x14ac:dyDescent="0.25">
      <c r="A4972" s="72" t="s">
        <v>309</v>
      </c>
      <c r="B4972" s="44" t="s">
        <v>335</v>
      </c>
      <c r="C4972" s="79" t="s">
        <v>275</v>
      </c>
      <c r="D4972" s="43" t="s">
        <v>276</v>
      </c>
      <c r="E4972" s="74"/>
      <c r="F4972" s="74"/>
      <c r="G4972" s="74"/>
      <c r="H4972" s="74"/>
      <c r="I4972" s="119"/>
      <c r="J4972" s="50"/>
      <c r="K4972" s="119"/>
      <c r="L4972" s="55"/>
      <c r="M4972" s="75"/>
      <c r="N4972" s="75"/>
      <c r="O4972" s="74"/>
      <c r="P4972" s="74"/>
      <c r="Q4972" s="59">
        <f t="shared" si="2059"/>
        <v>0</v>
      </c>
      <c r="R4972" s="74"/>
      <c r="S4972" s="53">
        <f t="shared" si="2060"/>
        <v>0</v>
      </c>
      <c r="T4972" s="53"/>
      <c r="U4972" s="53"/>
      <c r="V4972" s="53">
        <f t="shared" si="2061"/>
        <v>0</v>
      </c>
      <c r="W4972" s="75"/>
      <c r="X4972" s="76"/>
    </row>
    <row r="4973" spans="1:24" s="35" customFormat="1" ht="15.75" x14ac:dyDescent="0.25">
      <c r="A4973" s="72" t="s">
        <v>309</v>
      </c>
      <c r="B4973" s="44" t="s">
        <v>335</v>
      </c>
      <c r="C4973" s="37" t="s">
        <v>353</v>
      </c>
      <c r="D4973" s="43" t="s">
        <v>351</v>
      </c>
      <c r="E4973" s="74"/>
      <c r="F4973" s="74"/>
      <c r="G4973" s="74"/>
      <c r="H4973" s="74"/>
      <c r="I4973" s="119"/>
      <c r="J4973" s="50"/>
      <c r="K4973" s="119"/>
      <c r="L4973" s="55"/>
      <c r="M4973" s="75"/>
      <c r="N4973" s="75"/>
      <c r="O4973" s="74"/>
      <c r="P4973" s="74"/>
      <c r="Q4973" s="59"/>
      <c r="R4973" s="74"/>
      <c r="S4973" s="53"/>
      <c r="T4973" s="53"/>
      <c r="U4973" s="53"/>
      <c r="V4973" s="53"/>
      <c r="W4973" s="148"/>
      <c r="X4973" s="76"/>
    </row>
    <row r="4974" spans="1:24" s="35" customFormat="1" ht="15.75" x14ac:dyDescent="0.25">
      <c r="A4974" s="72" t="s">
        <v>309</v>
      </c>
      <c r="B4974" s="44" t="s">
        <v>335</v>
      </c>
      <c r="C4974" s="37" t="s">
        <v>354</v>
      </c>
      <c r="D4974" s="38" t="s">
        <v>355</v>
      </c>
      <c r="E4974" s="53"/>
      <c r="F4974" s="99">
        <f>E4974/12*1</f>
        <v>0</v>
      </c>
      <c r="G4974" s="53"/>
      <c r="H4974" s="53"/>
      <c r="I4974" s="119"/>
      <c r="J4974" s="50"/>
      <c r="K4974" s="119"/>
      <c r="L4974" s="55"/>
      <c r="M4974" s="75"/>
      <c r="N4974" s="75"/>
      <c r="O4974" s="74"/>
      <c r="P4974" s="74"/>
      <c r="Q4974" s="59">
        <f>O4974-P4974</f>
        <v>0</v>
      </c>
      <c r="R4974" s="74"/>
      <c r="S4974" s="53">
        <f>ROUND(R4974/12*3,0)</f>
        <v>0</v>
      </c>
      <c r="T4974" s="53"/>
      <c r="U4974" s="53"/>
      <c r="V4974" s="53">
        <f>T4974-U4974</f>
        <v>0</v>
      </c>
      <c r="W4974" s="75"/>
      <c r="X4974" s="76"/>
    </row>
    <row r="4975" spans="1:24" s="35" customFormat="1" ht="15.75" x14ac:dyDescent="0.25">
      <c r="A4975" s="72" t="s">
        <v>309</v>
      </c>
      <c r="B4975" s="44" t="s">
        <v>335</v>
      </c>
      <c r="C4975" s="37" t="s">
        <v>360</v>
      </c>
      <c r="D4975" s="43" t="s">
        <v>319</v>
      </c>
      <c r="E4975" s="53"/>
      <c r="F4975" s="99">
        <f>E4975/12*1</f>
        <v>0</v>
      </c>
      <c r="G4975" s="53"/>
      <c r="H4975" s="53"/>
      <c r="I4975" s="119"/>
      <c r="J4975" s="50"/>
      <c r="K4975" s="119"/>
      <c r="L4975" s="55"/>
      <c r="M4975" s="75"/>
      <c r="N4975" s="75"/>
      <c r="O4975" s="74"/>
      <c r="P4975" s="74"/>
      <c r="Q4975" s="59"/>
      <c r="R4975" s="74"/>
      <c r="S4975" s="53"/>
      <c r="T4975" s="53"/>
      <c r="U4975" s="53"/>
      <c r="V4975" s="53"/>
      <c r="W4975" s="148"/>
      <c r="X4975" s="76"/>
    </row>
    <row r="4976" spans="1:24" s="35" customFormat="1" ht="15.75" x14ac:dyDescent="0.25">
      <c r="A4976" s="72" t="s">
        <v>309</v>
      </c>
      <c r="B4976" s="44" t="s">
        <v>335</v>
      </c>
      <c r="C4976" s="37" t="s">
        <v>380</v>
      </c>
      <c r="D4976" s="39" t="s">
        <v>361</v>
      </c>
      <c r="E4976" s="53"/>
      <c r="F4976" s="99">
        <f>E4976/12*1</f>
        <v>0</v>
      </c>
      <c r="G4976" s="53"/>
      <c r="H4976" s="53"/>
      <c r="I4976" s="119"/>
      <c r="J4976" s="50"/>
      <c r="K4976" s="119"/>
      <c r="L4976" s="55"/>
      <c r="M4976" s="75"/>
      <c r="N4976" s="75"/>
      <c r="O4976" s="74"/>
      <c r="P4976" s="74"/>
      <c r="Q4976" s="59"/>
      <c r="R4976" s="74"/>
      <c r="S4976" s="53"/>
      <c r="T4976" s="53"/>
      <c r="U4976" s="53"/>
      <c r="V4976" s="53"/>
      <c r="W4976" s="148"/>
      <c r="X4976" s="76"/>
    </row>
    <row r="4977" spans="1:24" s="35" customFormat="1" ht="15.75" x14ac:dyDescent="0.25">
      <c r="A4977" s="72" t="s">
        <v>309</v>
      </c>
      <c r="B4977" s="44" t="s">
        <v>335</v>
      </c>
      <c r="C4977" s="98" t="s">
        <v>387</v>
      </c>
      <c r="D4977" s="117" t="s">
        <v>388</v>
      </c>
      <c r="E4977" s="53">
        <v>10000</v>
      </c>
      <c r="F4977" s="53">
        <f>E4977</f>
        <v>10000</v>
      </c>
      <c r="G4977" s="53">
        <f t="shared" ref="G4977:H4977" si="2065">F4977</f>
        <v>10000</v>
      </c>
      <c r="H4977" s="53">
        <f t="shared" si="2065"/>
        <v>10000</v>
      </c>
      <c r="I4977" s="119"/>
      <c r="J4977" s="55"/>
      <c r="K4977" s="54"/>
      <c r="L4977" s="55"/>
      <c r="M4977" s="75"/>
      <c r="N4977" s="75"/>
      <c r="O4977" s="74"/>
      <c r="P4977" s="74"/>
      <c r="Q4977" s="57"/>
      <c r="R4977" s="74"/>
      <c r="S4977" s="53"/>
      <c r="T4977" s="58"/>
      <c r="U4977" s="58"/>
      <c r="V4977" s="53"/>
      <c r="W4977" s="148"/>
      <c r="X4977" s="76"/>
    </row>
    <row r="4978" spans="1:24" s="35" customFormat="1" ht="15.75" x14ac:dyDescent="0.25">
      <c r="A4978" s="100" t="s">
        <v>310</v>
      </c>
      <c r="B4978" s="100" t="s">
        <v>336</v>
      </c>
      <c r="C4978" s="108" t="s">
        <v>102</v>
      </c>
      <c r="D4978" s="102" t="s">
        <v>21</v>
      </c>
      <c r="E4978" s="109">
        <f>E4979+E5018</f>
        <v>1564951</v>
      </c>
      <c r="F4978" s="109">
        <f>F4979+F5018</f>
        <v>269287.67</v>
      </c>
      <c r="G4978" s="109">
        <f>G4979+G5018</f>
        <v>321769.07</v>
      </c>
      <c r="H4978" s="109">
        <f>H4979+H5018</f>
        <v>244152</v>
      </c>
      <c r="I4978" s="127">
        <f>I4979+I5018</f>
        <v>77372.66</v>
      </c>
      <c r="J4978" s="104">
        <f>ROUND(I4978/F4978*100,2)</f>
        <v>28.73</v>
      </c>
      <c r="K4978" s="127">
        <f>K4979+K5018</f>
        <v>-24891.26</v>
      </c>
      <c r="L4978" s="106">
        <f>ROUND(K4978*100/-F4978,2)</f>
        <v>9.24</v>
      </c>
      <c r="M4978" s="109">
        <f t="shared" ref="M4978:V4978" si="2066">M4979+M5018</f>
        <v>30395</v>
      </c>
      <c r="N4978" s="109">
        <f t="shared" si="2066"/>
        <v>5065.84</v>
      </c>
      <c r="O4978" s="109">
        <f t="shared" si="2066"/>
        <v>9380</v>
      </c>
      <c r="P4978" s="109">
        <f t="shared" si="2066"/>
        <v>9226</v>
      </c>
      <c r="Q4978" s="127">
        <f t="shared" si="2066"/>
        <v>154</v>
      </c>
      <c r="R4978" s="109">
        <f t="shared" si="2066"/>
        <v>856</v>
      </c>
      <c r="S4978" s="103">
        <f t="shared" si="2066"/>
        <v>143</v>
      </c>
      <c r="T4978" s="138">
        <f t="shared" si="2066"/>
        <v>203</v>
      </c>
      <c r="U4978" s="138">
        <f t="shared" si="2066"/>
        <v>196</v>
      </c>
      <c r="V4978" s="103">
        <f t="shared" si="2066"/>
        <v>7</v>
      </c>
      <c r="W4978" s="107">
        <v>8642</v>
      </c>
      <c r="X4978" s="80"/>
    </row>
    <row r="4979" spans="1:24" s="35" customFormat="1" ht="15.75" x14ac:dyDescent="0.25">
      <c r="A4979" s="72" t="s">
        <v>310</v>
      </c>
      <c r="B4979" s="21">
        <v>1</v>
      </c>
      <c r="C4979" s="73" t="s">
        <v>102</v>
      </c>
      <c r="D4979" s="27" t="s">
        <v>22</v>
      </c>
      <c r="E4979" s="52">
        <f t="shared" ref="E4979:L4979" si="2067">E4980+E4986+E5000</f>
        <v>982881</v>
      </c>
      <c r="F4979" s="52">
        <f t="shared" si="2067"/>
        <v>164075</v>
      </c>
      <c r="G4979" s="52">
        <f t="shared" si="2067"/>
        <v>248806.24</v>
      </c>
      <c r="H4979" s="52">
        <f t="shared" si="2067"/>
        <v>162652</v>
      </c>
      <c r="I4979" s="124">
        <f t="shared" si="2067"/>
        <v>85689</v>
      </c>
      <c r="J4979" s="124">
        <f t="shared" si="2067"/>
        <v>1350.28</v>
      </c>
      <c r="K4979" s="124">
        <f t="shared" si="2067"/>
        <v>-957.76</v>
      </c>
      <c r="L4979" s="52">
        <f t="shared" si="2067"/>
        <v>67.31</v>
      </c>
      <c r="M4979" s="49">
        <v>232</v>
      </c>
      <c r="N4979" s="49">
        <f>ROUND(M4979/12*2,2)</f>
        <v>38.67</v>
      </c>
      <c r="O4979" s="52">
        <f t="shared" ref="O4979:V4979" si="2068">O4980+O4986+O5000</f>
        <v>6838</v>
      </c>
      <c r="P4979" s="52">
        <f t="shared" si="2068"/>
        <v>6838</v>
      </c>
      <c r="Q4979" s="124">
        <f t="shared" si="2068"/>
        <v>0</v>
      </c>
      <c r="R4979" s="52">
        <f t="shared" si="2068"/>
        <v>46</v>
      </c>
      <c r="S4979" s="52">
        <f t="shared" si="2068"/>
        <v>8</v>
      </c>
      <c r="T4979" s="134">
        <f t="shared" si="2068"/>
        <v>116</v>
      </c>
      <c r="U4979" s="134">
        <f t="shared" si="2068"/>
        <v>116</v>
      </c>
      <c r="V4979" s="59">
        <f t="shared" si="2068"/>
        <v>0</v>
      </c>
      <c r="W4979" s="75"/>
      <c r="X4979" s="82"/>
    </row>
    <row r="4980" spans="1:24" s="35" customFormat="1" ht="15.75" x14ac:dyDescent="0.25">
      <c r="A4980" s="72" t="s">
        <v>310</v>
      </c>
      <c r="B4980" s="33" t="s">
        <v>330</v>
      </c>
      <c r="C4980" s="73" t="s">
        <v>102</v>
      </c>
      <c r="D4980" s="32" t="s">
        <v>23</v>
      </c>
      <c r="E4980" s="83">
        <f t="shared" ref="E4980:L4980" si="2069">SUM(E4981:E4985)</f>
        <v>974341</v>
      </c>
      <c r="F4980" s="83">
        <f t="shared" si="2069"/>
        <v>162652</v>
      </c>
      <c r="G4980" s="83">
        <f t="shared" si="2069"/>
        <v>248341</v>
      </c>
      <c r="H4980" s="83">
        <f t="shared" si="2069"/>
        <v>162652</v>
      </c>
      <c r="I4980" s="128">
        <f t="shared" si="2069"/>
        <v>85689</v>
      </c>
      <c r="J4980" s="128">
        <f t="shared" si="2069"/>
        <v>1350.28</v>
      </c>
      <c r="K4980" s="128">
        <f t="shared" si="2069"/>
        <v>0</v>
      </c>
      <c r="L4980" s="49">
        <f t="shared" si="2069"/>
        <v>0</v>
      </c>
      <c r="M4980" s="83"/>
      <c r="N4980" s="83"/>
      <c r="O4980" s="52">
        <f t="shared" ref="O4980:V4980" si="2070">SUM(O4981:O4985)</f>
        <v>6838</v>
      </c>
      <c r="P4980" s="52">
        <f t="shared" si="2070"/>
        <v>6838</v>
      </c>
      <c r="Q4980" s="124">
        <f t="shared" si="2070"/>
        <v>0</v>
      </c>
      <c r="R4980" s="52">
        <f t="shared" si="2070"/>
        <v>46</v>
      </c>
      <c r="S4980" s="52">
        <f t="shared" si="2070"/>
        <v>8</v>
      </c>
      <c r="T4980" s="139">
        <f t="shared" si="2070"/>
        <v>116</v>
      </c>
      <c r="U4980" s="141">
        <f t="shared" si="2070"/>
        <v>116</v>
      </c>
      <c r="V4980" s="49">
        <f t="shared" si="2070"/>
        <v>0</v>
      </c>
      <c r="W4980" s="83"/>
      <c r="X4980" s="82"/>
    </row>
    <row r="4981" spans="1:24" s="35" customFormat="1" ht="15.75" x14ac:dyDescent="0.25">
      <c r="A4981" s="163" t="s">
        <v>310</v>
      </c>
      <c r="B4981" s="33" t="s">
        <v>330</v>
      </c>
      <c r="C4981" s="73" t="s">
        <v>73</v>
      </c>
      <c r="D4981" s="34" t="s">
        <v>106</v>
      </c>
      <c r="E4981" s="53">
        <v>36496</v>
      </c>
      <c r="F4981" s="99">
        <f>3173*2</f>
        <v>6346</v>
      </c>
      <c r="G4981" s="99">
        <v>92035</v>
      </c>
      <c r="H4981" s="99">
        <v>6346</v>
      </c>
      <c r="I4981" s="54">
        <f>G4981-F4981</f>
        <v>85689</v>
      </c>
      <c r="J4981" s="50">
        <f>ROUND(I4981/F4981*100,2)</f>
        <v>1350.28</v>
      </c>
      <c r="K4981" s="54"/>
      <c r="L4981" s="55"/>
      <c r="M4981" s="74"/>
      <c r="N4981" s="74"/>
      <c r="O4981" s="74">
        <v>6838</v>
      </c>
      <c r="P4981" s="74">
        <v>6838</v>
      </c>
      <c r="Q4981" s="57">
        <f>O4981-P4981</f>
        <v>0</v>
      </c>
      <c r="R4981" s="74">
        <v>46</v>
      </c>
      <c r="S4981" s="53">
        <f>ROUND(R4981/12*2,0)</f>
        <v>8</v>
      </c>
      <c r="T4981" s="58">
        <v>116</v>
      </c>
      <c r="U4981" s="58">
        <v>116</v>
      </c>
      <c r="V4981" s="53">
        <f>T4981-U4981</f>
        <v>0</v>
      </c>
      <c r="W4981" s="74"/>
      <c r="X4981" s="76"/>
    </row>
    <row r="4982" spans="1:24" s="26" customFormat="1" ht="29.25" customHeight="1" x14ac:dyDescent="0.25">
      <c r="A4982" s="72" t="s">
        <v>310</v>
      </c>
      <c r="B4982" s="33" t="s">
        <v>330</v>
      </c>
      <c r="C4982" s="73" t="s">
        <v>74</v>
      </c>
      <c r="D4982" s="116" t="s">
        <v>104</v>
      </c>
      <c r="E4982" s="53">
        <v>937845</v>
      </c>
      <c r="F4982" s="53">
        <f>78153*2</f>
        <v>156306</v>
      </c>
      <c r="G4982" s="53">
        <v>156306</v>
      </c>
      <c r="H4982" s="53">
        <v>156306</v>
      </c>
      <c r="I4982" s="119"/>
      <c r="J4982" s="50"/>
      <c r="K4982" s="119"/>
      <c r="L4982" s="55"/>
      <c r="M4982" s="75"/>
      <c r="N4982" s="75"/>
      <c r="O4982" s="74"/>
      <c r="P4982" s="74"/>
      <c r="Q4982" s="59">
        <f>O4982-P4982</f>
        <v>0</v>
      </c>
      <c r="R4982" s="74"/>
      <c r="S4982" s="53">
        <f>ROUND(R4982/12*3,0)</f>
        <v>0</v>
      </c>
      <c r="T4982" s="53"/>
      <c r="U4982" s="53"/>
      <c r="V4982" s="53">
        <f>T4982-U4982</f>
        <v>0</v>
      </c>
      <c r="W4982" s="75"/>
      <c r="X4982" s="76"/>
    </row>
    <row r="4983" spans="1:24" s="26" customFormat="1" ht="26.25" customHeight="1" x14ac:dyDescent="0.25">
      <c r="A4983" s="72" t="s">
        <v>310</v>
      </c>
      <c r="B4983" s="33" t="s">
        <v>330</v>
      </c>
      <c r="C4983" s="73" t="s">
        <v>74</v>
      </c>
      <c r="D4983" s="116" t="s">
        <v>105</v>
      </c>
      <c r="E4983" s="53"/>
      <c r="F4983" s="53"/>
      <c r="G4983" s="53"/>
      <c r="H4983" s="53"/>
      <c r="I4983" s="119"/>
      <c r="J4983" s="55"/>
      <c r="K4983" s="119"/>
      <c r="L4983" s="55"/>
      <c r="M4983" s="75"/>
      <c r="N4983" s="75"/>
      <c r="O4983" s="74"/>
      <c r="P4983" s="74"/>
      <c r="Q4983" s="59">
        <f>O4983-P4983</f>
        <v>0</v>
      </c>
      <c r="R4983" s="74"/>
      <c r="S4983" s="53">
        <f>ROUND(R4983/12*3,0)</f>
        <v>0</v>
      </c>
      <c r="T4983" s="53"/>
      <c r="U4983" s="53"/>
      <c r="V4983" s="53">
        <f>T4983-U4983</f>
        <v>0</v>
      </c>
      <c r="W4983" s="75"/>
      <c r="X4983" s="76"/>
    </row>
    <row r="4984" spans="1:24" s="26" customFormat="1" ht="22.5" customHeight="1" x14ac:dyDescent="0.25">
      <c r="A4984" s="72" t="s">
        <v>310</v>
      </c>
      <c r="B4984" s="33" t="s">
        <v>330</v>
      </c>
      <c r="C4984" s="73" t="s">
        <v>75</v>
      </c>
      <c r="D4984" s="34" t="s">
        <v>107</v>
      </c>
      <c r="E4984" s="74"/>
      <c r="F4984" s="53"/>
      <c r="G4984" s="74"/>
      <c r="H4984" s="74"/>
      <c r="I4984" s="119"/>
      <c r="J4984" s="55"/>
      <c r="K4984" s="119"/>
      <c r="L4984" s="55"/>
      <c r="M4984" s="75"/>
      <c r="N4984" s="75"/>
      <c r="O4984" s="74"/>
      <c r="P4984" s="74"/>
      <c r="Q4984" s="59">
        <f>O4984-P4984</f>
        <v>0</v>
      </c>
      <c r="R4984" s="74"/>
      <c r="S4984" s="53">
        <f>ROUND(R4984/12*3,0)</f>
        <v>0</v>
      </c>
      <c r="T4984" s="53"/>
      <c r="U4984" s="53"/>
      <c r="V4984" s="53">
        <f>T4984-U4984</f>
        <v>0</v>
      </c>
      <c r="W4984" s="75"/>
      <c r="X4984" s="76"/>
    </row>
    <row r="4985" spans="1:24" s="35" customFormat="1" ht="31.5" x14ac:dyDescent="0.25">
      <c r="A4985" s="72" t="s">
        <v>310</v>
      </c>
      <c r="B4985" s="33" t="s">
        <v>330</v>
      </c>
      <c r="C4985" s="73" t="s">
        <v>76</v>
      </c>
      <c r="D4985" s="34" t="s">
        <v>108</v>
      </c>
      <c r="E4985" s="74"/>
      <c r="F4985" s="53"/>
      <c r="G4985" s="74"/>
      <c r="H4985" s="74"/>
      <c r="I4985" s="54"/>
      <c r="J4985" s="50"/>
      <c r="K4985" s="54"/>
      <c r="L4985" s="55"/>
      <c r="M4985" s="75"/>
      <c r="N4985" s="75"/>
      <c r="O4985" s="74"/>
      <c r="P4985" s="74"/>
      <c r="Q4985" s="57">
        <f>O4985-P4985</f>
        <v>0</v>
      </c>
      <c r="R4985" s="74"/>
      <c r="S4985" s="53">
        <f>ROUND(R4985/12*3,0)</f>
        <v>0</v>
      </c>
      <c r="T4985" s="58"/>
      <c r="U4985" s="58"/>
      <c r="V4985" s="53">
        <f>T4985-U4985</f>
        <v>0</v>
      </c>
      <c r="W4985" s="75"/>
      <c r="X4985" s="76"/>
    </row>
    <row r="4986" spans="1:24" s="35" customFormat="1" ht="15.75" x14ac:dyDescent="0.25">
      <c r="A4986" s="72" t="s">
        <v>310</v>
      </c>
      <c r="B4986" s="22" t="s">
        <v>331</v>
      </c>
      <c r="C4986" s="36"/>
      <c r="D4986" s="32" t="s">
        <v>24</v>
      </c>
      <c r="E4986" s="61">
        <f t="shared" ref="E4986:L4986" si="2071">SUM(E4987:E4999)</f>
        <v>0</v>
      </c>
      <c r="F4986" s="61">
        <f t="shared" si="2071"/>
        <v>0</v>
      </c>
      <c r="G4986" s="61">
        <f t="shared" si="2071"/>
        <v>0</v>
      </c>
      <c r="H4986" s="61">
        <f t="shared" si="2071"/>
        <v>0</v>
      </c>
      <c r="I4986" s="120">
        <f t="shared" si="2071"/>
        <v>0</v>
      </c>
      <c r="J4986" s="120">
        <f t="shared" si="2071"/>
        <v>0</v>
      </c>
      <c r="K4986" s="120">
        <f t="shared" si="2071"/>
        <v>0</v>
      </c>
      <c r="L4986" s="61">
        <f t="shared" si="2071"/>
        <v>0</v>
      </c>
      <c r="M4986" s="61"/>
      <c r="N4986" s="61"/>
      <c r="O4986" s="61">
        <f t="shared" ref="O4986:V4986" si="2072">SUM(O4987:O4999)</f>
        <v>0</v>
      </c>
      <c r="P4986" s="61">
        <f t="shared" si="2072"/>
        <v>0</v>
      </c>
      <c r="Q4986" s="120">
        <f t="shared" si="2072"/>
        <v>0</v>
      </c>
      <c r="R4986" s="61">
        <f t="shared" si="2072"/>
        <v>0</v>
      </c>
      <c r="S4986" s="61">
        <f t="shared" si="2072"/>
        <v>0</v>
      </c>
      <c r="T4986" s="137">
        <f t="shared" si="2072"/>
        <v>0</v>
      </c>
      <c r="U4986" s="137">
        <f t="shared" si="2072"/>
        <v>0</v>
      </c>
      <c r="V4986" s="61">
        <f t="shared" si="2072"/>
        <v>0</v>
      </c>
      <c r="W4986" s="68"/>
      <c r="X4986" s="76"/>
    </row>
    <row r="4987" spans="1:24" s="35" customFormat="1" ht="15.75" x14ac:dyDescent="0.25">
      <c r="A4987" s="72" t="s">
        <v>310</v>
      </c>
      <c r="B4987" s="33" t="s">
        <v>331</v>
      </c>
      <c r="C4987" s="79" t="s">
        <v>25</v>
      </c>
      <c r="D4987" s="34" t="s">
        <v>54</v>
      </c>
      <c r="E4987" s="74"/>
      <c r="F4987" s="74"/>
      <c r="G4987" s="74"/>
      <c r="H4987" s="74"/>
      <c r="I4987" s="54"/>
      <c r="J4987" s="50"/>
      <c r="K4987" s="54"/>
      <c r="L4987" s="55"/>
      <c r="M4987" s="75"/>
      <c r="N4987" s="75"/>
      <c r="O4987" s="74"/>
      <c r="P4987" s="74"/>
      <c r="Q4987" s="57">
        <f t="shared" ref="Q4987:Q4999" si="2073">O4987-P4987</f>
        <v>0</v>
      </c>
      <c r="R4987" s="74"/>
      <c r="S4987" s="53">
        <f t="shared" ref="S4987:S4999" si="2074">ROUND(R4987/12*3,0)</f>
        <v>0</v>
      </c>
      <c r="T4987" s="58"/>
      <c r="U4987" s="58"/>
      <c r="V4987" s="53">
        <f t="shared" ref="V4987:V4999" si="2075">T4987-U4987</f>
        <v>0</v>
      </c>
      <c r="W4987" s="75"/>
      <c r="X4987" s="76"/>
    </row>
    <row r="4988" spans="1:24" s="35" customFormat="1" ht="15.75" x14ac:dyDescent="0.25">
      <c r="A4988" s="72" t="s">
        <v>310</v>
      </c>
      <c r="B4988" s="33" t="s">
        <v>331</v>
      </c>
      <c r="C4988" s="79" t="s">
        <v>26</v>
      </c>
      <c r="D4988" s="34" t="s">
        <v>27</v>
      </c>
      <c r="E4988" s="74"/>
      <c r="F4988" s="74"/>
      <c r="G4988" s="74"/>
      <c r="H4988" s="74"/>
      <c r="I4988" s="54"/>
      <c r="J4988" s="50"/>
      <c r="K4988" s="54"/>
      <c r="L4988" s="55"/>
      <c r="M4988" s="75"/>
      <c r="N4988" s="75"/>
      <c r="O4988" s="74"/>
      <c r="P4988" s="74"/>
      <c r="Q4988" s="57">
        <f t="shared" si="2073"/>
        <v>0</v>
      </c>
      <c r="R4988" s="74"/>
      <c r="S4988" s="53">
        <f t="shared" si="2074"/>
        <v>0</v>
      </c>
      <c r="T4988" s="58"/>
      <c r="U4988" s="58"/>
      <c r="V4988" s="53">
        <f t="shared" si="2075"/>
        <v>0</v>
      </c>
      <c r="W4988" s="75"/>
      <c r="X4988" s="76"/>
    </row>
    <row r="4989" spans="1:24" s="35" customFormat="1" ht="31.5" x14ac:dyDescent="0.25">
      <c r="A4989" s="72" t="s">
        <v>310</v>
      </c>
      <c r="B4989" s="33" t="s">
        <v>331</v>
      </c>
      <c r="C4989" s="79" t="s">
        <v>28</v>
      </c>
      <c r="D4989" s="34" t="s">
        <v>29</v>
      </c>
      <c r="E4989" s="74"/>
      <c r="F4989" s="74"/>
      <c r="G4989" s="74"/>
      <c r="H4989" s="74"/>
      <c r="I4989" s="54"/>
      <c r="J4989" s="50"/>
      <c r="K4989" s="54"/>
      <c r="L4989" s="55"/>
      <c r="M4989" s="75"/>
      <c r="N4989" s="75"/>
      <c r="O4989" s="74"/>
      <c r="P4989" s="74"/>
      <c r="Q4989" s="57">
        <f t="shared" si="2073"/>
        <v>0</v>
      </c>
      <c r="R4989" s="74"/>
      <c r="S4989" s="53">
        <f t="shared" si="2074"/>
        <v>0</v>
      </c>
      <c r="T4989" s="58"/>
      <c r="U4989" s="58"/>
      <c r="V4989" s="53">
        <f t="shared" si="2075"/>
        <v>0</v>
      </c>
      <c r="W4989" s="75"/>
      <c r="X4989" s="76"/>
    </row>
    <row r="4990" spans="1:24" s="35" customFormat="1" ht="15.75" x14ac:dyDescent="0.25">
      <c r="A4990" s="72" t="s">
        <v>310</v>
      </c>
      <c r="B4990" s="33" t="s">
        <v>331</v>
      </c>
      <c r="C4990" s="79" t="s">
        <v>56</v>
      </c>
      <c r="D4990" s="34" t="s">
        <v>53</v>
      </c>
      <c r="E4990" s="74"/>
      <c r="F4990" s="74"/>
      <c r="G4990" s="74"/>
      <c r="H4990" s="74"/>
      <c r="I4990" s="119"/>
      <c r="J4990" s="50"/>
      <c r="K4990" s="119"/>
      <c r="L4990" s="55"/>
      <c r="M4990" s="75"/>
      <c r="N4990" s="75"/>
      <c r="O4990" s="74"/>
      <c r="P4990" s="74"/>
      <c r="Q4990" s="59">
        <f t="shared" si="2073"/>
        <v>0</v>
      </c>
      <c r="R4990" s="74"/>
      <c r="S4990" s="53">
        <f t="shared" si="2074"/>
        <v>0</v>
      </c>
      <c r="T4990" s="53"/>
      <c r="U4990" s="53"/>
      <c r="V4990" s="53">
        <f t="shared" si="2075"/>
        <v>0</v>
      </c>
      <c r="W4990" s="75"/>
      <c r="X4990" s="76"/>
    </row>
    <row r="4991" spans="1:24" s="35" customFormat="1" ht="15.75" x14ac:dyDescent="0.25">
      <c r="A4991" s="72" t="s">
        <v>310</v>
      </c>
      <c r="B4991" s="33" t="s">
        <v>331</v>
      </c>
      <c r="C4991" s="79" t="s">
        <v>57</v>
      </c>
      <c r="D4991" s="34" t="s">
        <v>68</v>
      </c>
      <c r="E4991" s="74"/>
      <c r="F4991" s="74"/>
      <c r="G4991" s="74"/>
      <c r="H4991" s="74"/>
      <c r="I4991" s="54"/>
      <c r="J4991" s="50"/>
      <c r="K4991" s="54"/>
      <c r="L4991" s="55"/>
      <c r="M4991" s="75"/>
      <c r="N4991" s="75"/>
      <c r="O4991" s="74"/>
      <c r="P4991" s="74"/>
      <c r="Q4991" s="57">
        <f t="shared" si="2073"/>
        <v>0</v>
      </c>
      <c r="R4991" s="74"/>
      <c r="S4991" s="53">
        <f t="shared" si="2074"/>
        <v>0</v>
      </c>
      <c r="T4991" s="58"/>
      <c r="U4991" s="58"/>
      <c r="V4991" s="53">
        <f t="shared" si="2075"/>
        <v>0</v>
      </c>
      <c r="W4991" s="75"/>
      <c r="X4991" s="76"/>
    </row>
    <row r="4992" spans="1:24" s="35" customFormat="1" ht="15.75" x14ac:dyDescent="0.25">
      <c r="A4992" s="72" t="s">
        <v>310</v>
      </c>
      <c r="B4992" s="33" t="s">
        <v>331</v>
      </c>
      <c r="C4992" s="79" t="s">
        <v>58</v>
      </c>
      <c r="D4992" s="34" t="s">
        <v>70</v>
      </c>
      <c r="E4992" s="74"/>
      <c r="F4992" s="74"/>
      <c r="G4992" s="74"/>
      <c r="H4992" s="74"/>
      <c r="I4992" s="54"/>
      <c r="J4992" s="50"/>
      <c r="K4992" s="54"/>
      <c r="L4992" s="55"/>
      <c r="M4992" s="75"/>
      <c r="N4992" s="75"/>
      <c r="O4992" s="74"/>
      <c r="P4992" s="74"/>
      <c r="Q4992" s="57">
        <f t="shared" si="2073"/>
        <v>0</v>
      </c>
      <c r="R4992" s="74"/>
      <c r="S4992" s="53">
        <f t="shared" si="2074"/>
        <v>0</v>
      </c>
      <c r="T4992" s="58"/>
      <c r="U4992" s="58"/>
      <c r="V4992" s="53">
        <f t="shared" si="2075"/>
        <v>0</v>
      </c>
      <c r="W4992" s="75"/>
      <c r="X4992" s="76"/>
    </row>
    <row r="4993" spans="1:24" s="35" customFormat="1" ht="31.5" x14ac:dyDescent="0.25">
      <c r="A4993" s="72" t="s">
        <v>310</v>
      </c>
      <c r="B4993" s="33" t="s">
        <v>331</v>
      </c>
      <c r="C4993" s="79" t="s">
        <v>59</v>
      </c>
      <c r="D4993" s="34" t="s">
        <v>69</v>
      </c>
      <c r="E4993" s="74"/>
      <c r="F4993" s="74"/>
      <c r="G4993" s="74"/>
      <c r="H4993" s="74"/>
      <c r="I4993" s="54"/>
      <c r="J4993" s="50"/>
      <c r="K4993" s="54"/>
      <c r="L4993" s="55"/>
      <c r="M4993" s="75"/>
      <c r="N4993" s="75"/>
      <c r="O4993" s="74"/>
      <c r="P4993" s="74"/>
      <c r="Q4993" s="57">
        <f t="shared" si="2073"/>
        <v>0</v>
      </c>
      <c r="R4993" s="74"/>
      <c r="S4993" s="53">
        <f t="shared" si="2074"/>
        <v>0</v>
      </c>
      <c r="T4993" s="58"/>
      <c r="U4993" s="58"/>
      <c r="V4993" s="53">
        <f t="shared" si="2075"/>
        <v>0</v>
      </c>
      <c r="W4993" s="75"/>
      <c r="X4993" s="76"/>
    </row>
    <row r="4994" spans="1:24" s="35" customFormat="1" ht="15.75" x14ac:dyDescent="0.25">
      <c r="A4994" s="72" t="s">
        <v>310</v>
      </c>
      <c r="B4994" s="33" t="s">
        <v>331</v>
      </c>
      <c r="C4994" s="79" t="s">
        <v>60</v>
      </c>
      <c r="D4994" s="34" t="s">
        <v>72</v>
      </c>
      <c r="E4994" s="121"/>
      <c r="F4994" s="74"/>
      <c r="G4994" s="74"/>
      <c r="H4994" s="74"/>
      <c r="I4994" s="54"/>
      <c r="J4994" s="50"/>
      <c r="K4994" s="54"/>
      <c r="L4994" s="55"/>
      <c r="M4994" s="75"/>
      <c r="N4994" s="75"/>
      <c r="O4994" s="74"/>
      <c r="P4994" s="74"/>
      <c r="Q4994" s="57">
        <f t="shared" si="2073"/>
        <v>0</v>
      </c>
      <c r="R4994" s="74"/>
      <c r="S4994" s="53">
        <f t="shared" si="2074"/>
        <v>0</v>
      </c>
      <c r="T4994" s="58"/>
      <c r="U4994" s="58"/>
      <c r="V4994" s="53">
        <f t="shared" si="2075"/>
        <v>0</v>
      </c>
      <c r="W4994" s="75"/>
      <c r="X4994" s="76"/>
    </row>
    <row r="4995" spans="1:24" s="35" customFormat="1" ht="15.75" x14ac:dyDescent="0.25">
      <c r="A4995" s="72" t="s">
        <v>310</v>
      </c>
      <c r="B4995" s="33" t="s">
        <v>331</v>
      </c>
      <c r="C4995" s="79" t="s">
        <v>61</v>
      </c>
      <c r="D4995" s="34" t="s">
        <v>67</v>
      </c>
      <c r="E4995" s="74"/>
      <c r="F4995" s="74"/>
      <c r="G4995" s="74"/>
      <c r="H4995" s="74"/>
      <c r="I4995" s="54"/>
      <c r="J4995" s="50"/>
      <c r="K4995" s="54"/>
      <c r="L4995" s="55"/>
      <c r="M4995" s="75"/>
      <c r="N4995" s="75"/>
      <c r="O4995" s="74"/>
      <c r="P4995" s="74"/>
      <c r="Q4995" s="57">
        <f t="shared" si="2073"/>
        <v>0</v>
      </c>
      <c r="R4995" s="74"/>
      <c r="S4995" s="53">
        <f t="shared" si="2074"/>
        <v>0</v>
      </c>
      <c r="T4995" s="58"/>
      <c r="U4995" s="58"/>
      <c r="V4995" s="53">
        <f t="shared" si="2075"/>
        <v>0</v>
      </c>
      <c r="W4995" s="75"/>
      <c r="X4995" s="76"/>
    </row>
    <row r="4996" spans="1:24" s="35" customFormat="1" ht="15.75" x14ac:dyDescent="0.25">
      <c r="A4996" s="72" t="s">
        <v>310</v>
      </c>
      <c r="B4996" s="33" t="s">
        <v>331</v>
      </c>
      <c r="C4996" s="79" t="s">
        <v>62</v>
      </c>
      <c r="D4996" s="34" t="s">
        <v>66</v>
      </c>
      <c r="E4996" s="74"/>
      <c r="F4996" s="74"/>
      <c r="G4996" s="74"/>
      <c r="H4996" s="74"/>
      <c r="I4996" s="54"/>
      <c r="J4996" s="50"/>
      <c r="K4996" s="54"/>
      <c r="L4996" s="55"/>
      <c r="M4996" s="75"/>
      <c r="N4996" s="75"/>
      <c r="O4996" s="74"/>
      <c r="P4996" s="74"/>
      <c r="Q4996" s="57">
        <f t="shared" si="2073"/>
        <v>0</v>
      </c>
      <c r="R4996" s="74"/>
      <c r="S4996" s="53">
        <f t="shared" si="2074"/>
        <v>0</v>
      </c>
      <c r="T4996" s="58"/>
      <c r="U4996" s="58"/>
      <c r="V4996" s="53">
        <f t="shared" si="2075"/>
        <v>0</v>
      </c>
      <c r="W4996" s="75"/>
      <c r="X4996" s="76"/>
    </row>
    <row r="4997" spans="1:24" s="35" customFormat="1" ht="15.75" x14ac:dyDescent="0.25">
      <c r="A4997" s="72" t="s">
        <v>310</v>
      </c>
      <c r="B4997" s="33" t="s">
        <v>331</v>
      </c>
      <c r="C4997" s="79" t="s">
        <v>63</v>
      </c>
      <c r="D4997" s="34" t="s">
        <v>52</v>
      </c>
      <c r="E4997" s="74"/>
      <c r="F4997" s="74"/>
      <c r="G4997" s="74"/>
      <c r="H4997" s="74"/>
      <c r="I4997" s="54"/>
      <c r="J4997" s="50"/>
      <c r="K4997" s="54"/>
      <c r="L4997" s="55"/>
      <c r="M4997" s="75"/>
      <c r="N4997" s="75"/>
      <c r="O4997" s="74"/>
      <c r="P4997" s="74"/>
      <c r="Q4997" s="57">
        <f t="shared" si="2073"/>
        <v>0</v>
      </c>
      <c r="R4997" s="74"/>
      <c r="S4997" s="53">
        <f t="shared" si="2074"/>
        <v>0</v>
      </c>
      <c r="T4997" s="58"/>
      <c r="U4997" s="58"/>
      <c r="V4997" s="53">
        <f t="shared" si="2075"/>
        <v>0</v>
      </c>
      <c r="W4997" s="75"/>
      <c r="X4997" s="76"/>
    </row>
    <row r="4998" spans="1:24" s="35" customFormat="1" ht="15.75" x14ac:dyDescent="0.25">
      <c r="A4998" s="72" t="s">
        <v>310</v>
      </c>
      <c r="B4998" s="33" t="s">
        <v>331</v>
      </c>
      <c r="C4998" s="79" t="s">
        <v>64</v>
      </c>
      <c r="D4998" s="34" t="s">
        <v>55</v>
      </c>
      <c r="E4998" s="74"/>
      <c r="F4998" s="74"/>
      <c r="G4998" s="74"/>
      <c r="H4998" s="74"/>
      <c r="I4998" s="54"/>
      <c r="J4998" s="50"/>
      <c r="K4998" s="54"/>
      <c r="L4998" s="55"/>
      <c r="M4998" s="75"/>
      <c r="N4998" s="75"/>
      <c r="O4998" s="74"/>
      <c r="P4998" s="74"/>
      <c r="Q4998" s="57">
        <f t="shared" si="2073"/>
        <v>0</v>
      </c>
      <c r="R4998" s="74"/>
      <c r="S4998" s="53">
        <f t="shared" si="2074"/>
        <v>0</v>
      </c>
      <c r="T4998" s="58"/>
      <c r="U4998" s="58"/>
      <c r="V4998" s="53">
        <f t="shared" si="2075"/>
        <v>0</v>
      </c>
      <c r="W4998" s="75"/>
      <c r="X4998" s="76"/>
    </row>
    <row r="4999" spans="1:24" s="35" customFormat="1" ht="15.75" x14ac:dyDescent="0.25">
      <c r="A4999" s="72" t="s">
        <v>310</v>
      </c>
      <c r="B4999" s="33" t="s">
        <v>331</v>
      </c>
      <c r="C4999" s="79" t="s">
        <v>65</v>
      </c>
      <c r="D4999" s="34" t="s">
        <v>71</v>
      </c>
      <c r="E4999" s="74"/>
      <c r="F4999" s="74"/>
      <c r="G4999" s="74"/>
      <c r="H4999" s="74"/>
      <c r="I4999" s="54"/>
      <c r="J4999" s="50"/>
      <c r="K4999" s="54"/>
      <c r="L4999" s="55"/>
      <c r="M4999" s="75"/>
      <c r="N4999" s="75"/>
      <c r="O4999" s="74"/>
      <c r="P4999" s="74"/>
      <c r="Q4999" s="57">
        <f t="shared" si="2073"/>
        <v>0</v>
      </c>
      <c r="R4999" s="74"/>
      <c r="S4999" s="53">
        <f t="shared" si="2074"/>
        <v>0</v>
      </c>
      <c r="T4999" s="58"/>
      <c r="U4999" s="58"/>
      <c r="V4999" s="53">
        <f t="shared" si="2075"/>
        <v>0</v>
      </c>
      <c r="W4999" s="75"/>
      <c r="X4999" s="76"/>
    </row>
    <row r="5000" spans="1:24" s="35" customFormat="1" ht="31.5" x14ac:dyDescent="0.25">
      <c r="A5000" s="72" t="s">
        <v>310</v>
      </c>
      <c r="B5000" s="22" t="s">
        <v>332</v>
      </c>
      <c r="C5000" s="73" t="s">
        <v>102</v>
      </c>
      <c r="D5000" s="32" t="s">
        <v>30</v>
      </c>
      <c r="E5000" s="61">
        <f t="shared" ref="E5000:L5000" si="2076">SUM(E5001:E5017)</f>
        <v>8540</v>
      </c>
      <c r="F5000" s="61">
        <f t="shared" si="2076"/>
        <v>1423</v>
      </c>
      <c r="G5000" s="61">
        <f t="shared" si="2076"/>
        <v>465.24</v>
      </c>
      <c r="H5000" s="61">
        <f t="shared" si="2076"/>
        <v>0</v>
      </c>
      <c r="I5000" s="120">
        <f t="shared" si="2076"/>
        <v>0</v>
      </c>
      <c r="J5000" s="120">
        <f t="shared" si="2076"/>
        <v>0</v>
      </c>
      <c r="K5000" s="120">
        <f t="shared" si="2076"/>
        <v>-957.76</v>
      </c>
      <c r="L5000" s="61">
        <f t="shared" si="2076"/>
        <v>67.31</v>
      </c>
      <c r="M5000" s="61"/>
      <c r="N5000" s="61"/>
      <c r="O5000" s="61">
        <f t="shared" ref="O5000:V5000" si="2077">SUM(O5001:O5015)</f>
        <v>0</v>
      </c>
      <c r="P5000" s="61">
        <f t="shared" si="2077"/>
        <v>0</v>
      </c>
      <c r="Q5000" s="120">
        <f t="shared" si="2077"/>
        <v>0</v>
      </c>
      <c r="R5000" s="61">
        <f t="shared" si="2077"/>
        <v>0</v>
      </c>
      <c r="S5000" s="61">
        <f t="shared" si="2077"/>
        <v>0</v>
      </c>
      <c r="T5000" s="137">
        <f t="shared" si="2077"/>
        <v>0</v>
      </c>
      <c r="U5000" s="137">
        <f t="shared" si="2077"/>
        <v>0</v>
      </c>
      <c r="V5000" s="61">
        <f t="shared" si="2077"/>
        <v>0</v>
      </c>
      <c r="W5000" s="61"/>
      <c r="X5000" s="76"/>
    </row>
    <row r="5001" spans="1:24" s="35" customFormat="1" ht="15.75" x14ac:dyDescent="0.25">
      <c r="A5001" s="72" t="s">
        <v>310</v>
      </c>
      <c r="B5001" s="33" t="s">
        <v>332</v>
      </c>
      <c r="C5001" s="73" t="s">
        <v>79</v>
      </c>
      <c r="D5001" s="43" t="s">
        <v>77</v>
      </c>
      <c r="E5001" s="53">
        <v>8540</v>
      </c>
      <c r="F5001" s="53">
        <f>ROUND(E5001/12*2,0)</f>
        <v>1423</v>
      </c>
      <c r="G5001" s="53">
        <v>465.24</v>
      </c>
      <c r="H5001" s="53"/>
      <c r="I5001" s="55"/>
      <c r="J5001" s="55"/>
      <c r="K5001" s="54">
        <f>G5001-F5001</f>
        <v>-957.76</v>
      </c>
      <c r="L5001" s="55">
        <f>ROUND(K5001*100/-F5001,2)</f>
        <v>67.31</v>
      </c>
      <c r="M5001" s="75"/>
      <c r="N5001" s="75"/>
      <c r="O5001" s="74"/>
      <c r="P5001" s="74"/>
      <c r="Q5001" s="57">
        <f t="shared" ref="Q5001:Q5015" si="2078">O5001-P5001</f>
        <v>0</v>
      </c>
      <c r="R5001" s="74"/>
      <c r="S5001" s="53">
        <f>ROUND(R5001/12*3,0)</f>
        <v>0</v>
      </c>
      <c r="T5001" s="58"/>
      <c r="U5001" s="58"/>
      <c r="V5001" s="53">
        <f t="shared" ref="V5001:V5015" si="2079">T5001-U5001</f>
        <v>0</v>
      </c>
      <c r="W5001" s="75"/>
      <c r="X5001" s="76"/>
    </row>
    <row r="5002" spans="1:24" s="35" customFormat="1" ht="15.75" x14ac:dyDescent="0.25">
      <c r="A5002" s="72" t="s">
        <v>310</v>
      </c>
      <c r="B5002" s="33" t="s">
        <v>332</v>
      </c>
      <c r="C5002" s="73" t="s">
        <v>80</v>
      </c>
      <c r="D5002" s="43" t="s">
        <v>78</v>
      </c>
      <c r="E5002" s="74"/>
      <c r="F5002" s="74"/>
      <c r="G5002" s="74"/>
      <c r="H5002" s="74"/>
      <c r="I5002" s="54"/>
      <c r="J5002" s="50"/>
      <c r="K5002" s="54"/>
      <c r="L5002" s="55"/>
      <c r="M5002" s="75"/>
      <c r="N5002" s="75"/>
      <c r="O5002" s="74"/>
      <c r="P5002" s="74"/>
      <c r="Q5002" s="57">
        <f t="shared" si="2078"/>
        <v>0</v>
      </c>
      <c r="R5002" s="74"/>
      <c r="S5002" s="53">
        <f>ROUND(R5002/12*3,0)</f>
        <v>0</v>
      </c>
      <c r="T5002" s="58"/>
      <c r="U5002" s="58"/>
      <c r="V5002" s="53">
        <f t="shared" si="2079"/>
        <v>0</v>
      </c>
      <c r="W5002" s="75"/>
      <c r="X5002" s="76"/>
    </row>
    <row r="5003" spans="1:24" s="35" customFormat="1" ht="15.75" x14ac:dyDescent="0.25">
      <c r="A5003" s="72" t="s">
        <v>310</v>
      </c>
      <c r="B5003" s="33" t="s">
        <v>332</v>
      </c>
      <c r="C5003" s="73" t="s">
        <v>82</v>
      </c>
      <c r="D5003" s="34" t="s">
        <v>81</v>
      </c>
      <c r="E5003" s="74"/>
      <c r="F5003" s="74"/>
      <c r="G5003" s="74"/>
      <c r="H5003" s="74"/>
      <c r="I5003" s="54"/>
      <c r="J5003" s="50"/>
      <c r="K5003" s="54"/>
      <c r="L5003" s="55"/>
      <c r="M5003" s="75"/>
      <c r="N5003" s="75"/>
      <c r="O5003" s="74"/>
      <c r="P5003" s="74"/>
      <c r="Q5003" s="57">
        <f t="shared" si="2078"/>
        <v>0</v>
      </c>
      <c r="R5003" s="74"/>
      <c r="S5003" s="53">
        <f>ROUND(R5003/12*4,0)</f>
        <v>0</v>
      </c>
      <c r="T5003" s="58"/>
      <c r="U5003" s="58"/>
      <c r="V5003" s="53">
        <f t="shared" si="2079"/>
        <v>0</v>
      </c>
      <c r="W5003" s="75"/>
      <c r="X5003" s="76"/>
    </row>
    <row r="5004" spans="1:24" s="35" customFormat="1" ht="31.5" x14ac:dyDescent="0.25">
      <c r="A5004" s="72" t="s">
        <v>310</v>
      </c>
      <c r="B5004" s="33" t="s">
        <v>332</v>
      </c>
      <c r="C5004" s="73" t="s">
        <v>84</v>
      </c>
      <c r="D5004" s="43" t="s">
        <v>83</v>
      </c>
      <c r="E5004" s="74"/>
      <c r="F5004" s="74"/>
      <c r="G5004" s="74"/>
      <c r="H5004" s="74"/>
      <c r="I5004" s="119"/>
      <c r="J5004" s="55"/>
      <c r="K5004" s="119"/>
      <c r="L5004" s="55"/>
      <c r="M5004" s="75"/>
      <c r="N5004" s="75"/>
      <c r="O5004" s="95"/>
      <c r="P5004" s="95"/>
      <c r="Q5004" s="59">
        <f t="shared" si="2078"/>
        <v>0</v>
      </c>
      <c r="R5004" s="74"/>
      <c r="S5004" s="53">
        <f>ROUND(R5004/12*3,0)</f>
        <v>0</v>
      </c>
      <c r="T5004" s="53"/>
      <c r="U5004" s="53"/>
      <c r="V5004" s="53">
        <f t="shared" si="2079"/>
        <v>0</v>
      </c>
      <c r="W5004" s="75"/>
      <c r="X5004" s="76"/>
    </row>
    <row r="5005" spans="1:24" s="35" customFormat="1" ht="15.75" x14ac:dyDescent="0.25">
      <c r="A5005" s="72" t="s">
        <v>310</v>
      </c>
      <c r="B5005" s="33" t="s">
        <v>332</v>
      </c>
      <c r="C5005" s="73" t="s">
        <v>95</v>
      </c>
      <c r="D5005" s="43" t="s">
        <v>96</v>
      </c>
      <c r="E5005" s="74"/>
      <c r="F5005" s="74"/>
      <c r="G5005" s="74"/>
      <c r="H5005" s="74"/>
      <c r="I5005" s="54"/>
      <c r="J5005" s="50"/>
      <c r="K5005" s="54"/>
      <c r="L5005" s="55"/>
      <c r="M5005" s="75"/>
      <c r="N5005" s="75"/>
      <c r="O5005" s="95"/>
      <c r="P5005" s="95"/>
      <c r="Q5005" s="57">
        <f t="shared" si="2078"/>
        <v>0</v>
      </c>
      <c r="R5005" s="74"/>
      <c r="S5005" s="53">
        <f>ROUND(R5005/12*3,0)</f>
        <v>0</v>
      </c>
      <c r="T5005" s="58"/>
      <c r="U5005" s="58"/>
      <c r="V5005" s="53">
        <f t="shared" si="2079"/>
        <v>0</v>
      </c>
      <c r="W5005" s="75"/>
      <c r="X5005" s="76"/>
    </row>
    <row r="5006" spans="1:24" s="35" customFormat="1" ht="31.5" x14ac:dyDescent="0.25">
      <c r="A5006" s="72" t="s">
        <v>310</v>
      </c>
      <c r="B5006" s="33" t="s">
        <v>332</v>
      </c>
      <c r="C5006" s="73" t="s">
        <v>86</v>
      </c>
      <c r="D5006" s="43" t="s">
        <v>85</v>
      </c>
      <c r="E5006" s="53"/>
      <c r="F5006" s="53"/>
      <c r="G5006" s="53"/>
      <c r="H5006" s="53"/>
      <c r="I5006" s="55"/>
      <c r="J5006" s="55"/>
      <c r="K5006" s="54"/>
      <c r="L5006" s="55"/>
      <c r="M5006" s="75"/>
      <c r="N5006" s="75"/>
      <c r="O5006" s="95"/>
      <c r="P5006" s="95"/>
      <c r="Q5006" s="57">
        <f t="shared" si="2078"/>
        <v>0</v>
      </c>
      <c r="R5006" s="74"/>
      <c r="S5006" s="53">
        <f>ROUND(R5006/12*2,0)</f>
        <v>0</v>
      </c>
      <c r="T5006" s="58"/>
      <c r="U5006" s="58"/>
      <c r="V5006" s="53">
        <f t="shared" si="2079"/>
        <v>0</v>
      </c>
      <c r="W5006" s="75"/>
      <c r="X5006" s="76"/>
    </row>
    <row r="5007" spans="1:24" s="35" customFormat="1" ht="31.5" x14ac:dyDescent="0.25">
      <c r="A5007" s="72" t="s">
        <v>310</v>
      </c>
      <c r="B5007" s="33" t="s">
        <v>332</v>
      </c>
      <c r="C5007" s="73" t="s">
        <v>102</v>
      </c>
      <c r="D5007" s="39" t="s">
        <v>352</v>
      </c>
      <c r="E5007" s="74"/>
      <c r="F5007" s="74"/>
      <c r="G5007" s="74"/>
      <c r="H5007" s="74"/>
      <c r="I5007" s="54"/>
      <c r="J5007" s="50"/>
      <c r="K5007" s="54"/>
      <c r="L5007" s="55"/>
      <c r="M5007" s="75"/>
      <c r="N5007" s="75"/>
      <c r="O5007" s="95"/>
      <c r="P5007" s="95"/>
      <c r="Q5007" s="57">
        <f t="shared" si="2078"/>
        <v>0</v>
      </c>
      <c r="R5007" s="74"/>
      <c r="S5007" s="53">
        <f t="shared" ref="S5007:S5015" si="2080">ROUND(R5007/12*3,0)</f>
        <v>0</v>
      </c>
      <c r="T5007" s="58"/>
      <c r="U5007" s="58"/>
      <c r="V5007" s="53">
        <f t="shared" si="2079"/>
        <v>0</v>
      </c>
      <c r="W5007" s="75"/>
      <c r="X5007" s="76"/>
    </row>
    <row r="5008" spans="1:24" s="35" customFormat="1" ht="15.75" x14ac:dyDescent="0.25">
      <c r="A5008" s="72" t="s">
        <v>310</v>
      </c>
      <c r="B5008" s="33" t="s">
        <v>332</v>
      </c>
      <c r="C5008" s="73" t="s">
        <v>89</v>
      </c>
      <c r="D5008" s="43" t="s">
        <v>88</v>
      </c>
      <c r="E5008" s="53"/>
      <c r="F5008" s="53">
        <f t="shared" ref="F5008" si="2081">E5008/12*9</f>
        <v>0</v>
      </c>
      <c r="G5008" s="53"/>
      <c r="H5008" s="53"/>
      <c r="I5008" s="119"/>
      <c r="J5008" s="55"/>
      <c r="K5008" s="54"/>
      <c r="L5008" s="55"/>
      <c r="M5008" s="75"/>
      <c r="N5008" s="75"/>
      <c r="O5008" s="74"/>
      <c r="P5008" s="74"/>
      <c r="Q5008" s="57">
        <f t="shared" si="2078"/>
        <v>0</v>
      </c>
      <c r="R5008" s="74"/>
      <c r="S5008" s="53">
        <f t="shared" si="2080"/>
        <v>0</v>
      </c>
      <c r="T5008" s="58"/>
      <c r="U5008" s="58"/>
      <c r="V5008" s="53">
        <f t="shared" si="2079"/>
        <v>0</v>
      </c>
      <c r="W5008" s="75"/>
      <c r="X5008" s="76"/>
    </row>
    <row r="5009" spans="1:24" s="35" customFormat="1" ht="15.75" x14ac:dyDescent="0.25">
      <c r="A5009" s="72" t="s">
        <v>310</v>
      </c>
      <c r="B5009" s="33" t="s">
        <v>332</v>
      </c>
      <c r="C5009" s="73" t="s">
        <v>91</v>
      </c>
      <c r="D5009" s="43" t="s">
        <v>90</v>
      </c>
      <c r="E5009" s="53"/>
      <c r="F5009" s="53">
        <f t="shared" ref="F5009" si="2082">E5009</f>
        <v>0</v>
      </c>
      <c r="G5009" s="53"/>
      <c r="H5009" s="53"/>
      <c r="I5009" s="119"/>
      <c r="J5009" s="119"/>
      <c r="K5009" s="54"/>
      <c r="L5009" s="55"/>
      <c r="M5009" s="75"/>
      <c r="N5009" s="75"/>
      <c r="O5009" s="74"/>
      <c r="P5009" s="74"/>
      <c r="Q5009" s="57">
        <f t="shared" si="2078"/>
        <v>0</v>
      </c>
      <c r="R5009" s="74"/>
      <c r="S5009" s="53">
        <f t="shared" si="2080"/>
        <v>0</v>
      </c>
      <c r="T5009" s="58"/>
      <c r="U5009" s="58"/>
      <c r="V5009" s="53">
        <f t="shared" si="2079"/>
        <v>0</v>
      </c>
      <c r="W5009" s="75"/>
      <c r="X5009" s="76"/>
    </row>
    <row r="5010" spans="1:24" s="35" customFormat="1" ht="15.75" x14ac:dyDescent="0.25">
      <c r="A5010" s="72" t="s">
        <v>310</v>
      </c>
      <c r="B5010" s="33" t="s">
        <v>332</v>
      </c>
      <c r="C5010" s="73" t="s">
        <v>94</v>
      </c>
      <c r="D5010" s="43" t="s">
        <v>97</v>
      </c>
      <c r="E5010" s="74"/>
      <c r="F5010" s="74"/>
      <c r="G5010" s="74"/>
      <c r="H5010" s="74"/>
      <c r="I5010" s="54"/>
      <c r="J5010" s="50"/>
      <c r="K5010" s="54"/>
      <c r="L5010" s="55"/>
      <c r="M5010" s="75"/>
      <c r="N5010" s="75"/>
      <c r="O5010" s="74"/>
      <c r="P5010" s="74"/>
      <c r="Q5010" s="57">
        <f t="shared" si="2078"/>
        <v>0</v>
      </c>
      <c r="R5010" s="74"/>
      <c r="S5010" s="53">
        <f t="shared" si="2080"/>
        <v>0</v>
      </c>
      <c r="T5010" s="58"/>
      <c r="U5010" s="58"/>
      <c r="V5010" s="53">
        <f t="shared" si="2079"/>
        <v>0</v>
      </c>
      <c r="W5010" s="75"/>
      <c r="X5010" s="76"/>
    </row>
    <row r="5011" spans="1:24" s="35" customFormat="1" ht="15.75" x14ac:dyDescent="0.25">
      <c r="A5011" s="72" t="s">
        <v>310</v>
      </c>
      <c r="B5011" s="33" t="s">
        <v>332</v>
      </c>
      <c r="C5011" s="73" t="s">
        <v>93</v>
      </c>
      <c r="D5011" s="43" t="s">
        <v>92</v>
      </c>
      <c r="E5011" s="74"/>
      <c r="F5011" s="74"/>
      <c r="G5011" s="74"/>
      <c r="H5011" s="74"/>
      <c r="I5011" s="54"/>
      <c r="J5011" s="50"/>
      <c r="K5011" s="54"/>
      <c r="L5011" s="55"/>
      <c r="M5011" s="75"/>
      <c r="N5011" s="75"/>
      <c r="O5011" s="74"/>
      <c r="P5011" s="74"/>
      <c r="Q5011" s="57">
        <f t="shared" si="2078"/>
        <v>0</v>
      </c>
      <c r="R5011" s="74"/>
      <c r="S5011" s="53">
        <f t="shared" si="2080"/>
        <v>0</v>
      </c>
      <c r="T5011" s="58"/>
      <c r="U5011" s="58"/>
      <c r="V5011" s="53">
        <f t="shared" si="2079"/>
        <v>0</v>
      </c>
      <c r="W5011" s="75"/>
      <c r="X5011" s="76"/>
    </row>
    <row r="5012" spans="1:24" s="35" customFormat="1" ht="31.5" x14ac:dyDescent="0.25">
      <c r="A5012" s="72" t="s">
        <v>310</v>
      </c>
      <c r="B5012" s="33" t="s">
        <v>332</v>
      </c>
      <c r="C5012" s="73" t="s">
        <v>98</v>
      </c>
      <c r="D5012" s="34" t="s">
        <v>99</v>
      </c>
      <c r="E5012" s="74"/>
      <c r="F5012" s="74"/>
      <c r="G5012" s="74"/>
      <c r="H5012" s="74"/>
      <c r="I5012" s="54"/>
      <c r="J5012" s="50"/>
      <c r="K5012" s="54"/>
      <c r="L5012" s="55"/>
      <c r="M5012" s="75"/>
      <c r="N5012" s="75"/>
      <c r="O5012" s="74"/>
      <c r="P5012" s="74"/>
      <c r="Q5012" s="57">
        <f t="shared" si="2078"/>
        <v>0</v>
      </c>
      <c r="R5012" s="74"/>
      <c r="S5012" s="53">
        <f t="shared" si="2080"/>
        <v>0</v>
      </c>
      <c r="T5012" s="58"/>
      <c r="U5012" s="58"/>
      <c r="V5012" s="53">
        <f t="shared" si="2079"/>
        <v>0</v>
      </c>
      <c r="W5012" s="75"/>
      <c r="X5012" s="76"/>
    </row>
    <row r="5013" spans="1:24" s="35" customFormat="1" ht="15.75" x14ac:dyDescent="0.25">
      <c r="A5013" s="72" t="s">
        <v>310</v>
      </c>
      <c r="B5013" s="33" t="s">
        <v>332</v>
      </c>
      <c r="C5013" s="73" t="s">
        <v>100</v>
      </c>
      <c r="D5013" s="34" t="s">
        <v>101</v>
      </c>
      <c r="E5013" s="74"/>
      <c r="F5013" s="74"/>
      <c r="G5013" s="74"/>
      <c r="H5013" s="74"/>
      <c r="I5013" s="54"/>
      <c r="J5013" s="50"/>
      <c r="K5013" s="54"/>
      <c r="L5013" s="55"/>
      <c r="M5013" s="75"/>
      <c r="N5013" s="75"/>
      <c r="O5013" s="74"/>
      <c r="P5013" s="74"/>
      <c r="Q5013" s="57">
        <f t="shared" si="2078"/>
        <v>0</v>
      </c>
      <c r="R5013" s="74"/>
      <c r="S5013" s="53">
        <f t="shared" si="2080"/>
        <v>0</v>
      </c>
      <c r="T5013" s="58"/>
      <c r="U5013" s="58"/>
      <c r="V5013" s="53">
        <f t="shared" si="2079"/>
        <v>0</v>
      </c>
      <c r="W5013" s="75"/>
      <c r="X5013" s="76"/>
    </row>
    <row r="5014" spans="1:24" s="35" customFormat="1" ht="47.25" x14ac:dyDescent="0.25">
      <c r="A5014" s="72" t="s">
        <v>310</v>
      </c>
      <c r="B5014" s="33" t="s">
        <v>332</v>
      </c>
      <c r="C5014" s="73" t="s">
        <v>102</v>
      </c>
      <c r="D5014" s="39" t="s">
        <v>87</v>
      </c>
      <c r="E5014" s="74"/>
      <c r="F5014" s="74"/>
      <c r="G5014" s="74"/>
      <c r="H5014" s="74"/>
      <c r="I5014" s="54"/>
      <c r="J5014" s="50"/>
      <c r="K5014" s="54"/>
      <c r="L5014" s="55"/>
      <c r="M5014" s="75"/>
      <c r="N5014" s="75"/>
      <c r="O5014" s="74"/>
      <c r="P5014" s="74"/>
      <c r="Q5014" s="57">
        <f t="shared" si="2078"/>
        <v>0</v>
      </c>
      <c r="R5014" s="74"/>
      <c r="S5014" s="53">
        <f t="shared" si="2080"/>
        <v>0</v>
      </c>
      <c r="T5014" s="58"/>
      <c r="U5014" s="58"/>
      <c r="V5014" s="53">
        <f t="shared" si="2079"/>
        <v>0</v>
      </c>
      <c r="W5014" s="75"/>
      <c r="X5014" s="76"/>
    </row>
    <row r="5015" spans="1:24" s="35" customFormat="1" ht="37.5" customHeight="1" x14ac:dyDescent="0.25">
      <c r="A5015" s="72" t="s">
        <v>310</v>
      </c>
      <c r="B5015" s="33" t="s">
        <v>332</v>
      </c>
      <c r="C5015" s="73" t="s">
        <v>102</v>
      </c>
      <c r="D5015" s="39" t="s">
        <v>103</v>
      </c>
      <c r="E5015" s="74"/>
      <c r="F5015" s="74"/>
      <c r="G5015" s="74"/>
      <c r="H5015" s="74"/>
      <c r="I5015" s="54"/>
      <c r="J5015" s="50"/>
      <c r="K5015" s="54"/>
      <c r="L5015" s="55"/>
      <c r="M5015" s="75"/>
      <c r="N5015" s="75"/>
      <c r="O5015" s="74"/>
      <c r="P5015" s="74"/>
      <c r="Q5015" s="57">
        <f t="shared" si="2078"/>
        <v>0</v>
      </c>
      <c r="R5015" s="74"/>
      <c r="S5015" s="53">
        <f t="shared" si="2080"/>
        <v>0</v>
      </c>
      <c r="T5015" s="58"/>
      <c r="U5015" s="58"/>
      <c r="V5015" s="53">
        <f t="shared" si="2079"/>
        <v>0</v>
      </c>
      <c r="W5015" s="75"/>
      <c r="X5015" s="76"/>
    </row>
    <row r="5016" spans="1:24" s="35" customFormat="1" ht="31.5" x14ac:dyDescent="0.25">
      <c r="A5016" s="72" t="s">
        <v>310</v>
      </c>
      <c r="B5016" s="33" t="s">
        <v>332</v>
      </c>
      <c r="C5016" s="23" t="s">
        <v>362</v>
      </c>
      <c r="D5016" s="39" t="s">
        <v>363</v>
      </c>
      <c r="E5016" s="74"/>
      <c r="F5016" s="74"/>
      <c r="G5016" s="74"/>
      <c r="H5016" s="74"/>
      <c r="I5016" s="54"/>
      <c r="J5016" s="50"/>
      <c r="K5016" s="54"/>
      <c r="L5016" s="55"/>
      <c r="M5016" s="75"/>
      <c r="N5016" s="75"/>
      <c r="O5016" s="74"/>
      <c r="P5016" s="74"/>
      <c r="Q5016" s="57"/>
      <c r="R5016" s="74"/>
      <c r="S5016" s="53"/>
      <c r="T5016" s="58"/>
      <c r="U5016" s="58"/>
      <c r="V5016" s="53"/>
      <c r="W5016" s="75"/>
      <c r="X5016" s="76"/>
    </row>
    <row r="5017" spans="1:24" s="35" customFormat="1" ht="15.75" x14ac:dyDescent="0.25">
      <c r="A5017" s="72" t="s">
        <v>310</v>
      </c>
      <c r="B5017" s="33" t="s">
        <v>332</v>
      </c>
      <c r="C5017" s="23" t="s">
        <v>365</v>
      </c>
      <c r="D5017" s="39" t="s">
        <v>364</v>
      </c>
      <c r="E5017" s="74"/>
      <c r="F5017" s="74"/>
      <c r="G5017" s="74"/>
      <c r="H5017" s="74"/>
      <c r="I5017" s="54"/>
      <c r="J5017" s="50"/>
      <c r="K5017" s="54"/>
      <c r="L5017" s="55"/>
      <c r="M5017" s="75"/>
      <c r="N5017" s="75"/>
      <c r="O5017" s="74"/>
      <c r="P5017" s="74"/>
      <c r="Q5017" s="57"/>
      <c r="R5017" s="74"/>
      <c r="S5017" s="53"/>
      <c r="T5017" s="58"/>
      <c r="U5017" s="58"/>
      <c r="V5017" s="53"/>
      <c r="W5017" s="75"/>
      <c r="X5017" s="76"/>
    </row>
    <row r="5018" spans="1:24" s="35" customFormat="1" ht="15.75" x14ac:dyDescent="0.25">
      <c r="A5018" s="72" t="s">
        <v>310</v>
      </c>
      <c r="B5018" s="21">
        <v>2</v>
      </c>
      <c r="C5018" s="73" t="s">
        <v>102</v>
      </c>
      <c r="D5018" s="40" t="s">
        <v>31</v>
      </c>
      <c r="E5018" s="68">
        <f>E5019+E5025+E5079</f>
        <v>582070</v>
      </c>
      <c r="F5018" s="68">
        <f>F5019+F5025+F5079</f>
        <v>105212.67</v>
      </c>
      <c r="G5018" s="68">
        <f>G5019+G5025+G5079</f>
        <v>72962.83</v>
      </c>
      <c r="H5018" s="68">
        <f>H5019+H5025+H5079</f>
        <v>81500</v>
      </c>
      <c r="I5018" s="126">
        <f>I5019+I5025+I5079</f>
        <v>-8316.34</v>
      </c>
      <c r="J5018" s="50">
        <f>ROUND(I5018/F5018*100,2)</f>
        <v>-7.9</v>
      </c>
      <c r="K5018" s="126">
        <f>K5019+K5025+K5079</f>
        <v>-23933.5</v>
      </c>
      <c r="L5018" s="55">
        <f>ROUND(K5018*100/-F5018,2)</f>
        <v>22.75</v>
      </c>
      <c r="M5018" s="64">
        <v>30163</v>
      </c>
      <c r="N5018" s="49">
        <f>ROUND(M5018/12*2,2)</f>
        <v>5027.17</v>
      </c>
      <c r="O5018" s="68">
        <f t="shared" ref="O5018:V5018" si="2083">O5019+O5025+O5079</f>
        <v>2542</v>
      </c>
      <c r="P5018" s="68">
        <f t="shared" si="2083"/>
        <v>2388</v>
      </c>
      <c r="Q5018" s="126">
        <f t="shared" si="2083"/>
        <v>154</v>
      </c>
      <c r="R5018" s="68">
        <f t="shared" si="2083"/>
        <v>810</v>
      </c>
      <c r="S5018" s="64">
        <f t="shared" si="2083"/>
        <v>135</v>
      </c>
      <c r="T5018" s="136">
        <f t="shared" si="2083"/>
        <v>87</v>
      </c>
      <c r="U5018" s="136">
        <f t="shared" si="2083"/>
        <v>80</v>
      </c>
      <c r="V5018" s="53">
        <f t="shared" si="2083"/>
        <v>7</v>
      </c>
      <c r="W5018" s="74"/>
      <c r="X5018" s="76"/>
    </row>
    <row r="5019" spans="1:24" s="35" customFormat="1" ht="15.75" x14ac:dyDescent="0.25">
      <c r="A5019" s="72" t="s">
        <v>310</v>
      </c>
      <c r="B5019" s="22" t="s">
        <v>333</v>
      </c>
      <c r="C5019" s="73" t="s">
        <v>102</v>
      </c>
      <c r="D5019" s="32" t="s">
        <v>32</v>
      </c>
      <c r="E5019" s="64">
        <f t="shared" ref="E5019:K5019" si="2084">SUM(E5020:E5024)</f>
        <v>108696</v>
      </c>
      <c r="F5019" s="64">
        <f t="shared" si="2084"/>
        <v>17984</v>
      </c>
      <c r="G5019" s="64">
        <f t="shared" si="2084"/>
        <v>4760</v>
      </c>
      <c r="H5019" s="64">
        <f t="shared" si="2084"/>
        <v>17984</v>
      </c>
      <c r="I5019" s="126">
        <f t="shared" si="2084"/>
        <v>-13224</v>
      </c>
      <c r="J5019" s="126">
        <f t="shared" si="2084"/>
        <v>0</v>
      </c>
      <c r="K5019" s="126">
        <f t="shared" si="2084"/>
        <v>0</v>
      </c>
      <c r="L5019" s="55">
        <f>ROUND(K5019*100/-F5019,2)</f>
        <v>0</v>
      </c>
      <c r="M5019" s="64"/>
      <c r="N5019" s="64"/>
      <c r="O5019" s="64">
        <f t="shared" ref="O5019:V5019" si="2085">SUM(O5020:O5024)</f>
        <v>190</v>
      </c>
      <c r="P5019" s="64">
        <f t="shared" si="2085"/>
        <v>190</v>
      </c>
      <c r="Q5019" s="126">
        <f t="shared" si="2085"/>
        <v>0</v>
      </c>
      <c r="R5019" s="64">
        <f t="shared" si="2085"/>
        <v>137</v>
      </c>
      <c r="S5019" s="64">
        <f t="shared" si="2085"/>
        <v>23</v>
      </c>
      <c r="T5019" s="136">
        <f t="shared" si="2085"/>
        <v>6</v>
      </c>
      <c r="U5019" s="136">
        <f t="shared" si="2085"/>
        <v>6</v>
      </c>
      <c r="V5019" s="64">
        <f t="shared" si="2085"/>
        <v>0</v>
      </c>
      <c r="W5019" s="64"/>
      <c r="X5019" s="76"/>
    </row>
    <row r="5020" spans="1:24" s="35" customFormat="1" ht="15.75" x14ac:dyDescent="0.25">
      <c r="A5020" s="163" t="s">
        <v>310</v>
      </c>
      <c r="B5020" s="33" t="s">
        <v>333</v>
      </c>
      <c r="C5020" s="73" t="s">
        <v>109</v>
      </c>
      <c r="D5020" s="34" t="s">
        <v>106</v>
      </c>
      <c r="E5020" s="53">
        <v>108696</v>
      </c>
      <c r="F5020" s="99">
        <f>8992*2</f>
        <v>17984</v>
      </c>
      <c r="G5020" s="53">
        <v>4760</v>
      </c>
      <c r="H5020" s="53">
        <v>17984</v>
      </c>
      <c r="I5020" s="119">
        <f t="shared" ref="I5020" si="2086">G5020-F5020</f>
        <v>-13224</v>
      </c>
      <c r="J5020" s="55"/>
      <c r="K5020" s="54"/>
      <c r="L5020" s="55">
        <f>ROUND(K5020*100/-F5020,2)</f>
        <v>0</v>
      </c>
      <c r="M5020" s="75"/>
      <c r="N5020" s="75"/>
      <c r="O5020" s="74">
        <v>190</v>
      </c>
      <c r="P5020" s="74">
        <v>190</v>
      </c>
      <c r="Q5020" s="57">
        <f>O5020-P5020</f>
        <v>0</v>
      </c>
      <c r="R5020" s="74">
        <v>137</v>
      </c>
      <c r="S5020" s="53">
        <f>ROUND(R5020/12*2,0)</f>
        <v>23</v>
      </c>
      <c r="T5020" s="58">
        <v>6</v>
      </c>
      <c r="U5020" s="58">
        <v>6</v>
      </c>
      <c r="V5020" s="53">
        <f>T5020-U5020</f>
        <v>0</v>
      </c>
      <c r="W5020" s="75"/>
      <c r="X5020" s="76"/>
    </row>
    <row r="5021" spans="1:24" s="35" customFormat="1" ht="15" customHeight="1" x14ac:dyDescent="0.25">
      <c r="A5021" s="72" t="s">
        <v>310</v>
      </c>
      <c r="B5021" s="33" t="s">
        <v>333</v>
      </c>
      <c r="C5021" s="73" t="s">
        <v>110</v>
      </c>
      <c r="D5021" s="34" t="s">
        <v>114</v>
      </c>
      <c r="E5021" s="74"/>
      <c r="F5021" s="74"/>
      <c r="G5021" s="74"/>
      <c r="H5021" s="74"/>
      <c r="I5021" s="54"/>
      <c r="J5021" s="50"/>
      <c r="K5021" s="54"/>
      <c r="L5021" s="55"/>
      <c r="M5021" s="75"/>
      <c r="N5021" s="75"/>
      <c r="O5021" s="74"/>
      <c r="P5021" s="74"/>
      <c r="Q5021" s="57">
        <f>O5021-P5021</f>
        <v>0</v>
      </c>
      <c r="R5021" s="74"/>
      <c r="S5021" s="53">
        <f>ROUND(R5021/12*3,0)</f>
        <v>0</v>
      </c>
      <c r="T5021" s="58"/>
      <c r="U5021" s="58"/>
      <c r="V5021" s="53">
        <f>T5021-U5021</f>
        <v>0</v>
      </c>
      <c r="W5021" s="75"/>
      <c r="X5021" s="76"/>
    </row>
    <row r="5022" spans="1:24" s="35" customFormat="1" ht="15.75" x14ac:dyDescent="0.25">
      <c r="A5022" s="72" t="s">
        <v>310</v>
      </c>
      <c r="B5022" s="33" t="s">
        <v>333</v>
      </c>
      <c r="C5022" s="73" t="s">
        <v>111</v>
      </c>
      <c r="D5022" s="34" t="s">
        <v>115</v>
      </c>
      <c r="E5022" s="74"/>
      <c r="F5022" s="74"/>
      <c r="G5022" s="74"/>
      <c r="H5022" s="74"/>
      <c r="I5022" s="54"/>
      <c r="J5022" s="50"/>
      <c r="K5022" s="54"/>
      <c r="L5022" s="55"/>
      <c r="M5022" s="75"/>
      <c r="N5022" s="75"/>
      <c r="O5022" s="74"/>
      <c r="P5022" s="74"/>
      <c r="Q5022" s="57">
        <f>O5022-P5022</f>
        <v>0</v>
      </c>
      <c r="R5022" s="74"/>
      <c r="S5022" s="53">
        <f>ROUND(R5022/12*3,0)</f>
        <v>0</v>
      </c>
      <c r="T5022" s="58"/>
      <c r="U5022" s="58"/>
      <c r="V5022" s="53">
        <f>T5022-U5022</f>
        <v>0</v>
      </c>
      <c r="W5022" s="75"/>
      <c r="X5022" s="76"/>
    </row>
    <row r="5023" spans="1:24" s="35" customFormat="1" ht="18" customHeight="1" x14ac:dyDescent="0.25">
      <c r="A5023" s="72" t="s">
        <v>310</v>
      </c>
      <c r="B5023" s="33" t="s">
        <v>333</v>
      </c>
      <c r="C5023" s="73" t="s">
        <v>113</v>
      </c>
      <c r="D5023" s="34" t="s">
        <v>116</v>
      </c>
      <c r="E5023" s="74"/>
      <c r="F5023" s="74"/>
      <c r="G5023" s="74"/>
      <c r="H5023" s="74"/>
      <c r="I5023" s="119"/>
      <c r="J5023" s="50"/>
      <c r="K5023" s="119"/>
      <c r="L5023" s="55"/>
      <c r="M5023" s="75"/>
      <c r="N5023" s="75"/>
      <c r="O5023" s="74"/>
      <c r="P5023" s="74"/>
      <c r="Q5023" s="59">
        <f>O5023-P5023</f>
        <v>0</v>
      </c>
      <c r="R5023" s="74"/>
      <c r="S5023" s="53">
        <f>ROUND(R5023/12*3,0)</f>
        <v>0</v>
      </c>
      <c r="T5023" s="53"/>
      <c r="U5023" s="53"/>
      <c r="V5023" s="53">
        <f>T5023-U5023</f>
        <v>0</v>
      </c>
      <c r="W5023" s="75"/>
      <c r="X5023" s="76"/>
    </row>
    <row r="5024" spans="1:24" s="35" customFormat="1" ht="15.75" x14ac:dyDescent="0.25">
      <c r="A5024" s="72" t="s">
        <v>310</v>
      </c>
      <c r="B5024" s="33" t="s">
        <v>333</v>
      </c>
      <c r="C5024" s="73" t="s">
        <v>112</v>
      </c>
      <c r="D5024" s="34" t="s">
        <v>117</v>
      </c>
      <c r="E5024" s="74"/>
      <c r="F5024" s="74"/>
      <c r="G5024" s="74"/>
      <c r="H5024" s="74"/>
      <c r="I5024" s="119"/>
      <c r="J5024" s="55"/>
      <c r="K5024" s="119"/>
      <c r="L5024" s="55"/>
      <c r="M5024" s="75"/>
      <c r="N5024" s="75"/>
      <c r="O5024" s="74"/>
      <c r="P5024" s="74"/>
      <c r="Q5024" s="59">
        <f>O5024-P5024</f>
        <v>0</v>
      </c>
      <c r="R5024" s="74"/>
      <c r="S5024" s="53">
        <f>ROUND(R5024/12*3,0)</f>
        <v>0</v>
      </c>
      <c r="T5024" s="53"/>
      <c r="U5024" s="53"/>
      <c r="V5024" s="53">
        <f>T5024-U5024</f>
        <v>0</v>
      </c>
      <c r="W5024" s="75"/>
      <c r="X5024" s="76"/>
    </row>
    <row r="5025" spans="1:24" s="35" customFormat="1" ht="15.75" x14ac:dyDescent="0.25">
      <c r="A5025" s="72" t="s">
        <v>310</v>
      </c>
      <c r="B5025" s="22" t="s">
        <v>334</v>
      </c>
      <c r="C5025" s="73" t="s">
        <v>102</v>
      </c>
      <c r="D5025" s="41" t="s">
        <v>33</v>
      </c>
      <c r="E5025" s="64">
        <f>SUM(E5026:E5078)</f>
        <v>460648</v>
      </c>
      <c r="F5025" s="64">
        <f>SUM(F5026:F5078)</f>
        <v>76774.67</v>
      </c>
      <c r="G5025" s="64">
        <f>SUM(G5026:G5078)</f>
        <v>56736</v>
      </c>
      <c r="H5025" s="64">
        <f>SUM(H5026:H5078)</f>
        <v>52646</v>
      </c>
      <c r="I5025" s="126">
        <f>SUM(I5026:I5078)</f>
        <v>3894.83</v>
      </c>
      <c r="J5025" s="50">
        <f>ROUND(I5025/F5025*100,2)</f>
        <v>5.07</v>
      </c>
      <c r="K5025" s="126">
        <f>SUM(K5026:K5078)</f>
        <v>-23933.5</v>
      </c>
      <c r="L5025" s="55">
        <f>ROUND(K5025*100/-F5025,2)</f>
        <v>31.17</v>
      </c>
      <c r="M5025" s="64"/>
      <c r="N5025" s="64"/>
      <c r="O5025" s="64">
        <f t="shared" ref="O5025:V5025" si="2087">SUM(O5026:O5078)</f>
        <v>2352</v>
      </c>
      <c r="P5025" s="64">
        <f t="shared" si="2087"/>
        <v>2198</v>
      </c>
      <c r="Q5025" s="126">
        <f t="shared" si="2087"/>
        <v>154</v>
      </c>
      <c r="R5025" s="64">
        <f t="shared" si="2087"/>
        <v>673</v>
      </c>
      <c r="S5025" s="64">
        <f t="shared" si="2087"/>
        <v>112</v>
      </c>
      <c r="T5025" s="136">
        <f t="shared" si="2087"/>
        <v>81</v>
      </c>
      <c r="U5025" s="136">
        <f t="shared" si="2087"/>
        <v>74</v>
      </c>
      <c r="V5025" s="64">
        <f t="shared" si="2087"/>
        <v>7</v>
      </c>
      <c r="W5025" s="64"/>
      <c r="X5025" s="76"/>
    </row>
    <row r="5026" spans="1:24" s="35" customFormat="1" ht="31.5" x14ac:dyDescent="0.25">
      <c r="A5026" s="72" t="s">
        <v>310</v>
      </c>
      <c r="B5026" s="33" t="s">
        <v>334</v>
      </c>
      <c r="C5026" s="78" t="s">
        <v>139</v>
      </c>
      <c r="D5026" s="43" t="s">
        <v>119</v>
      </c>
      <c r="E5026" s="53">
        <v>383616</v>
      </c>
      <c r="F5026" s="53">
        <f t="shared" ref="F5026:F5027" si="2088">ROUND(E5026/12*2,2)</f>
        <v>63936</v>
      </c>
      <c r="G5026" s="53">
        <v>44955</v>
      </c>
      <c r="H5026" s="53">
        <v>44955</v>
      </c>
      <c r="I5026" s="119"/>
      <c r="J5026" s="55"/>
      <c r="K5026" s="54">
        <f t="shared" ref="K5026:K5027" si="2089">G5026-F5026</f>
        <v>-18981</v>
      </c>
      <c r="L5026" s="55">
        <f t="shared" ref="L5026:L5027" si="2090">ROUND(K5026*100/-F5026,2)</f>
        <v>29.69</v>
      </c>
      <c r="M5026" s="75"/>
      <c r="N5026" s="75"/>
      <c r="O5026" s="74">
        <v>1869</v>
      </c>
      <c r="P5026" s="74">
        <v>1869</v>
      </c>
      <c r="Q5026" s="57">
        <f t="shared" ref="Q5026:Q5078" si="2091">O5026-P5026</f>
        <v>0</v>
      </c>
      <c r="R5026" s="74">
        <v>512</v>
      </c>
      <c r="S5026" s="53">
        <f t="shared" ref="S5026:S5027" si="2092">ROUND(R5026/12*2,0)</f>
        <v>85</v>
      </c>
      <c r="T5026" s="58">
        <v>60</v>
      </c>
      <c r="U5026" s="58">
        <v>60</v>
      </c>
      <c r="V5026" s="53">
        <f t="shared" ref="V5026:V5078" si="2093">T5026-U5026</f>
        <v>0</v>
      </c>
      <c r="W5026" s="75"/>
      <c r="X5026" s="76"/>
    </row>
    <row r="5027" spans="1:24" s="35" customFormat="1" ht="47.25" x14ac:dyDescent="0.25">
      <c r="A5027" s="72" t="s">
        <v>310</v>
      </c>
      <c r="B5027" s="33" t="s">
        <v>334</v>
      </c>
      <c r="C5027" s="78" t="s">
        <v>140</v>
      </c>
      <c r="D5027" s="43" t="s">
        <v>120</v>
      </c>
      <c r="E5027" s="53">
        <v>58335</v>
      </c>
      <c r="F5027" s="53">
        <f t="shared" si="2088"/>
        <v>9722.5</v>
      </c>
      <c r="G5027" s="53">
        <v>4770</v>
      </c>
      <c r="H5027" s="53">
        <v>4770</v>
      </c>
      <c r="I5027" s="119"/>
      <c r="J5027" s="55"/>
      <c r="K5027" s="54">
        <f t="shared" si="2089"/>
        <v>-4952.5</v>
      </c>
      <c r="L5027" s="55">
        <f t="shared" si="2090"/>
        <v>50.94</v>
      </c>
      <c r="M5027" s="75"/>
      <c r="N5027" s="75"/>
      <c r="O5027" s="74">
        <v>98</v>
      </c>
      <c r="P5027" s="74">
        <v>98</v>
      </c>
      <c r="Q5027" s="57">
        <f t="shared" si="2091"/>
        <v>0</v>
      </c>
      <c r="R5027" s="74">
        <v>129</v>
      </c>
      <c r="S5027" s="53">
        <f t="shared" si="2092"/>
        <v>22</v>
      </c>
      <c r="T5027" s="58">
        <v>9</v>
      </c>
      <c r="U5027" s="58">
        <v>9</v>
      </c>
      <c r="V5027" s="53">
        <f t="shared" si="2093"/>
        <v>0</v>
      </c>
      <c r="W5027" s="75"/>
      <c r="X5027" s="76"/>
    </row>
    <row r="5028" spans="1:24" s="35" customFormat="1" ht="31.5" x14ac:dyDescent="0.25">
      <c r="A5028" s="72" t="s">
        <v>310</v>
      </c>
      <c r="B5028" s="33" t="s">
        <v>334</v>
      </c>
      <c r="C5028" s="78" t="s">
        <v>141</v>
      </c>
      <c r="D5028" s="43" t="s">
        <v>142</v>
      </c>
      <c r="E5028" s="74"/>
      <c r="F5028" s="74"/>
      <c r="G5028" s="74"/>
      <c r="H5028" s="74"/>
      <c r="I5028" s="54"/>
      <c r="J5028" s="50"/>
      <c r="K5028" s="54"/>
      <c r="L5028" s="55"/>
      <c r="M5028" s="75"/>
      <c r="N5028" s="75"/>
      <c r="O5028" s="74"/>
      <c r="P5028" s="74"/>
      <c r="Q5028" s="57">
        <f t="shared" si="2091"/>
        <v>0</v>
      </c>
      <c r="R5028" s="74"/>
      <c r="S5028" s="53">
        <f t="shared" ref="S5028:S5066" si="2094">ROUND(R5028/12*3,0)</f>
        <v>0</v>
      </c>
      <c r="T5028" s="58"/>
      <c r="U5028" s="58"/>
      <c r="V5028" s="53">
        <f t="shared" si="2093"/>
        <v>0</v>
      </c>
      <c r="W5028" s="75"/>
      <c r="X5028" s="76"/>
    </row>
    <row r="5029" spans="1:24" s="35" customFormat="1" ht="31.5" x14ac:dyDescent="0.25">
      <c r="A5029" s="72" t="s">
        <v>310</v>
      </c>
      <c r="B5029" s="33" t="s">
        <v>334</v>
      </c>
      <c r="C5029" s="78" t="s">
        <v>143</v>
      </c>
      <c r="D5029" s="43" t="s">
        <v>144</v>
      </c>
      <c r="E5029" s="74"/>
      <c r="F5029" s="74"/>
      <c r="G5029" s="74"/>
      <c r="H5029" s="74"/>
      <c r="I5029" s="54"/>
      <c r="J5029" s="50"/>
      <c r="K5029" s="54"/>
      <c r="L5029" s="55"/>
      <c r="M5029" s="75"/>
      <c r="N5029" s="75"/>
      <c r="O5029" s="74"/>
      <c r="P5029" s="74"/>
      <c r="Q5029" s="57">
        <f t="shared" si="2091"/>
        <v>0</v>
      </c>
      <c r="R5029" s="74"/>
      <c r="S5029" s="53">
        <f t="shared" si="2094"/>
        <v>0</v>
      </c>
      <c r="T5029" s="58"/>
      <c r="U5029" s="58"/>
      <c r="V5029" s="53">
        <f t="shared" si="2093"/>
        <v>0</v>
      </c>
      <c r="W5029" s="75"/>
      <c r="X5029" s="76"/>
    </row>
    <row r="5030" spans="1:24" s="35" customFormat="1" ht="15.75" x14ac:dyDescent="0.25">
      <c r="A5030" s="72" t="s">
        <v>310</v>
      </c>
      <c r="B5030" s="33" t="s">
        <v>334</v>
      </c>
      <c r="C5030" s="78" t="s">
        <v>145</v>
      </c>
      <c r="D5030" s="43" t="s">
        <v>146</v>
      </c>
      <c r="E5030" s="74"/>
      <c r="F5030" s="74"/>
      <c r="G5030" s="74"/>
      <c r="H5030" s="74"/>
      <c r="I5030" s="119"/>
      <c r="J5030" s="50"/>
      <c r="K5030" s="119"/>
      <c r="L5030" s="55"/>
      <c r="M5030" s="75"/>
      <c r="N5030" s="75"/>
      <c r="O5030" s="74"/>
      <c r="P5030" s="74"/>
      <c r="Q5030" s="59">
        <f t="shared" si="2091"/>
        <v>0</v>
      </c>
      <c r="R5030" s="74"/>
      <c r="S5030" s="53">
        <f t="shared" si="2094"/>
        <v>0</v>
      </c>
      <c r="T5030" s="53"/>
      <c r="U5030" s="53"/>
      <c r="V5030" s="53">
        <f t="shared" si="2093"/>
        <v>0</v>
      </c>
      <c r="W5030" s="75"/>
      <c r="X5030" s="76"/>
    </row>
    <row r="5031" spans="1:24" s="35" customFormat="1" ht="15.75" x14ac:dyDescent="0.25">
      <c r="A5031" s="72" t="s">
        <v>310</v>
      </c>
      <c r="B5031" s="33" t="s">
        <v>334</v>
      </c>
      <c r="C5031" s="78" t="s">
        <v>147</v>
      </c>
      <c r="D5031" s="43" t="s">
        <v>148</v>
      </c>
      <c r="E5031" s="74"/>
      <c r="F5031" s="74"/>
      <c r="G5031" s="74"/>
      <c r="H5031" s="74"/>
      <c r="I5031" s="54"/>
      <c r="J5031" s="50"/>
      <c r="K5031" s="54"/>
      <c r="L5031" s="55"/>
      <c r="M5031" s="75"/>
      <c r="N5031" s="75"/>
      <c r="O5031" s="74"/>
      <c r="P5031" s="74"/>
      <c r="Q5031" s="57">
        <f t="shared" si="2091"/>
        <v>0</v>
      </c>
      <c r="R5031" s="74"/>
      <c r="S5031" s="53">
        <f t="shared" si="2094"/>
        <v>0</v>
      </c>
      <c r="T5031" s="58"/>
      <c r="U5031" s="58"/>
      <c r="V5031" s="53">
        <f t="shared" si="2093"/>
        <v>0</v>
      </c>
      <c r="W5031" s="75"/>
      <c r="X5031" s="76"/>
    </row>
    <row r="5032" spans="1:24" s="35" customFormat="1" ht="78.75" x14ac:dyDescent="0.25">
      <c r="A5032" s="72" t="s">
        <v>310</v>
      </c>
      <c r="B5032" s="33" t="s">
        <v>334</v>
      </c>
      <c r="C5032" s="78" t="s">
        <v>149</v>
      </c>
      <c r="D5032" s="43" t="s">
        <v>150</v>
      </c>
      <c r="E5032" s="74"/>
      <c r="F5032" s="74"/>
      <c r="G5032" s="74"/>
      <c r="H5032" s="74"/>
      <c r="I5032" s="54"/>
      <c r="J5032" s="50"/>
      <c r="K5032" s="54"/>
      <c r="L5032" s="55"/>
      <c r="M5032" s="75"/>
      <c r="N5032" s="75"/>
      <c r="O5032" s="74"/>
      <c r="P5032" s="74"/>
      <c r="Q5032" s="57">
        <f t="shared" si="2091"/>
        <v>0</v>
      </c>
      <c r="R5032" s="74"/>
      <c r="S5032" s="53">
        <f t="shared" si="2094"/>
        <v>0</v>
      </c>
      <c r="T5032" s="58"/>
      <c r="U5032" s="58"/>
      <c r="V5032" s="53">
        <f t="shared" si="2093"/>
        <v>0</v>
      </c>
      <c r="W5032" s="75"/>
      <c r="X5032" s="76"/>
    </row>
    <row r="5033" spans="1:24" s="35" customFormat="1" ht="31.5" x14ac:dyDescent="0.25">
      <c r="A5033" s="72" t="s">
        <v>310</v>
      </c>
      <c r="B5033" s="33" t="s">
        <v>334</v>
      </c>
      <c r="C5033" s="78" t="s">
        <v>130</v>
      </c>
      <c r="D5033" s="43" t="s">
        <v>151</v>
      </c>
      <c r="E5033" s="74"/>
      <c r="F5033" s="74"/>
      <c r="G5033" s="74"/>
      <c r="H5033" s="74"/>
      <c r="I5033" s="54"/>
      <c r="J5033" s="50"/>
      <c r="K5033" s="54"/>
      <c r="L5033" s="55"/>
      <c r="M5033" s="75"/>
      <c r="N5033" s="75"/>
      <c r="O5033" s="74"/>
      <c r="P5033" s="74"/>
      <c r="Q5033" s="57">
        <f t="shared" si="2091"/>
        <v>0</v>
      </c>
      <c r="R5033" s="74"/>
      <c r="S5033" s="53">
        <f t="shared" si="2094"/>
        <v>0</v>
      </c>
      <c r="T5033" s="58"/>
      <c r="U5033" s="58"/>
      <c r="V5033" s="53">
        <f t="shared" si="2093"/>
        <v>0</v>
      </c>
      <c r="W5033" s="75"/>
      <c r="X5033" s="76"/>
    </row>
    <row r="5034" spans="1:24" s="35" customFormat="1" ht="47.25" x14ac:dyDescent="0.25">
      <c r="A5034" s="72" t="s">
        <v>310</v>
      </c>
      <c r="B5034" s="33" t="s">
        <v>334</v>
      </c>
      <c r="C5034" s="78" t="s">
        <v>174</v>
      </c>
      <c r="D5034" s="43" t="s">
        <v>175</v>
      </c>
      <c r="E5034" s="74"/>
      <c r="F5034" s="74"/>
      <c r="G5034" s="74"/>
      <c r="H5034" s="74"/>
      <c r="I5034" s="54"/>
      <c r="J5034" s="50"/>
      <c r="K5034" s="54"/>
      <c r="L5034" s="55"/>
      <c r="M5034" s="75"/>
      <c r="N5034" s="75"/>
      <c r="O5034" s="74"/>
      <c r="P5034" s="74"/>
      <c r="Q5034" s="57">
        <f t="shared" si="2091"/>
        <v>0</v>
      </c>
      <c r="R5034" s="74"/>
      <c r="S5034" s="53">
        <f t="shared" si="2094"/>
        <v>0</v>
      </c>
      <c r="T5034" s="58"/>
      <c r="U5034" s="58"/>
      <c r="V5034" s="53">
        <f t="shared" si="2093"/>
        <v>0</v>
      </c>
      <c r="W5034" s="75"/>
      <c r="X5034" s="76"/>
    </row>
    <row r="5035" spans="1:24" s="35" customFormat="1" ht="31.5" x14ac:dyDescent="0.25">
      <c r="A5035" s="72" t="s">
        <v>310</v>
      </c>
      <c r="B5035" s="33" t="s">
        <v>334</v>
      </c>
      <c r="C5035" s="78" t="s">
        <v>129</v>
      </c>
      <c r="D5035" s="43" t="s">
        <v>152</v>
      </c>
      <c r="E5035" s="74"/>
      <c r="F5035" s="74"/>
      <c r="G5035" s="74"/>
      <c r="H5035" s="74"/>
      <c r="I5035" s="54"/>
      <c r="J5035" s="50"/>
      <c r="K5035" s="54"/>
      <c r="L5035" s="55"/>
      <c r="M5035" s="75"/>
      <c r="N5035" s="75"/>
      <c r="O5035" s="74"/>
      <c r="P5035" s="74"/>
      <c r="Q5035" s="57">
        <f t="shared" si="2091"/>
        <v>0</v>
      </c>
      <c r="R5035" s="74"/>
      <c r="S5035" s="53">
        <f t="shared" si="2094"/>
        <v>0</v>
      </c>
      <c r="T5035" s="58"/>
      <c r="U5035" s="58"/>
      <c r="V5035" s="53">
        <f t="shared" si="2093"/>
        <v>0</v>
      </c>
      <c r="W5035" s="75"/>
      <c r="X5035" s="76"/>
    </row>
    <row r="5036" spans="1:24" s="35" customFormat="1" ht="31.5" x14ac:dyDescent="0.25">
      <c r="A5036" s="72" t="s">
        <v>310</v>
      </c>
      <c r="B5036" s="33" t="s">
        <v>334</v>
      </c>
      <c r="C5036" s="78" t="s">
        <v>176</v>
      </c>
      <c r="D5036" s="43" t="s">
        <v>177</v>
      </c>
      <c r="E5036" s="74"/>
      <c r="F5036" s="74"/>
      <c r="G5036" s="74"/>
      <c r="H5036" s="74"/>
      <c r="I5036" s="54"/>
      <c r="J5036" s="50"/>
      <c r="K5036" s="54"/>
      <c r="L5036" s="55"/>
      <c r="M5036" s="75"/>
      <c r="N5036" s="75"/>
      <c r="O5036" s="74"/>
      <c r="P5036" s="74"/>
      <c r="Q5036" s="57">
        <f t="shared" si="2091"/>
        <v>0</v>
      </c>
      <c r="R5036" s="74"/>
      <c r="S5036" s="53">
        <f t="shared" si="2094"/>
        <v>0</v>
      </c>
      <c r="T5036" s="58"/>
      <c r="U5036" s="58"/>
      <c r="V5036" s="53">
        <f t="shared" si="2093"/>
        <v>0</v>
      </c>
      <c r="W5036" s="75"/>
      <c r="X5036" s="76"/>
    </row>
    <row r="5037" spans="1:24" s="35" customFormat="1" ht="15.75" x14ac:dyDescent="0.25">
      <c r="A5037" s="72" t="s">
        <v>310</v>
      </c>
      <c r="B5037" s="33" t="s">
        <v>334</v>
      </c>
      <c r="C5037" s="78" t="s">
        <v>131</v>
      </c>
      <c r="D5037" s="43" t="s">
        <v>153</v>
      </c>
      <c r="E5037" s="74"/>
      <c r="F5037" s="74"/>
      <c r="G5037" s="74"/>
      <c r="H5037" s="74"/>
      <c r="I5037" s="54"/>
      <c r="J5037" s="50"/>
      <c r="K5037" s="54"/>
      <c r="L5037" s="55"/>
      <c r="M5037" s="75"/>
      <c r="N5037" s="75"/>
      <c r="O5037" s="74"/>
      <c r="P5037" s="74"/>
      <c r="Q5037" s="57">
        <f t="shared" si="2091"/>
        <v>0</v>
      </c>
      <c r="R5037" s="74"/>
      <c r="S5037" s="53">
        <f t="shared" si="2094"/>
        <v>0</v>
      </c>
      <c r="T5037" s="58"/>
      <c r="U5037" s="58"/>
      <c r="V5037" s="53">
        <f t="shared" si="2093"/>
        <v>0</v>
      </c>
      <c r="W5037" s="75"/>
      <c r="X5037" s="76"/>
    </row>
    <row r="5038" spans="1:24" s="35" customFormat="1" ht="31.5" x14ac:dyDescent="0.25">
      <c r="A5038" s="72" t="s">
        <v>310</v>
      </c>
      <c r="B5038" s="33" t="s">
        <v>334</v>
      </c>
      <c r="C5038" s="78" t="s">
        <v>178</v>
      </c>
      <c r="D5038" s="43" t="s">
        <v>179</v>
      </c>
      <c r="E5038" s="74"/>
      <c r="F5038" s="74"/>
      <c r="G5038" s="74"/>
      <c r="H5038" s="74"/>
      <c r="I5038" s="54"/>
      <c r="J5038" s="50"/>
      <c r="K5038" s="54"/>
      <c r="L5038" s="55"/>
      <c r="M5038" s="75"/>
      <c r="N5038" s="75"/>
      <c r="O5038" s="74"/>
      <c r="P5038" s="74"/>
      <c r="Q5038" s="57">
        <f t="shared" si="2091"/>
        <v>0</v>
      </c>
      <c r="R5038" s="74"/>
      <c r="S5038" s="53">
        <f t="shared" si="2094"/>
        <v>0</v>
      </c>
      <c r="T5038" s="58"/>
      <c r="U5038" s="58"/>
      <c r="V5038" s="53">
        <f t="shared" si="2093"/>
        <v>0</v>
      </c>
      <c r="W5038" s="75"/>
      <c r="X5038" s="76"/>
    </row>
    <row r="5039" spans="1:24" s="35" customFormat="1" ht="31.5" x14ac:dyDescent="0.25">
      <c r="A5039" s="72" t="s">
        <v>310</v>
      </c>
      <c r="B5039" s="33" t="s">
        <v>334</v>
      </c>
      <c r="C5039" s="78" t="s">
        <v>132</v>
      </c>
      <c r="D5039" s="43" t="s">
        <v>154</v>
      </c>
      <c r="E5039" s="74"/>
      <c r="F5039" s="74"/>
      <c r="G5039" s="74"/>
      <c r="H5039" s="74"/>
      <c r="I5039" s="54"/>
      <c r="J5039" s="50"/>
      <c r="K5039" s="54"/>
      <c r="L5039" s="55"/>
      <c r="M5039" s="75"/>
      <c r="N5039" s="75"/>
      <c r="O5039" s="74"/>
      <c r="P5039" s="74"/>
      <c r="Q5039" s="57">
        <f t="shared" si="2091"/>
        <v>0</v>
      </c>
      <c r="R5039" s="74"/>
      <c r="S5039" s="53">
        <f t="shared" si="2094"/>
        <v>0</v>
      </c>
      <c r="T5039" s="58"/>
      <c r="U5039" s="58"/>
      <c r="V5039" s="53">
        <f t="shared" si="2093"/>
        <v>0</v>
      </c>
      <c r="W5039" s="75"/>
      <c r="X5039" s="76"/>
    </row>
    <row r="5040" spans="1:24" s="35" customFormat="1" ht="15.75" x14ac:dyDescent="0.25">
      <c r="A5040" s="72" t="s">
        <v>310</v>
      </c>
      <c r="B5040" s="33" t="s">
        <v>334</v>
      </c>
      <c r="C5040" s="78" t="s">
        <v>133</v>
      </c>
      <c r="D5040" s="43" t="s">
        <v>155</v>
      </c>
      <c r="E5040" s="74"/>
      <c r="F5040" s="74"/>
      <c r="G5040" s="74"/>
      <c r="H5040" s="74"/>
      <c r="I5040" s="54"/>
      <c r="J5040" s="50"/>
      <c r="K5040" s="54"/>
      <c r="L5040" s="55"/>
      <c r="M5040" s="75"/>
      <c r="N5040" s="75"/>
      <c r="O5040" s="74"/>
      <c r="P5040" s="74"/>
      <c r="Q5040" s="57">
        <f t="shared" si="2091"/>
        <v>0</v>
      </c>
      <c r="R5040" s="74"/>
      <c r="S5040" s="53">
        <f t="shared" si="2094"/>
        <v>0</v>
      </c>
      <c r="T5040" s="58"/>
      <c r="U5040" s="58"/>
      <c r="V5040" s="53">
        <f t="shared" si="2093"/>
        <v>0</v>
      </c>
      <c r="W5040" s="75"/>
      <c r="X5040" s="76"/>
    </row>
    <row r="5041" spans="1:24" s="35" customFormat="1" ht="15.75" x14ac:dyDescent="0.25">
      <c r="A5041" s="72" t="s">
        <v>310</v>
      </c>
      <c r="B5041" s="33" t="s">
        <v>334</v>
      </c>
      <c r="C5041" s="78" t="s">
        <v>135</v>
      </c>
      <c r="D5041" s="43" t="s">
        <v>156</v>
      </c>
      <c r="E5041" s="74"/>
      <c r="F5041" s="74"/>
      <c r="G5041" s="74"/>
      <c r="H5041" s="74"/>
      <c r="I5041" s="54"/>
      <c r="J5041" s="50"/>
      <c r="K5041" s="54"/>
      <c r="L5041" s="55"/>
      <c r="M5041" s="75"/>
      <c r="N5041" s="75"/>
      <c r="O5041" s="74"/>
      <c r="P5041" s="74"/>
      <c r="Q5041" s="57">
        <f t="shared" si="2091"/>
        <v>0</v>
      </c>
      <c r="R5041" s="74"/>
      <c r="S5041" s="53">
        <f t="shared" si="2094"/>
        <v>0</v>
      </c>
      <c r="T5041" s="58"/>
      <c r="U5041" s="58"/>
      <c r="V5041" s="53">
        <f t="shared" si="2093"/>
        <v>0</v>
      </c>
      <c r="W5041" s="75"/>
      <c r="X5041" s="76"/>
    </row>
    <row r="5042" spans="1:24" s="35" customFormat="1" ht="31.5" x14ac:dyDescent="0.25">
      <c r="A5042" s="72" t="s">
        <v>310</v>
      </c>
      <c r="B5042" s="33" t="s">
        <v>334</v>
      </c>
      <c r="C5042" s="78" t="s">
        <v>136</v>
      </c>
      <c r="D5042" s="43" t="s">
        <v>157</v>
      </c>
      <c r="E5042" s="74"/>
      <c r="F5042" s="74"/>
      <c r="G5042" s="74"/>
      <c r="H5042" s="74"/>
      <c r="I5042" s="54"/>
      <c r="J5042" s="50"/>
      <c r="K5042" s="54"/>
      <c r="L5042" s="55"/>
      <c r="M5042" s="75"/>
      <c r="N5042" s="75"/>
      <c r="O5042" s="74"/>
      <c r="P5042" s="74"/>
      <c r="Q5042" s="57">
        <f t="shared" si="2091"/>
        <v>0</v>
      </c>
      <c r="R5042" s="74"/>
      <c r="S5042" s="53">
        <f t="shared" si="2094"/>
        <v>0</v>
      </c>
      <c r="T5042" s="58"/>
      <c r="U5042" s="58"/>
      <c r="V5042" s="53">
        <f t="shared" si="2093"/>
        <v>0</v>
      </c>
      <c r="W5042" s="75"/>
      <c r="X5042" s="76"/>
    </row>
    <row r="5043" spans="1:24" s="35" customFormat="1" ht="47.25" x14ac:dyDescent="0.25">
      <c r="A5043" s="72" t="s">
        <v>310</v>
      </c>
      <c r="B5043" s="33" t="s">
        <v>334</v>
      </c>
      <c r="C5043" s="78" t="s">
        <v>134</v>
      </c>
      <c r="D5043" s="43" t="s">
        <v>158</v>
      </c>
      <c r="E5043" s="74"/>
      <c r="F5043" s="74"/>
      <c r="G5043" s="74"/>
      <c r="H5043" s="74"/>
      <c r="I5043" s="54"/>
      <c r="J5043" s="50"/>
      <c r="K5043" s="54"/>
      <c r="L5043" s="55"/>
      <c r="M5043" s="75"/>
      <c r="N5043" s="75"/>
      <c r="O5043" s="74"/>
      <c r="P5043" s="74"/>
      <c r="Q5043" s="57">
        <f t="shared" si="2091"/>
        <v>0</v>
      </c>
      <c r="R5043" s="74"/>
      <c r="S5043" s="53">
        <f t="shared" si="2094"/>
        <v>0</v>
      </c>
      <c r="T5043" s="58"/>
      <c r="U5043" s="58"/>
      <c r="V5043" s="53">
        <f t="shared" si="2093"/>
        <v>0</v>
      </c>
      <c r="W5043" s="75"/>
      <c r="X5043" s="76"/>
    </row>
    <row r="5044" spans="1:24" s="35" customFormat="1" ht="15.75" x14ac:dyDescent="0.25">
      <c r="A5044" s="72" t="s">
        <v>310</v>
      </c>
      <c r="B5044" s="33" t="s">
        <v>334</v>
      </c>
      <c r="C5044" s="78" t="s">
        <v>138</v>
      </c>
      <c r="D5044" s="43" t="s">
        <v>159</v>
      </c>
      <c r="E5044" s="74"/>
      <c r="F5044" s="74"/>
      <c r="G5044" s="74"/>
      <c r="H5044" s="74"/>
      <c r="I5044" s="54"/>
      <c r="J5044" s="50"/>
      <c r="K5044" s="54"/>
      <c r="L5044" s="55"/>
      <c r="M5044" s="75"/>
      <c r="N5044" s="75"/>
      <c r="O5044" s="74"/>
      <c r="P5044" s="74"/>
      <c r="Q5044" s="57">
        <f t="shared" si="2091"/>
        <v>0</v>
      </c>
      <c r="R5044" s="74"/>
      <c r="S5044" s="53">
        <f t="shared" si="2094"/>
        <v>0</v>
      </c>
      <c r="T5044" s="58"/>
      <c r="U5044" s="58"/>
      <c r="V5044" s="53">
        <f t="shared" si="2093"/>
        <v>0</v>
      </c>
      <c r="W5044" s="75"/>
      <c r="X5044" s="76"/>
    </row>
    <row r="5045" spans="1:24" s="35" customFormat="1" ht="15.75" x14ac:dyDescent="0.25">
      <c r="A5045" s="72" t="s">
        <v>310</v>
      </c>
      <c r="B5045" s="33" t="s">
        <v>334</v>
      </c>
      <c r="C5045" s="78" t="s">
        <v>180</v>
      </c>
      <c r="D5045" s="43" t="s">
        <v>181</v>
      </c>
      <c r="E5045" s="74"/>
      <c r="F5045" s="74"/>
      <c r="G5045" s="74"/>
      <c r="H5045" s="74"/>
      <c r="I5045" s="54"/>
      <c r="J5045" s="50"/>
      <c r="K5045" s="54"/>
      <c r="L5045" s="55"/>
      <c r="M5045" s="75"/>
      <c r="N5045" s="75"/>
      <c r="O5045" s="74"/>
      <c r="P5045" s="74"/>
      <c r="Q5045" s="57">
        <f t="shared" si="2091"/>
        <v>0</v>
      </c>
      <c r="R5045" s="74"/>
      <c r="S5045" s="53">
        <f t="shared" si="2094"/>
        <v>0</v>
      </c>
      <c r="T5045" s="58"/>
      <c r="U5045" s="58"/>
      <c r="V5045" s="53">
        <f t="shared" si="2093"/>
        <v>0</v>
      </c>
      <c r="W5045" s="75"/>
      <c r="X5045" s="76"/>
    </row>
    <row r="5046" spans="1:24" s="35" customFormat="1" ht="31.5" x14ac:dyDescent="0.25">
      <c r="A5046" s="72" t="s">
        <v>310</v>
      </c>
      <c r="B5046" s="33" t="s">
        <v>334</v>
      </c>
      <c r="C5046" s="78" t="s">
        <v>137</v>
      </c>
      <c r="D5046" s="43" t="s">
        <v>160</v>
      </c>
      <c r="E5046" s="74"/>
      <c r="F5046" s="74"/>
      <c r="G5046" s="74"/>
      <c r="H5046" s="74"/>
      <c r="I5046" s="54"/>
      <c r="J5046" s="50"/>
      <c r="K5046" s="54"/>
      <c r="L5046" s="55"/>
      <c r="M5046" s="75"/>
      <c r="N5046" s="75"/>
      <c r="O5046" s="74"/>
      <c r="P5046" s="74"/>
      <c r="Q5046" s="57">
        <f t="shared" si="2091"/>
        <v>0</v>
      </c>
      <c r="R5046" s="74"/>
      <c r="S5046" s="53">
        <f t="shared" si="2094"/>
        <v>0</v>
      </c>
      <c r="T5046" s="58"/>
      <c r="U5046" s="58"/>
      <c r="V5046" s="53">
        <f t="shared" si="2093"/>
        <v>0</v>
      </c>
      <c r="W5046" s="75"/>
      <c r="X5046" s="76"/>
    </row>
    <row r="5047" spans="1:24" s="35" customFormat="1" ht="15.75" x14ac:dyDescent="0.25">
      <c r="A5047" s="72" t="s">
        <v>310</v>
      </c>
      <c r="B5047" s="33" t="s">
        <v>334</v>
      </c>
      <c r="C5047" s="78" t="s">
        <v>127</v>
      </c>
      <c r="D5047" s="43" t="s">
        <v>161</v>
      </c>
      <c r="E5047" s="74"/>
      <c r="F5047" s="74"/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 t="shared" si="2091"/>
        <v>0</v>
      </c>
      <c r="R5047" s="74"/>
      <c r="S5047" s="53">
        <f t="shared" si="2094"/>
        <v>0</v>
      </c>
      <c r="T5047" s="58"/>
      <c r="U5047" s="58"/>
      <c r="V5047" s="53">
        <f t="shared" si="2093"/>
        <v>0</v>
      </c>
      <c r="W5047" s="75"/>
      <c r="X5047" s="76"/>
    </row>
    <row r="5048" spans="1:24" s="35" customFormat="1" ht="31.5" x14ac:dyDescent="0.25">
      <c r="A5048" s="72" t="s">
        <v>310</v>
      </c>
      <c r="B5048" s="33" t="s">
        <v>334</v>
      </c>
      <c r="C5048" s="78" t="s">
        <v>126</v>
      </c>
      <c r="D5048" s="43" t="s">
        <v>162</v>
      </c>
      <c r="E5048" s="74"/>
      <c r="F5048" s="74"/>
      <c r="G5048" s="74"/>
      <c r="H5048" s="74"/>
      <c r="I5048" s="54"/>
      <c r="J5048" s="50"/>
      <c r="K5048" s="54"/>
      <c r="L5048" s="55"/>
      <c r="M5048" s="75"/>
      <c r="N5048" s="75"/>
      <c r="O5048" s="74"/>
      <c r="P5048" s="74"/>
      <c r="Q5048" s="57">
        <f t="shared" si="2091"/>
        <v>0</v>
      </c>
      <c r="R5048" s="74"/>
      <c r="S5048" s="53">
        <f t="shared" si="2094"/>
        <v>0</v>
      </c>
      <c r="T5048" s="58"/>
      <c r="U5048" s="58"/>
      <c r="V5048" s="53">
        <f t="shared" si="2093"/>
        <v>0</v>
      </c>
      <c r="W5048" s="75"/>
      <c r="X5048" s="76"/>
    </row>
    <row r="5049" spans="1:24" s="35" customFormat="1" ht="15.75" x14ac:dyDescent="0.25">
      <c r="A5049" s="72" t="s">
        <v>310</v>
      </c>
      <c r="B5049" s="33" t="s">
        <v>334</v>
      </c>
      <c r="C5049" s="78" t="s">
        <v>122</v>
      </c>
      <c r="D5049" s="43" t="s">
        <v>163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si="2091"/>
        <v>0</v>
      </c>
      <c r="R5049" s="74"/>
      <c r="S5049" s="53">
        <f t="shared" si="2094"/>
        <v>0</v>
      </c>
      <c r="T5049" s="58"/>
      <c r="U5049" s="58"/>
      <c r="V5049" s="53">
        <f t="shared" si="2093"/>
        <v>0</v>
      </c>
      <c r="W5049" s="75"/>
      <c r="X5049" s="76"/>
    </row>
    <row r="5050" spans="1:24" s="35" customFormat="1" ht="15.75" x14ac:dyDescent="0.25">
      <c r="A5050" s="72" t="s">
        <v>310</v>
      </c>
      <c r="B5050" s="33" t="s">
        <v>334</v>
      </c>
      <c r="C5050" s="78" t="s">
        <v>123</v>
      </c>
      <c r="D5050" s="43" t="s">
        <v>164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2091"/>
        <v>0</v>
      </c>
      <c r="R5050" s="74"/>
      <c r="S5050" s="53">
        <f t="shared" si="2094"/>
        <v>0</v>
      </c>
      <c r="T5050" s="58"/>
      <c r="U5050" s="58"/>
      <c r="V5050" s="53">
        <f t="shared" si="2093"/>
        <v>0</v>
      </c>
      <c r="W5050" s="75"/>
      <c r="X5050" s="76"/>
    </row>
    <row r="5051" spans="1:24" s="35" customFormat="1" ht="15.75" x14ac:dyDescent="0.25">
      <c r="A5051" s="72" t="s">
        <v>310</v>
      </c>
      <c r="B5051" s="33" t="s">
        <v>334</v>
      </c>
      <c r="C5051" s="78" t="s">
        <v>182</v>
      </c>
      <c r="D5051" s="43" t="s">
        <v>183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2091"/>
        <v>0</v>
      </c>
      <c r="R5051" s="74"/>
      <c r="S5051" s="53">
        <f t="shared" si="2094"/>
        <v>0</v>
      </c>
      <c r="T5051" s="58"/>
      <c r="U5051" s="58"/>
      <c r="V5051" s="53">
        <f t="shared" si="2093"/>
        <v>0</v>
      </c>
      <c r="W5051" s="75"/>
      <c r="X5051" s="76"/>
    </row>
    <row r="5052" spans="1:24" s="35" customFormat="1" ht="15.75" x14ac:dyDescent="0.25">
      <c r="A5052" s="72" t="s">
        <v>310</v>
      </c>
      <c r="B5052" s="33" t="s">
        <v>334</v>
      </c>
      <c r="C5052" s="78" t="s">
        <v>184</v>
      </c>
      <c r="D5052" s="43" t="s">
        <v>185</v>
      </c>
      <c r="E5052" s="74"/>
      <c r="F5052" s="74"/>
      <c r="G5052" s="74"/>
      <c r="H5052" s="74"/>
      <c r="I5052" s="54"/>
      <c r="J5052" s="50"/>
      <c r="K5052" s="54"/>
      <c r="L5052" s="55"/>
      <c r="M5052" s="75"/>
      <c r="N5052" s="75"/>
      <c r="O5052" s="74"/>
      <c r="P5052" s="74"/>
      <c r="Q5052" s="57">
        <f t="shared" si="2091"/>
        <v>0</v>
      </c>
      <c r="R5052" s="74"/>
      <c r="S5052" s="53">
        <f t="shared" si="2094"/>
        <v>0</v>
      </c>
      <c r="T5052" s="58"/>
      <c r="U5052" s="58"/>
      <c r="V5052" s="53">
        <f t="shared" si="2093"/>
        <v>0</v>
      </c>
      <c r="W5052" s="75"/>
      <c r="X5052" s="76"/>
    </row>
    <row r="5053" spans="1:24" s="35" customFormat="1" ht="15.75" x14ac:dyDescent="0.25">
      <c r="A5053" s="72" t="s">
        <v>310</v>
      </c>
      <c r="B5053" s="33" t="s">
        <v>334</v>
      </c>
      <c r="C5053" s="78" t="s">
        <v>186</v>
      </c>
      <c r="D5053" s="43" t="s">
        <v>187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2091"/>
        <v>0</v>
      </c>
      <c r="R5053" s="74"/>
      <c r="S5053" s="53">
        <f t="shared" si="2094"/>
        <v>0</v>
      </c>
      <c r="T5053" s="58"/>
      <c r="U5053" s="58"/>
      <c r="V5053" s="53">
        <f t="shared" si="2093"/>
        <v>0</v>
      </c>
      <c r="W5053" s="75"/>
      <c r="X5053" s="76"/>
    </row>
    <row r="5054" spans="1:24" s="35" customFormat="1" ht="31.5" x14ac:dyDescent="0.25">
      <c r="A5054" s="72" t="s">
        <v>310</v>
      </c>
      <c r="B5054" s="33" t="s">
        <v>334</v>
      </c>
      <c r="C5054" s="78" t="s">
        <v>188</v>
      </c>
      <c r="D5054" s="43" t="s">
        <v>189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2091"/>
        <v>0</v>
      </c>
      <c r="R5054" s="74"/>
      <c r="S5054" s="53">
        <f t="shared" si="2094"/>
        <v>0</v>
      </c>
      <c r="T5054" s="58"/>
      <c r="U5054" s="58"/>
      <c r="V5054" s="53">
        <f t="shared" si="2093"/>
        <v>0</v>
      </c>
      <c r="W5054" s="75"/>
      <c r="X5054" s="76"/>
    </row>
    <row r="5055" spans="1:24" s="35" customFormat="1" ht="15.75" x14ac:dyDescent="0.25">
      <c r="A5055" s="72" t="s">
        <v>310</v>
      </c>
      <c r="B5055" s="33" t="s">
        <v>334</v>
      </c>
      <c r="C5055" s="78" t="s">
        <v>124</v>
      </c>
      <c r="D5055" s="43" t="s">
        <v>165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2091"/>
        <v>0</v>
      </c>
      <c r="R5055" s="74"/>
      <c r="S5055" s="53">
        <f t="shared" si="2094"/>
        <v>0</v>
      </c>
      <c r="T5055" s="58"/>
      <c r="U5055" s="58"/>
      <c r="V5055" s="53">
        <f t="shared" si="2093"/>
        <v>0</v>
      </c>
      <c r="W5055" s="75"/>
      <c r="X5055" s="76"/>
    </row>
    <row r="5056" spans="1:24" s="35" customFormat="1" ht="15.75" x14ac:dyDescent="0.25">
      <c r="A5056" s="72" t="s">
        <v>310</v>
      </c>
      <c r="B5056" s="33" t="s">
        <v>334</v>
      </c>
      <c r="C5056" s="78" t="s">
        <v>125</v>
      </c>
      <c r="D5056" s="43" t="s">
        <v>166</v>
      </c>
      <c r="E5056" s="74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2091"/>
        <v>0</v>
      </c>
      <c r="R5056" s="74"/>
      <c r="S5056" s="53">
        <f t="shared" si="2094"/>
        <v>0</v>
      </c>
      <c r="T5056" s="58"/>
      <c r="U5056" s="58"/>
      <c r="V5056" s="53">
        <f t="shared" si="2093"/>
        <v>0</v>
      </c>
      <c r="W5056" s="75"/>
      <c r="X5056" s="76"/>
    </row>
    <row r="5057" spans="1:24" s="35" customFormat="1" ht="47.25" x14ac:dyDescent="0.25">
      <c r="A5057" s="72" t="s">
        <v>310</v>
      </c>
      <c r="B5057" s="33" t="s">
        <v>334</v>
      </c>
      <c r="C5057" s="78" t="s">
        <v>34</v>
      </c>
      <c r="D5057" s="43" t="s">
        <v>167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2091"/>
        <v>0</v>
      </c>
      <c r="R5057" s="74"/>
      <c r="S5057" s="53">
        <f t="shared" si="2094"/>
        <v>0</v>
      </c>
      <c r="T5057" s="58"/>
      <c r="U5057" s="58"/>
      <c r="V5057" s="53">
        <f t="shared" si="2093"/>
        <v>0</v>
      </c>
      <c r="W5057" s="75"/>
      <c r="X5057" s="76"/>
    </row>
    <row r="5058" spans="1:24" s="35" customFormat="1" ht="15.75" x14ac:dyDescent="0.25">
      <c r="A5058" s="72" t="s">
        <v>310</v>
      </c>
      <c r="B5058" s="33" t="s">
        <v>334</v>
      </c>
      <c r="C5058" s="78" t="s">
        <v>35</v>
      </c>
      <c r="D5058" s="43" t="s">
        <v>168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2091"/>
        <v>0</v>
      </c>
      <c r="R5058" s="74"/>
      <c r="S5058" s="53">
        <f t="shared" si="2094"/>
        <v>0</v>
      </c>
      <c r="T5058" s="58"/>
      <c r="U5058" s="58"/>
      <c r="V5058" s="53">
        <f t="shared" si="2093"/>
        <v>0</v>
      </c>
      <c r="W5058" s="75"/>
      <c r="X5058" s="76"/>
    </row>
    <row r="5059" spans="1:24" s="35" customFormat="1" ht="31.5" x14ac:dyDescent="0.25">
      <c r="A5059" s="72" t="s">
        <v>310</v>
      </c>
      <c r="B5059" s="33" t="s">
        <v>334</v>
      </c>
      <c r="C5059" s="78" t="s">
        <v>36</v>
      </c>
      <c r="D5059" s="43" t="s">
        <v>190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2091"/>
        <v>0</v>
      </c>
      <c r="R5059" s="74"/>
      <c r="S5059" s="53">
        <f t="shared" si="2094"/>
        <v>0</v>
      </c>
      <c r="T5059" s="58"/>
      <c r="U5059" s="58"/>
      <c r="V5059" s="53">
        <f t="shared" si="2093"/>
        <v>0</v>
      </c>
      <c r="W5059" s="75"/>
      <c r="X5059" s="76"/>
    </row>
    <row r="5060" spans="1:24" s="35" customFormat="1" ht="31.5" x14ac:dyDescent="0.25">
      <c r="A5060" s="72" t="s">
        <v>310</v>
      </c>
      <c r="B5060" s="33" t="s">
        <v>334</v>
      </c>
      <c r="C5060" s="78" t="s">
        <v>37</v>
      </c>
      <c r="D5060" s="43" t="s">
        <v>191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2091"/>
        <v>0</v>
      </c>
      <c r="R5060" s="74"/>
      <c r="S5060" s="53">
        <f t="shared" si="2094"/>
        <v>0</v>
      </c>
      <c r="T5060" s="58"/>
      <c r="U5060" s="58"/>
      <c r="V5060" s="53">
        <f t="shared" si="2093"/>
        <v>0</v>
      </c>
      <c r="W5060" s="75"/>
      <c r="X5060" s="76"/>
    </row>
    <row r="5061" spans="1:24" s="35" customFormat="1" ht="31.5" x14ac:dyDescent="0.25">
      <c r="A5061" s="72" t="s">
        <v>310</v>
      </c>
      <c r="B5061" s="33" t="s">
        <v>334</v>
      </c>
      <c r="C5061" s="78" t="s">
        <v>38</v>
      </c>
      <c r="D5061" s="43" t="s">
        <v>169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2091"/>
        <v>0</v>
      </c>
      <c r="R5061" s="74"/>
      <c r="S5061" s="53">
        <f t="shared" si="2094"/>
        <v>0</v>
      </c>
      <c r="T5061" s="58"/>
      <c r="U5061" s="58"/>
      <c r="V5061" s="53">
        <f t="shared" si="2093"/>
        <v>0</v>
      </c>
      <c r="W5061" s="75"/>
      <c r="X5061" s="76"/>
    </row>
    <row r="5062" spans="1:24" s="35" customFormat="1" ht="15.75" x14ac:dyDescent="0.25">
      <c r="A5062" s="72" t="s">
        <v>310</v>
      </c>
      <c r="B5062" s="33" t="s">
        <v>334</v>
      </c>
      <c r="C5062" s="78" t="s">
        <v>39</v>
      </c>
      <c r="D5062" s="43" t="s">
        <v>170</v>
      </c>
      <c r="E5062" s="74"/>
      <c r="F5062" s="74"/>
      <c r="G5062" s="74"/>
      <c r="H5062" s="74"/>
      <c r="I5062" s="54"/>
      <c r="J5062" s="50"/>
      <c r="K5062" s="54"/>
      <c r="L5062" s="55"/>
      <c r="M5062" s="75"/>
      <c r="N5062" s="75"/>
      <c r="O5062" s="74"/>
      <c r="P5062" s="74"/>
      <c r="Q5062" s="57">
        <f t="shared" si="2091"/>
        <v>0</v>
      </c>
      <c r="R5062" s="74"/>
      <c r="S5062" s="53">
        <f t="shared" si="2094"/>
        <v>0</v>
      </c>
      <c r="T5062" s="58"/>
      <c r="U5062" s="58"/>
      <c r="V5062" s="53">
        <f t="shared" si="2093"/>
        <v>0</v>
      </c>
      <c r="W5062" s="75"/>
      <c r="X5062" s="76"/>
    </row>
    <row r="5063" spans="1:24" s="35" customFormat="1" ht="47.25" x14ac:dyDescent="0.25">
      <c r="A5063" s="72" t="s">
        <v>310</v>
      </c>
      <c r="B5063" s="33" t="s">
        <v>334</v>
      </c>
      <c r="C5063" s="78" t="s">
        <v>40</v>
      </c>
      <c r="D5063" s="43" t="s">
        <v>172</v>
      </c>
      <c r="E5063" s="74"/>
      <c r="F5063" s="74"/>
      <c r="G5063" s="74"/>
      <c r="H5063" s="74"/>
      <c r="I5063" s="54"/>
      <c r="J5063" s="50"/>
      <c r="K5063" s="54"/>
      <c r="L5063" s="55"/>
      <c r="M5063" s="75"/>
      <c r="N5063" s="75"/>
      <c r="O5063" s="74"/>
      <c r="P5063" s="74"/>
      <c r="Q5063" s="57">
        <f t="shared" si="2091"/>
        <v>0</v>
      </c>
      <c r="R5063" s="74"/>
      <c r="S5063" s="53">
        <f t="shared" si="2094"/>
        <v>0</v>
      </c>
      <c r="T5063" s="58"/>
      <c r="U5063" s="58"/>
      <c r="V5063" s="53">
        <f t="shared" si="2093"/>
        <v>0</v>
      </c>
      <c r="W5063" s="75"/>
      <c r="X5063" s="76"/>
    </row>
    <row r="5064" spans="1:24" s="35" customFormat="1" ht="15.75" x14ac:dyDescent="0.25">
      <c r="A5064" s="72" t="s">
        <v>310</v>
      </c>
      <c r="B5064" s="33" t="s">
        <v>334</v>
      </c>
      <c r="C5064" s="78" t="s">
        <v>41</v>
      </c>
      <c r="D5064" s="43" t="s">
        <v>171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2091"/>
        <v>0</v>
      </c>
      <c r="R5064" s="74"/>
      <c r="S5064" s="53">
        <f t="shared" si="2094"/>
        <v>0</v>
      </c>
      <c r="T5064" s="58"/>
      <c r="U5064" s="58"/>
      <c r="V5064" s="53">
        <f t="shared" si="2093"/>
        <v>0</v>
      </c>
      <c r="W5064" s="75"/>
      <c r="X5064" s="76"/>
    </row>
    <row r="5065" spans="1:24" s="35" customFormat="1" ht="15.75" x14ac:dyDescent="0.25">
      <c r="A5065" s="72" t="s">
        <v>310</v>
      </c>
      <c r="B5065" s="33" t="s">
        <v>334</v>
      </c>
      <c r="C5065" s="78" t="s">
        <v>42</v>
      </c>
      <c r="D5065" s="43" t="s">
        <v>192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2091"/>
        <v>0</v>
      </c>
      <c r="R5065" s="74"/>
      <c r="S5065" s="53">
        <f t="shared" si="2094"/>
        <v>0</v>
      </c>
      <c r="T5065" s="58"/>
      <c r="U5065" s="58"/>
      <c r="V5065" s="53">
        <f t="shared" si="2093"/>
        <v>0</v>
      </c>
      <c r="W5065" s="75"/>
      <c r="X5065" s="76"/>
    </row>
    <row r="5066" spans="1:24" s="35" customFormat="1" ht="15.75" x14ac:dyDescent="0.25">
      <c r="A5066" s="72" t="s">
        <v>310</v>
      </c>
      <c r="B5066" s="33" t="s">
        <v>334</v>
      </c>
      <c r="C5066" s="78" t="s">
        <v>43</v>
      </c>
      <c r="D5066" s="43" t="s">
        <v>193</v>
      </c>
      <c r="E5066" s="74"/>
      <c r="F5066" s="74"/>
      <c r="G5066" s="74"/>
      <c r="H5066" s="74"/>
      <c r="I5066" s="54"/>
      <c r="J5066" s="50"/>
      <c r="K5066" s="54"/>
      <c r="L5066" s="55"/>
      <c r="M5066" s="75"/>
      <c r="N5066" s="75"/>
      <c r="O5066" s="74"/>
      <c r="P5066" s="74"/>
      <c r="Q5066" s="57">
        <f t="shared" si="2091"/>
        <v>0</v>
      </c>
      <c r="R5066" s="74"/>
      <c r="S5066" s="53">
        <f t="shared" si="2094"/>
        <v>0</v>
      </c>
      <c r="T5066" s="58"/>
      <c r="U5066" s="58"/>
      <c r="V5066" s="53">
        <f t="shared" si="2093"/>
        <v>0</v>
      </c>
      <c r="W5066" s="75"/>
      <c r="X5066" s="76"/>
    </row>
    <row r="5067" spans="1:24" s="35" customFormat="1" ht="15.75" x14ac:dyDescent="0.25">
      <c r="A5067" s="72" t="s">
        <v>310</v>
      </c>
      <c r="B5067" s="33" t="s">
        <v>334</v>
      </c>
      <c r="C5067" s="78" t="s">
        <v>44</v>
      </c>
      <c r="D5067" s="43" t="s">
        <v>173</v>
      </c>
      <c r="E5067" s="53">
        <v>18697</v>
      </c>
      <c r="F5067" s="53">
        <f>ROUND(E5067/12*2,2)</f>
        <v>3116.17</v>
      </c>
      <c r="G5067" s="53">
        <v>7011</v>
      </c>
      <c r="H5067" s="53">
        <v>2921</v>
      </c>
      <c r="I5067" s="119">
        <f t="shared" ref="I5067" si="2095">G5067-F5067</f>
        <v>3894.83</v>
      </c>
      <c r="J5067" s="55">
        <f t="shared" ref="J5067" si="2096">ROUND(I5067/F5067*100,2)</f>
        <v>124.99</v>
      </c>
      <c r="K5067" s="54"/>
      <c r="L5067" s="55"/>
      <c r="M5067" s="75"/>
      <c r="N5067" s="75"/>
      <c r="O5067" s="74">
        <v>385</v>
      </c>
      <c r="P5067" s="74">
        <v>231</v>
      </c>
      <c r="Q5067" s="57">
        <f t="shared" si="2091"/>
        <v>154</v>
      </c>
      <c r="R5067" s="74">
        <v>32</v>
      </c>
      <c r="S5067" s="53">
        <f>ROUND(R5067/12*2,0)</f>
        <v>5</v>
      </c>
      <c r="T5067" s="58">
        <v>12</v>
      </c>
      <c r="U5067" s="58">
        <v>5</v>
      </c>
      <c r="V5067" s="53">
        <f t="shared" si="2093"/>
        <v>7</v>
      </c>
      <c r="W5067" s="75"/>
      <c r="X5067" s="76"/>
    </row>
    <row r="5068" spans="1:24" s="35" customFormat="1" ht="15.75" x14ac:dyDescent="0.25">
      <c r="A5068" s="72" t="s">
        <v>310</v>
      </c>
      <c r="B5068" s="33" t="s">
        <v>334</v>
      </c>
      <c r="C5068" s="78" t="s">
        <v>45</v>
      </c>
      <c r="D5068" s="43" t="s">
        <v>187</v>
      </c>
      <c r="E5068" s="74"/>
      <c r="F5068" s="74"/>
      <c r="G5068" s="74"/>
      <c r="H5068" s="74"/>
      <c r="I5068" s="54"/>
      <c r="J5068" s="50"/>
      <c r="K5068" s="54"/>
      <c r="L5068" s="55"/>
      <c r="M5068" s="75"/>
      <c r="N5068" s="75"/>
      <c r="O5068" s="74"/>
      <c r="P5068" s="74"/>
      <c r="Q5068" s="57">
        <f t="shared" si="2091"/>
        <v>0</v>
      </c>
      <c r="R5068" s="74"/>
      <c r="S5068" s="53">
        <f t="shared" ref="S5068:S5078" si="2097">ROUND(R5068/12*3,0)</f>
        <v>0</v>
      </c>
      <c r="T5068" s="58"/>
      <c r="U5068" s="58"/>
      <c r="V5068" s="53">
        <f t="shared" si="2093"/>
        <v>0</v>
      </c>
      <c r="W5068" s="75"/>
      <c r="X5068" s="76"/>
    </row>
    <row r="5069" spans="1:24" s="35" customFormat="1" ht="15.75" x14ac:dyDescent="0.25">
      <c r="A5069" s="72" t="s">
        <v>310</v>
      </c>
      <c r="B5069" s="33" t="s">
        <v>334</v>
      </c>
      <c r="C5069" s="78" t="s">
        <v>46</v>
      </c>
      <c r="D5069" s="43" t="s">
        <v>194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74"/>
      <c r="P5069" s="74"/>
      <c r="Q5069" s="57">
        <f t="shared" si="2091"/>
        <v>0</v>
      </c>
      <c r="R5069" s="74"/>
      <c r="S5069" s="53">
        <f t="shared" si="2097"/>
        <v>0</v>
      </c>
      <c r="T5069" s="58"/>
      <c r="U5069" s="58"/>
      <c r="V5069" s="53">
        <f t="shared" si="2093"/>
        <v>0</v>
      </c>
      <c r="W5069" s="75"/>
      <c r="X5069" s="76"/>
    </row>
    <row r="5070" spans="1:24" s="35" customFormat="1" ht="15.75" x14ac:dyDescent="0.25">
      <c r="A5070" s="72" t="s">
        <v>310</v>
      </c>
      <c r="B5070" s="33" t="s">
        <v>334</v>
      </c>
      <c r="C5070" s="78" t="s">
        <v>47</v>
      </c>
      <c r="D5070" s="43" t="s">
        <v>121</v>
      </c>
      <c r="E5070" s="74"/>
      <c r="F5070" s="74"/>
      <c r="G5070" s="74"/>
      <c r="H5070" s="74"/>
      <c r="I5070" s="54"/>
      <c r="J5070" s="50"/>
      <c r="K5070" s="54"/>
      <c r="L5070" s="55"/>
      <c r="M5070" s="75"/>
      <c r="N5070" s="75"/>
      <c r="O5070" s="74"/>
      <c r="P5070" s="74"/>
      <c r="Q5070" s="57">
        <f t="shared" si="2091"/>
        <v>0</v>
      </c>
      <c r="R5070" s="74"/>
      <c r="S5070" s="53">
        <f t="shared" si="2097"/>
        <v>0</v>
      </c>
      <c r="T5070" s="58"/>
      <c r="U5070" s="58"/>
      <c r="V5070" s="53">
        <f t="shared" si="2093"/>
        <v>0</v>
      </c>
      <c r="W5070" s="75"/>
      <c r="X5070" s="76"/>
    </row>
    <row r="5071" spans="1:24" s="35" customFormat="1" ht="15.75" x14ac:dyDescent="0.25">
      <c r="A5071" s="72" t="s">
        <v>310</v>
      </c>
      <c r="B5071" s="33" t="s">
        <v>334</v>
      </c>
      <c r="C5071" s="78" t="s">
        <v>48</v>
      </c>
      <c r="D5071" s="43" t="s">
        <v>195</v>
      </c>
      <c r="E5071" s="74"/>
      <c r="F5071" s="74"/>
      <c r="G5071" s="74"/>
      <c r="H5071" s="74"/>
      <c r="I5071" s="54"/>
      <c r="J5071" s="50"/>
      <c r="K5071" s="54"/>
      <c r="L5071" s="55"/>
      <c r="M5071" s="75"/>
      <c r="N5071" s="75"/>
      <c r="O5071" s="74"/>
      <c r="P5071" s="74"/>
      <c r="Q5071" s="57">
        <f t="shared" si="2091"/>
        <v>0</v>
      </c>
      <c r="R5071" s="74"/>
      <c r="S5071" s="53">
        <f t="shared" si="2097"/>
        <v>0</v>
      </c>
      <c r="T5071" s="58"/>
      <c r="U5071" s="58"/>
      <c r="V5071" s="53">
        <f t="shared" si="2093"/>
        <v>0</v>
      </c>
      <c r="W5071" s="75"/>
      <c r="X5071" s="76"/>
    </row>
    <row r="5072" spans="1:24" s="35" customFormat="1" ht="31.5" x14ac:dyDescent="0.25">
      <c r="A5072" s="72" t="s">
        <v>310</v>
      </c>
      <c r="B5072" s="33" t="s">
        <v>334</v>
      </c>
      <c r="C5072" s="78" t="s">
        <v>128</v>
      </c>
      <c r="D5072" s="43" t="s">
        <v>118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2091"/>
        <v>0</v>
      </c>
      <c r="R5072" s="74"/>
      <c r="S5072" s="53">
        <f t="shared" si="2097"/>
        <v>0</v>
      </c>
      <c r="T5072" s="58"/>
      <c r="U5072" s="58"/>
      <c r="V5072" s="53">
        <f t="shared" si="2093"/>
        <v>0</v>
      </c>
      <c r="W5072" s="75"/>
      <c r="X5072" s="76"/>
    </row>
    <row r="5073" spans="1:24" s="35" customFormat="1" ht="15.75" x14ac:dyDescent="0.25">
      <c r="A5073" s="72" t="s">
        <v>310</v>
      </c>
      <c r="B5073" s="33" t="s">
        <v>334</v>
      </c>
      <c r="C5073" s="78" t="s">
        <v>47</v>
      </c>
      <c r="D5073" s="43" t="s">
        <v>121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2091"/>
        <v>0</v>
      </c>
      <c r="R5073" s="74"/>
      <c r="S5073" s="53">
        <f t="shared" si="2097"/>
        <v>0</v>
      </c>
      <c r="T5073" s="58"/>
      <c r="U5073" s="58"/>
      <c r="V5073" s="53">
        <f t="shared" si="2093"/>
        <v>0</v>
      </c>
      <c r="W5073" s="75"/>
      <c r="X5073" s="76"/>
    </row>
    <row r="5074" spans="1:24" s="35" customFormat="1" ht="31.5" x14ac:dyDescent="0.25">
      <c r="A5074" s="72" t="s">
        <v>310</v>
      </c>
      <c r="B5074" s="33" t="s">
        <v>334</v>
      </c>
      <c r="C5074" s="78" t="s">
        <v>49</v>
      </c>
      <c r="D5074" s="43" t="s">
        <v>196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2091"/>
        <v>0</v>
      </c>
      <c r="R5074" s="74"/>
      <c r="S5074" s="53">
        <f t="shared" si="2097"/>
        <v>0</v>
      </c>
      <c r="T5074" s="58"/>
      <c r="U5074" s="58"/>
      <c r="V5074" s="53">
        <f t="shared" si="2093"/>
        <v>0</v>
      </c>
      <c r="W5074" s="75"/>
      <c r="X5074" s="76"/>
    </row>
    <row r="5075" spans="1:24" s="35" customFormat="1" ht="31.5" x14ac:dyDescent="0.25">
      <c r="A5075" s="72" t="s">
        <v>310</v>
      </c>
      <c r="B5075" s="33" t="s">
        <v>334</v>
      </c>
      <c r="C5075" s="78" t="s">
        <v>197</v>
      </c>
      <c r="D5075" s="43" t="s">
        <v>198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2091"/>
        <v>0</v>
      </c>
      <c r="R5075" s="74"/>
      <c r="S5075" s="53">
        <f t="shared" si="2097"/>
        <v>0</v>
      </c>
      <c r="T5075" s="58"/>
      <c r="U5075" s="58"/>
      <c r="V5075" s="53">
        <f t="shared" si="2093"/>
        <v>0</v>
      </c>
      <c r="W5075" s="75"/>
      <c r="X5075" s="76"/>
    </row>
    <row r="5076" spans="1:24" s="35" customFormat="1" ht="47.25" x14ac:dyDescent="0.25">
      <c r="A5076" s="72" t="s">
        <v>310</v>
      </c>
      <c r="B5076" s="33" t="s">
        <v>334</v>
      </c>
      <c r="C5076" s="78" t="s">
        <v>199</v>
      </c>
      <c r="D5076" s="43" t="s">
        <v>200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2091"/>
        <v>0</v>
      </c>
      <c r="R5076" s="74"/>
      <c r="S5076" s="53">
        <f t="shared" si="2097"/>
        <v>0</v>
      </c>
      <c r="T5076" s="58"/>
      <c r="U5076" s="58"/>
      <c r="V5076" s="53">
        <f t="shared" si="2093"/>
        <v>0</v>
      </c>
      <c r="W5076" s="75"/>
      <c r="X5076" s="76"/>
    </row>
    <row r="5077" spans="1:24" s="35" customFormat="1" ht="31.5" x14ac:dyDescent="0.25">
      <c r="A5077" s="72" t="s">
        <v>310</v>
      </c>
      <c r="B5077" s="33" t="s">
        <v>334</v>
      </c>
      <c r="C5077" s="78" t="s">
        <v>201</v>
      </c>
      <c r="D5077" s="43" t="s">
        <v>202</v>
      </c>
      <c r="E5077" s="74"/>
      <c r="F5077" s="74"/>
      <c r="G5077" s="74"/>
      <c r="H5077" s="74"/>
      <c r="I5077" s="54"/>
      <c r="J5077" s="50"/>
      <c r="K5077" s="54"/>
      <c r="L5077" s="55"/>
      <c r="M5077" s="75"/>
      <c r="N5077" s="75"/>
      <c r="O5077" s="74"/>
      <c r="P5077" s="74"/>
      <c r="Q5077" s="57">
        <f t="shared" si="2091"/>
        <v>0</v>
      </c>
      <c r="R5077" s="74"/>
      <c r="S5077" s="53">
        <f t="shared" si="2097"/>
        <v>0</v>
      </c>
      <c r="T5077" s="58"/>
      <c r="U5077" s="58"/>
      <c r="V5077" s="53">
        <f t="shared" si="2093"/>
        <v>0</v>
      </c>
      <c r="W5077" s="75"/>
      <c r="X5077" s="76"/>
    </row>
    <row r="5078" spans="1:24" s="35" customFormat="1" ht="47.25" x14ac:dyDescent="0.25">
      <c r="A5078" s="72" t="s">
        <v>310</v>
      </c>
      <c r="B5078" s="33" t="s">
        <v>334</v>
      </c>
      <c r="C5078" s="78" t="s">
        <v>203</v>
      </c>
      <c r="D5078" s="43" t="s">
        <v>204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>
        <f t="shared" si="2091"/>
        <v>0</v>
      </c>
      <c r="R5078" s="74"/>
      <c r="S5078" s="53">
        <f t="shared" si="2097"/>
        <v>0</v>
      </c>
      <c r="T5078" s="58"/>
      <c r="U5078" s="58"/>
      <c r="V5078" s="53">
        <f t="shared" si="2093"/>
        <v>0</v>
      </c>
      <c r="W5078" s="75"/>
      <c r="X5078" s="76"/>
    </row>
    <row r="5079" spans="1:24" s="35" customFormat="1" ht="31.5" x14ac:dyDescent="0.25">
      <c r="A5079" s="72" t="s">
        <v>310</v>
      </c>
      <c r="B5079" s="22" t="s">
        <v>335</v>
      </c>
      <c r="C5079" s="73" t="s">
        <v>102</v>
      </c>
      <c r="D5079" s="32" t="s">
        <v>50</v>
      </c>
      <c r="E5079" s="64">
        <f>SUM(E5080:E5126)</f>
        <v>12726</v>
      </c>
      <c r="F5079" s="64">
        <f>SUM(F5080:F5126)</f>
        <v>10454</v>
      </c>
      <c r="G5079" s="64">
        <f>SUM(G5080:G5126)</f>
        <v>11466.83</v>
      </c>
      <c r="H5079" s="64">
        <f>SUM(H5080:H5126)</f>
        <v>10870</v>
      </c>
      <c r="I5079" s="64">
        <f>SUM(I5080:I5126)</f>
        <v>1012.8300000000002</v>
      </c>
      <c r="J5079" s="50">
        <f>ROUND(I5079/F5079*100,2)</f>
        <v>9.69</v>
      </c>
      <c r="K5079" s="64">
        <f>SUM(K5080:K5126)</f>
        <v>0</v>
      </c>
      <c r="L5079" s="64">
        <f>SUM(L5080:L5125)</f>
        <v>0</v>
      </c>
      <c r="M5079" s="64"/>
      <c r="N5079" s="64"/>
      <c r="O5079" s="64">
        <f t="shared" ref="O5079:V5079" si="2098">SUM(O5080:O5123)</f>
        <v>0</v>
      </c>
      <c r="P5079" s="64">
        <f t="shared" si="2098"/>
        <v>0</v>
      </c>
      <c r="Q5079" s="126">
        <f t="shared" si="2098"/>
        <v>0</v>
      </c>
      <c r="R5079" s="64">
        <f t="shared" si="2098"/>
        <v>0</v>
      </c>
      <c r="S5079" s="64">
        <f t="shared" si="2098"/>
        <v>0</v>
      </c>
      <c r="T5079" s="136">
        <f t="shared" si="2098"/>
        <v>0</v>
      </c>
      <c r="U5079" s="136">
        <f t="shared" si="2098"/>
        <v>0</v>
      </c>
      <c r="V5079" s="64">
        <f t="shared" si="2098"/>
        <v>0</v>
      </c>
      <c r="W5079" s="64"/>
      <c r="X5079" s="76"/>
    </row>
    <row r="5080" spans="1:24" s="35" customFormat="1" ht="63" x14ac:dyDescent="0.25">
      <c r="A5080" s="72" t="s">
        <v>310</v>
      </c>
      <c r="B5080" s="44" t="s">
        <v>335</v>
      </c>
      <c r="C5080" s="73" t="s">
        <v>102</v>
      </c>
      <c r="D5080" s="43" t="s">
        <v>205</v>
      </c>
      <c r="E5080" s="74"/>
      <c r="F5080" s="74"/>
      <c r="G5080" s="74"/>
      <c r="H5080" s="74"/>
      <c r="I5080" s="54"/>
      <c r="J5080" s="50"/>
      <c r="K5080" s="54"/>
      <c r="L5080" s="55"/>
      <c r="M5080" s="75"/>
      <c r="N5080" s="75"/>
      <c r="O5080" s="74"/>
      <c r="P5080" s="74"/>
      <c r="Q5080" s="57">
        <f>O5080-P5080</f>
        <v>0</v>
      </c>
      <c r="R5080" s="74"/>
      <c r="S5080" s="53">
        <f>ROUND(R5080/12*3,0)</f>
        <v>0</v>
      </c>
      <c r="T5080" s="58"/>
      <c r="U5080" s="58"/>
      <c r="V5080" s="53">
        <f>T5080-U5080</f>
        <v>0</v>
      </c>
      <c r="W5080" s="75"/>
      <c r="X5080" s="76"/>
    </row>
    <row r="5081" spans="1:24" s="35" customFormat="1" ht="15.75" x14ac:dyDescent="0.25">
      <c r="A5081" s="72" t="s">
        <v>310</v>
      </c>
      <c r="B5081" s="44" t="s">
        <v>335</v>
      </c>
      <c r="C5081" s="23" t="s">
        <v>367</v>
      </c>
      <c r="D5081" s="43" t="s">
        <v>370</v>
      </c>
      <c r="E5081" s="74"/>
      <c r="F5081" s="74"/>
      <c r="G5081" s="74"/>
      <c r="H5081" s="74"/>
      <c r="I5081" s="54"/>
      <c r="J5081" s="50"/>
      <c r="K5081" s="54"/>
      <c r="L5081" s="55"/>
      <c r="M5081" s="75"/>
      <c r="N5081" s="75"/>
      <c r="O5081" s="74"/>
      <c r="P5081" s="74"/>
      <c r="Q5081" s="57"/>
      <c r="R5081" s="74"/>
      <c r="S5081" s="53"/>
      <c r="T5081" s="58"/>
      <c r="U5081" s="58"/>
      <c r="V5081" s="53"/>
      <c r="W5081" s="75"/>
      <c r="X5081" s="76"/>
    </row>
    <row r="5082" spans="1:24" s="35" customFormat="1" ht="15.75" x14ac:dyDescent="0.25">
      <c r="A5082" s="72" t="s">
        <v>310</v>
      </c>
      <c r="B5082" s="44" t="s">
        <v>335</v>
      </c>
      <c r="C5082" s="23" t="s">
        <v>368</v>
      </c>
      <c r="D5082" s="43" t="s">
        <v>371</v>
      </c>
      <c r="E5082" s="74"/>
      <c r="F5082" s="74"/>
      <c r="G5082" s="74"/>
      <c r="H5082" s="74"/>
      <c r="I5082" s="54"/>
      <c r="J5082" s="50"/>
      <c r="K5082" s="54"/>
      <c r="L5082" s="55"/>
      <c r="M5082" s="75"/>
      <c r="N5082" s="75"/>
      <c r="O5082" s="74"/>
      <c r="P5082" s="74"/>
      <c r="Q5082" s="57"/>
      <c r="R5082" s="74"/>
      <c r="S5082" s="53"/>
      <c r="T5082" s="58"/>
      <c r="U5082" s="58"/>
      <c r="V5082" s="53"/>
      <c r="W5082" s="75"/>
      <c r="X5082" s="76"/>
    </row>
    <row r="5083" spans="1:24" s="35" customFormat="1" ht="31.5" x14ac:dyDescent="0.25">
      <c r="A5083" s="72" t="s">
        <v>310</v>
      </c>
      <c r="B5083" s="44" t="s">
        <v>335</v>
      </c>
      <c r="C5083" s="23" t="s">
        <v>369</v>
      </c>
      <c r="D5083" s="43" t="s">
        <v>372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/>
      <c r="R5083" s="74"/>
      <c r="S5083" s="53"/>
      <c r="T5083" s="58"/>
      <c r="U5083" s="58"/>
      <c r="V5083" s="53"/>
      <c r="W5083" s="75"/>
      <c r="X5083" s="76"/>
    </row>
    <row r="5084" spans="1:24" s="35" customFormat="1" ht="31.5" x14ac:dyDescent="0.25">
      <c r="A5084" s="72" t="s">
        <v>310</v>
      </c>
      <c r="B5084" s="44" t="s">
        <v>335</v>
      </c>
      <c r="C5084" s="79" t="s">
        <v>206</v>
      </c>
      <c r="D5084" s="43" t="s">
        <v>207</v>
      </c>
      <c r="E5084" s="74"/>
      <c r="F5084" s="74"/>
      <c r="G5084" s="74"/>
      <c r="H5084" s="74"/>
      <c r="I5084" s="119"/>
      <c r="J5084" s="55"/>
      <c r="K5084" s="119"/>
      <c r="L5084" s="55"/>
      <c r="M5084" s="75"/>
      <c r="N5084" s="75"/>
      <c r="O5084" s="74"/>
      <c r="P5084" s="74"/>
      <c r="Q5084" s="59">
        <f t="shared" ref="Q5084:Q5121" si="2099">O5084-P5084</f>
        <v>0</v>
      </c>
      <c r="R5084" s="74"/>
      <c r="S5084" s="53">
        <f t="shared" ref="S5084:S5121" si="2100">ROUND(R5084/12*3,0)</f>
        <v>0</v>
      </c>
      <c r="T5084" s="53"/>
      <c r="U5084" s="53"/>
      <c r="V5084" s="53">
        <f t="shared" ref="V5084:V5121" si="2101">T5084-U5084</f>
        <v>0</v>
      </c>
      <c r="W5084" s="75"/>
      <c r="X5084" s="76"/>
    </row>
    <row r="5085" spans="1:24" s="35" customFormat="1" ht="31.5" x14ac:dyDescent="0.25">
      <c r="A5085" s="72" t="s">
        <v>310</v>
      </c>
      <c r="B5085" s="44" t="s">
        <v>335</v>
      </c>
      <c r="C5085" s="79" t="s">
        <v>208</v>
      </c>
      <c r="D5085" s="43" t="s">
        <v>209</v>
      </c>
      <c r="E5085" s="53"/>
      <c r="F5085" s="53">
        <f>E5085/12*1</f>
        <v>0</v>
      </c>
      <c r="G5085" s="53"/>
      <c r="H5085" s="53"/>
      <c r="I5085" s="54"/>
      <c r="J5085" s="50"/>
      <c r="K5085" s="54"/>
      <c r="L5085" s="55"/>
      <c r="M5085" s="75"/>
      <c r="N5085" s="75"/>
      <c r="O5085" s="74"/>
      <c r="P5085" s="74"/>
      <c r="Q5085" s="57">
        <f t="shared" si="2099"/>
        <v>0</v>
      </c>
      <c r="R5085" s="74"/>
      <c r="S5085" s="53">
        <f t="shared" si="2100"/>
        <v>0</v>
      </c>
      <c r="T5085" s="58"/>
      <c r="U5085" s="58"/>
      <c r="V5085" s="53">
        <f t="shared" si="2101"/>
        <v>0</v>
      </c>
      <c r="W5085" s="75"/>
      <c r="X5085" s="76"/>
    </row>
    <row r="5086" spans="1:24" s="35" customFormat="1" ht="15.75" x14ac:dyDescent="0.25">
      <c r="A5086" s="72" t="s">
        <v>310</v>
      </c>
      <c r="B5086" s="44" t="s">
        <v>335</v>
      </c>
      <c r="C5086" s="79" t="s">
        <v>210</v>
      </c>
      <c r="D5086" s="43" t="s">
        <v>223</v>
      </c>
      <c r="E5086" s="74"/>
      <c r="F5086" s="74"/>
      <c r="G5086" s="74"/>
      <c r="H5086" s="74"/>
      <c r="I5086" s="54"/>
      <c r="J5086" s="50"/>
      <c r="K5086" s="54"/>
      <c r="L5086" s="55"/>
      <c r="M5086" s="75"/>
      <c r="N5086" s="75"/>
      <c r="O5086" s="74"/>
      <c r="P5086" s="74"/>
      <c r="Q5086" s="57">
        <f t="shared" si="2099"/>
        <v>0</v>
      </c>
      <c r="R5086" s="74"/>
      <c r="S5086" s="53">
        <f t="shared" si="2100"/>
        <v>0</v>
      </c>
      <c r="T5086" s="58"/>
      <c r="U5086" s="58"/>
      <c r="V5086" s="53">
        <f t="shared" si="2101"/>
        <v>0</v>
      </c>
      <c r="W5086" s="75"/>
      <c r="X5086" s="76"/>
    </row>
    <row r="5087" spans="1:24" s="35" customFormat="1" ht="31.5" x14ac:dyDescent="0.25">
      <c r="A5087" s="72" t="s">
        <v>310</v>
      </c>
      <c r="B5087" s="44" t="s">
        <v>335</v>
      </c>
      <c r="C5087" s="79" t="s">
        <v>211</v>
      </c>
      <c r="D5087" s="43" t="s">
        <v>212</v>
      </c>
      <c r="E5087" s="53"/>
      <c r="F5087" s="53">
        <f>E5087/12*1</f>
        <v>0</v>
      </c>
      <c r="G5087" s="53"/>
      <c r="H5087" s="53"/>
      <c r="I5087" s="54"/>
      <c r="J5087" s="50"/>
      <c r="K5087" s="54"/>
      <c r="L5087" s="55"/>
      <c r="M5087" s="75"/>
      <c r="N5087" s="75"/>
      <c r="O5087" s="74"/>
      <c r="P5087" s="74"/>
      <c r="Q5087" s="57">
        <f t="shared" si="2099"/>
        <v>0</v>
      </c>
      <c r="R5087" s="74"/>
      <c r="S5087" s="53">
        <f t="shared" si="2100"/>
        <v>0</v>
      </c>
      <c r="T5087" s="58"/>
      <c r="U5087" s="58"/>
      <c r="V5087" s="53">
        <f t="shared" si="2101"/>
        <v>0</v>
      </c>
      <c r="W5087" s="75"/>
      <c r="X5087" s="76"/>
    </row>
    <row r="5088" spans="1:24" s="35" customFormat="1" ht="15.75" x14ac:dyDescent="0.25">
      <c r="A5088" s="72" t="s">
        <v>310</v>
      </c>
      <c r="B5088" s="44" t="s">
        <v>335</v>
      </c>
      <c r="C5088" s="79" t="s">
        <v>213</v>
      </c>
      <c r="D5088" s="43" t="s">
        <v>214</v>
      </c>
      <c r="E5088" s="74"/>
      <c r="F5088" s="74"/>
      <c r="G5088" s="74"/>
      <c r="H5088" s="74"/>
      <c r="I5088" s="54"/>
      <c r="J5088" s="50"/>
      <c r="K5088" s="54"/>
      <c r="L5088" s="55"/>
      <c r="M5088" s="75"/>
      <c r="N5088" s="75"/>
      <c r="O5088" s="74"/>
      <c r="P5088" s="74"/>
      <c r="Q5088" s="57">
        <f t="shared" si="2099"/>
        <v>0</v>
      </c>
      <c r="R5088" s="74"/>
      <c r="S5088" s="53">
        <f t="shared" si="2100"/>
        <v>0</v>
      </c>
      <c r="T5088" s="58"/>
      <c r="U5088" s="58"/>
      <c r="V5088" s="53">
        <f t="shared" si="2101"/>
        <v>0</v>
      </c>
      <c r="W5088" s="75"/>
      <c r="X5088" s="76"/>
    </row>
    <row r="5089" spans="1:24" s="35" customFormat="1" ht="31.5" x14ac:dyDescent="0.25">
      <c r="A5089" s="72" t="s">
        <v>310</v>
      </c>
      <c r="B5089" s="44" t="s">
        <v>335</v>
      </c>
      <c r="C5089" s="79" t="s">
        <v>215</v>
      </c>
      <c r="D5089" s="43" t="s">
        <v>216</v>
      </c>
      <c r="E5089" s="53">
        <v>2726</v>
      </c>
      <c r="F5089" s="53">
        <f>ROUND(E5089/12*2,0)</f>
        <v>454</v>
      </c>
      <c r="G5089" s="53">
        <v>1330.14</v>
      </c>
      <c r="H5089" s="53">
        <v>848</v>
      </c>
      <c r="I5089" s="119">
        <f t="shared" ref="I5089" si="2102">G5089-F5089</f>
        <v>876.1400000000001</v>
      </c>
      <c r="J5089" s="55">
        <f t="shared" ref="J5089" si="2103">ROUND(I5089/F5089*100,2)</f>
        <v>192.98</v>
      </c>
      <c r="K5089" s="54"/>
      <c r="L5089" s="55"/>
      <c r="M5089" s="75"/>
      <c r="N5089" s="75"/>
      <c r="O5089" s="74"/>
      <c r="P5089" s="74"/>
      <c r="Q5089" s="57">
        <f t="shared" si="2099"/>
        <v>0</v>
      </c>
      <c r="R5089" s="74"/>
      <c r="S5089" s="53">
        <f t="shared" si="2100"/>
        <v>0</v>
      </c>
      <c r="T5089" s="58"/>
      <c r="U5089" s="58"/>
      <c r="V5089" s="53">
        <f t="shared" si="2101"/>
        <v>0</v>
      </c>
      <c r="W5089" s="75"/>
      <c r="X5089" s="76"/>
    </row>
    <row r="5090" spans="1:24" s="35" customFormat="1" ht="31.5" x14ac:dyDescent="0.25">
      <c r="A5090" s="72" t="s">
        <v>310</v>
      </c>
      <c r="B5090" s="44" t="s">
        <v>335</v>
      </c>
      <c r="C5090" s="79" t="s">
        <v>217</v>
      </c>
      <c r="D5090" s="43" t="s">
        <v>218</v>
      </c>
      <c r="E5090" s="53"/>
      <c r="F5090" s="53">
        <f t="shared" ref="F5090:F5120" si="2104">E5090/12*1</f>
        <v>0</v>
      </c>
      <c r="G5090" s="53"/>
      <c r="H5090" s="53"/>
      <c r="I5090" s="54"/>
      <c r="J5090" s="50"/>
      <c r="K5090" s="54"/>
      <c r="L5090" s="55"/>
      <c r="M5090" s="75"/>
      <c r="N5090" s="75"/>
      <c r="O5090" s="74"/>
      <c r="P5090" s="74"/>
      <c r="Q5090" s="57">
        <f t="shared" si="2099"/>
        <v>0</v>
      </c>
      <c r="R5090" s="74"/>
      <c r="S5090" s="53">
        <f t="shared" si="2100"/>
        <v>0</v>
      </c>
      <c r="T5090" s="58"/>
      <c r="U5090" s="58"/>
      <c r="V5090" s="53">
        <f t="shared" si="2101"/>
        <v>0</v>
      </c>
      <c r="W5090" s="75"/>
      <c r="X5090" s="76"/>
    </row>
    <row r="5091" spans="1:24" s="35" customFormat="1" ht="31.5" x14ac:dyDescent="0.25">
      <c r="A5091" s="72" t="s">
        <v>310</v>
      </c>
      <c r="B5091" s="44" t="s">
        <v>335</v>
      </c>
      <c r="C5091" s="79" t="s">
        <v>219</v>
      </c>
      <c r="D5091" s="43" t="s">
        <v>220</v>
      </c>
      <c r="E5091" s="53"/>
      <c r="F5091" s="53">
        <f t="shared" si="2104"/>
        <v>0</v>
      </c>
      <c r="G5091" s="53"/>
      <c r="H5091" s="53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2099"/>
        <v>0</v>
      </c>
      <c r="R5091" s="74"/>
      <c r="S5091" s="53">
        <f t="shared" si="2100"/>
        <v>0</v>
      </c>
      <c r="T5091" s="58"/>
      <c r="U5091" s="58"/>
      <c r="V5091" s="53">
        <f t="shared" si="2101"/>
        <v>0</v>
      </c>
      <c r="W5091" s="75"/>
      <c r="X5091" s="76"/>
    </row>
    <row r="5092" spans="1:24" s="35" customFormat="1" ht="31.5" x14ac:dyDescent="0.25">
      <c r="A5092" s="72" t="s">
        <v>310</v>
      </c>
      <c r="B5092" s="44" t="s">
        <v>335</v>
      </c>
      <c r="C5092" s="79" t="s">
        <v>221</v>
      </c>
      <c r="D5092" s="43" t="s">
        <v>224</v>
      </c>
      <c r="E5092" s="53"/>
      <c r="F5092" s="53">
        <f t="shared" si="2104"/>
        <v>0</v>
      </c>
      <c r="G5092" s="53"/>
      <c r="H5092" s="53"/>
      <c r="I5092" s="54"/>
      <c r="J5092" s="50"/>
      <c r="K5092" s="54"/>
      <c r="L5092" s="55"/>
      <c r="M5092" s="75"/>
      <c r="N5092" s="75"/>
      <c r="O5092" s="74"/>
      <c r="P5092" s="74"/>
      <c r="Q5092" s="57">
        <f t="shared" si="2099"/>
        <v>0</v>
      </c>
      <c r="R5092" s="74"/>
      <c r="S5092" s="53">
        <f t="shared" si="2100"/>
        <v>0</v>
      </c>
      <c r="T5092" s="58"/>
      <c r="U5092" s="58"/>
      <c r="V5092" s="53">
        <f t="shared" si="2101"/>
        <v>0</v>
      </c>
      <c r="W5092" s="75"/>
      <c r="X5092" s="76"/>
    </row>
    <row r="5093" spans="1:24" s="35" customFormat="1" ht="31.5" x14ac:dyDescent="0.25">
      <c r="A5093" s="72" t="s">
        <v>310</v>
      </c>
      <c r="B5093" s="44" t="s">
        <v>335</v>
      </c>
      <c r="C5093" s="79" t="s">
        <v>222</v>
      </c>
      <c r="D5093" s="43" t="s">
        <v>225</v>
      </c>
      <c r="E5093" s="53"/>
      <c r="F5093" s="53">
        <f t="shared" si="2104"/>
        <v>0</v>
      </c>
      <c r="G5093" s="53"/>
      <c r="H5093" s="53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2099"/>
        <v>0</v>
      </c>
      <c r="R5093" s="74"/>
      <c r="S5093" s="53">
        <f t="shared" si="2100"/>
        <v>0</v>
      </c>
      <c r="T5093" s="58"/>
      <c r="U5093" s="58"/>
      <c r="V5093" s="53">
        <f t="shared" si="2101"/>
        <v>0</v>
      </c>
      <c r="W5093" s="75"/>
      <c r="X5093" s="76"/>
    </row>
    <row r="5094" spans="1:24" s="35" customFormat="1" ht="31.5" x14ac:dyDescent="0.25">
      <c r="A5094" s="72" t="s">
        <v>310</v>
      </c>
      <c r="B5094" s="44" t="s">
        <v>335</v>
      </c>
      <c r="C5094" s="79" t="s">
        <v>277</v>
      </c>
      <c r="D5094" s="43" t="s">
        <v>278</v>
      </c>
      <c r="E5094" s="53"/>
      <c r="F5094" s="53">
        <f t="shared" si="2104"/>
        <v>0</v>
      </c>
      <c r="G5094" s="53">
        <v>78.84</v>
      </c>
      <c r="H5094" s="53"/>
      <c r="I5094" s="119">
        <f t="shared" ref="I5094" si="2105">G5094-F5094</f>
        <v>78.84</v>
      </c>
      <c r="J5094" s="50"/>
      <c r="K5094" s="54"/>
      <c r="L5094" s="55"/>
      <c r="M5094" s="75"/>
      <c r="N5094" s="75"/>
      <c r="O5094" s="74"/>
      <c r="P5094" s="74"/>
      <c r="Q5094" s="57">
        <f t="shared" si="2099"/>
        <v>0</v>
      </c>
      <c r="R5094" s="74"/>
      <c r="S5094" s="53">
        <f t="shared" si="2100"/>
        <v>0</v>
      </c>
      <c r="T5094" s="58"/>
      <c r="U5094" s="58"/>
      <c r="V5094" s="53">
        <f t="shared" si="2101"/>
        <v>0</v>
      </c>
      <c r="W5094" s="75"/>
      <c r="X5094" s="76"/>
    </row>
    <row r="5095" spans="1:24" s="35" customFormat="1" ht="15.75" x14ac:dyDescent="0.25">
      <c r="A5095" s="72" t="s">
        <v>310</v>
      </c>
      <c r="B5095" s="44" t="s">
        <v>335</v>
      </c>
      <c r="C5095" s="79" t="s">
        <v>226</v>
      </c>
      <c r="D5095" s="38" t="s">
        <v>408</v>
      </c>
      <c r="E5095" s="53"/>
      <c r="F5095" s="53"/>
      <c r="G5095" s="53">
        <v>57.85</v>
      </c>
      <c r="H5095" s="53">
        <v>22</v>
      </c>
      <c r="I5095" s="119">
        <f>G5095-F5095</f>
        <v>57.85</v>
      </c>
      <c r="J5095" s="55"/>
      <c r="K5095" s="54"/>
      <c r="L5095" s="55"/>
      <c r="M5095" s="75"/>
      <c r="N5095" s="75"/>
      <c r="O5095" s="74"/>
      <c r="P5095" s="74"/>
      <c r="Q5095" s="57">
        <f t="shared" si="2099"/>
        <v>0</v>
      </c>
      <c r="R5095" s="74"/>
      <c r="S5095" s="53">
        <f t="shared" si="2100"/>
        <v>0</v>
      </c>
      <c r="T5095" s="58"/>
      <c r="U5095" s="58"/>
      <c r="V5095" s="53">
        <f t="shared" si="2101"/>
        <v>0</v>
      </c>
      <c r="W5095" s="75"/>
      <c r="X5095" s="76"/>
    </row>
    <row r="5096" spans="1:24" s="35" customFormat="1" ht="31.5" x14ac:dyDescent="0.25">
      <c r="A5096" s="72" t="s">
        <v>310</v>
      </c>
      <c r="B5096" s="44" t="s">
        <v>335</v>
      </c>
      <c r="C5096" s="79" t="s">
        <v>227</v>
      </c>
      <c r="D5096" s="43" t="s">
        <v>228</v>
      </c>
      <c r="E5096" s="53"/>
      <c r="F5096" s="53">
        <f t="shared" si="2104"/>
        <v>0</v>
      </c>
      <c r="G5096" s="53"/>
      <c r="H5096" s="53"/>
      <c r="I5096" s="54"/>
      <c r="J5096" s="50"/>
      <c r="K5096" s="54"/>
      <c r="L5096" s="55"/>
      <c r="M5096" s="75"/>
      <c r="N5096" s="75"/>
      <c r="O5096" s="74"/>
      <c r="P5096" s="74"/>
      <c r="Q5096" s="57">
        <f t="shared" si="2099"/>
        <v>0</v>
      </c>
      <c r="R5096" s="74"/>
      <c r="S5096" s="53">
        <f t="shared" si="2100"/>
        <v>0</v>
      </c>
      <c r="T5096" s="58"/>
      <c r="U5096" s="58"/>
      <c r="V5096" s="53">
        <f t="shared" si="2101"/>
        <v>0</v>
      </c>
      <c r="W5096" s="75"/>
      <c r="X5096" s="76"/>
    </row>
    <row r="5097" spans="1:24" s="35" customFormat="1" ht="15.75" x14ac:dyDescent="0.25">
      <c r="A5097" s="72" t="s">
        <v>310</v>
      </c>
      <c r="B5097" s="44" t="s">
        <v>335</v>
      </c>
      <c r="C5097" s="79" t="s">
        <v>229</v>
      </c>
      <c r="D5097" s="43" t="s">
        <v>230</v>
      </c>
      <c r="E5097" s="53"/>
      <c r="F5097" s="53">
        <f t="shared" si="2104"/>
        <v>0</v>
      </c>
      <c r="G5097" s="53"/>
      <c r="H5097" s="53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2099"/>
        <v>0</v>
      </c>
      <c r="R5097" s="74"/>
      <c r="S5097" s="53">
        <f t="shared" si="2100"/>
        <v>0</v>
      </c>
      <c r="T5097" s="58"/>
      <c r="U5097" s="58"/>
      <c r="V5097" s="53">
        <f t="shared" si="2101"/>
        <v>0</v>
      </c>
      <c r="W5097" s="75"/>
      <c r="X5097" s="76"/>
    </row>
    <row r="5098" spans="1:24" s="35" customFormat="1" ht="15.75" x14ac:dyDescent="0.25">
      <c r="A5098" s="72" t="s">
        <v>310</v>
      </c>
      <c r="B5098" s="44" t="s">
        <v>335</v>
      </c>
      <c r="C5098" s="37" t="s">
        <v>377</v>
      </c>
      <c r="D5098" s="43" t="s">
        <v>359</v>
      </c>
      <c r="E5098" s="53"/>
      <c r="F5098" s="53">
        <f t="shared" si="2104"/>
        <v>0</v>
      </c>
      <c r="G5098" s="53"/>
      <c r="H5098" s="53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2099"/>
        <v>0</v>
      </c>
      <c r="R5098" s="74"/>
      <c r="S5098" s="53">
        <f t="shared" si="2100"/>
        <v>0</v>
      </c>
      <c r="T5098" s="58"/>
      <c r="U5098" s="58"/>
      <c r="V5098" s="53">
        <f t="shared" si="2101"/>
        <v>0</v>
      </c>
      <c r="W5098" s="75"/>
      <c r="X5098" s="76"/>
    </row>
    <row r="5099" spans="1:24" s="35" customFormat="1" ht="15.75" x14ac:dyDescent="0.25">
      <c r="A5099" s="72" t="s">
        <v>310</v>
      </c>
      <c r="B5099" s="44" t="s">
        <v>335</v>
      </c>
      <c r="C5099" s="79" t="s">
        <v>231</v>
      </c>
      <c r="D5099" s="43" t="s">
        <v>232</v>
      </c>
      <c r="E5099" s="53"/>
      <c r="F5099" s="53">
        <f t="shared" si="2104"/>
        <v>0</v>
      </c>
      <c r="G5099" s="53"/>
      <c r="H5099" s="53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2099"/>
        <v>0</v>
      </c>
      <c r="R5099" s="74"/>
      <c r="S5099" s="53">
        <f t="shared" si="2100"/>
        <v>0</v>
      </c>
      <c r="T5099" s="58"/>
      <c r="U5099" s="58"/>
      <c r="V5099" s="53">
        <f t="shared" si="2101"/>
        <v>0</v>
      </c>
      <c r="W5099" s="75"/>
      <c r="X5099" s="76"/>
    </row>
    <row r="5100" spans="1:24" s="35" customFormat="1" ht="15.75" x14ac:dyDescent="0.25">
      <c r="A5100" s="72" t="s">
        <v>310</v>
      </c>
      <c r="B5100" s="44" t="s">
        <v>335</v>
      </c>
      <c r="C5100" s="79" t="s">
        <v>233</v>
      </c>
      <c r="D5100" s="43" t="s">
        <v>234</v>
      </c>
      <c r="E5100" s="53"/>
      <c r="F5100" s="53"/>
      <c r="G5100" s="53"/>
      <c r="H5100" s="53"/>
      <c r="I5100" s="119"/>
      <c r="J5100" s="55"/>
      <c r="K5100" s="54"/>
      <c r="L5100" s="55"/>
      <c r="M5100" s="75"/>
      <c r="N5100" s="75"/>
      <c r="O5100" s="74"/>
      <c r="P5100" s="74"/>
      <c r="Q5100" s="57">
        <f t="shared" si="2099"/>
        <v>0</v>
      </c>
      <c r="R5100" s="74"/>
      <c r="S5100" s="53">
        <f t="shared" si="2100"/>
        <v>0</v>
      </c>
      <c r="T5100" s="58"/>
      <c r="U5100" s="58"/>
      <c r="V5100" s="53">
        <f t="shared" si="2101"/>
        <v>0</v>
      </c>
      <c r="W5100" s="75"/>
      <c r="X5100" s="76"/>
    </row>
    <row r="5101" spans="1:24" s="35" customFormat="1" ht="31.5" x14ac:dyDescent="0.25">
      <c r="A5101" s="72" t="s">
        <v>310</v>
      </c>
      <c r="B5101" s="44" t="s">
        <v>335</v>
      </c>
      <c r="C5101" s="79" t="s">
        <v>235</v>
      </c>
      <c r="D5101" s="43" t="s">
        <v>236</v>
      </c>
      <c r="E5101" s="53"/>
      <c r="F5101" s="53">
        <f t="shared" si="2104"/>
        <v>0</v>
      </c>
      <c r="G5101" s="53"/>
      <c r="H5101" s="53"/>
      <c r="I5101" s="54"/>
      <c r="J5101" s="50"/>
      <c r="K5101" s="54"/>
      <c r="L5101" s="55"/>
      <c r="M5101" s="75"/>
      <c r="N5101" s="75"/>
      <c r="O5101" s="74"/>
      <c r="P5101" s="74"/>
      <c r="Q5101" s="57">
        <f t="shared" si="2099"/>
        <v>0</v>
      </c>
      <c r="R5101" s="74"/>
      <c r="S5101" s="53">
        <f t="shared" si="2100"/>
        <v>0</v>
      </c>
      <c r="T5101" s="58"/>
      <c r="U5101" s="58"/>
      <c r="V5101" s="53">
        <f t="shared" si="2101"/>
        <v>0</v>
      </c>
      <c r="W5101" s="75"/>
      <c r="X5101" s="76"/>
    </row>
    <row r="5102" spans="1:24" s="35" customFormat="1" ht="31.5" x14ac:dyDescent="0.25">
      <c r="A5102" s="72" t="s">
        <v>310</v>
      </c>
      <c r="B5102" s="44" t="s">
        <v>335</v>
      </c>
      <c r="C5102" s="79" t="s">
        <v>237</v>
      </c>
      <c r="D5102" s="43" t="s">
        <v>238</v>
      </c>
      <c r="E5102" s="53"/>
      <c r="F5102" s="53">
        <f t="shared" si="2104"/>
        <v>0</v>
      </c>
      <c r="G5102" s="53"/>
      <c r="H5102" s="53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2099"/>
        <v>0</v>
      </c>
      <c r="R5102" s="74"/>
      <c r="S5102" s="53">
        <f t="shared" si="2100"/>
        <v>0</v>
      </c>
      <c r="T5102" s="58"/>
      <c r="U5102" s="58"/>
      <c r="V5102" s="53">
        <f t="shared" si="2101"/>
        <v>0</v>
      </c>
      <c r="W5102" s="75"/>
      <c r="X5102" s="76"/>
    </row>
    <row r="5103" spans="1:24" s="35" customFormat="1" ht="15.75" x14ac:dyDescent="0.25">
      <c r="A5103" s="72" t="s">
        <v>310</v>
      </c>
      <c r="B5103" s="44" t="s">
        <v>335</v>
      </c>
      <c r="C5103" s="79" t="s">
        <v>239</v>
      </c>
      <c r="D5103" s="43" t="s">
        <v>243</v>
      </c>
      <c r="E5103" s="53"/>
      <c r="F5103" s="53">
        <f t="shared" si="2104"/>
        <v>0</v>
      </c>
      <c r="G5103" s="53"/>
      <c r="H5103" s="53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2099"/>
        <v>0</v>
      </c>
      <c r="R5103" s="74"/>
      <c r="S5103" s="53">
        <f t="shared" si="2100"/>
        <v>0</v>
      </c>
      <c r="T5103" s="58"/>
      <c r="U5103" s="58"/>
      <c r="V5103" s="53">
        <f t="shared" si="2101"/>
        <v>0</v>
      </c>
      <c r="W5103" s="75"/>
      <c r="X5103" s="76"/>
    </row>
    <row r="5104" spans="1:24" s="35" customFormat="1" ht="15.75" x14ac:dyDescent="0.25">
      <c r="A5104" s="72" t="s">
        <v>310</v>
      </c>
      <c r="B5104" s="44" t="s">
        <v>335</v>
      </c>
      <c r="C5104" s="79" t="s">
        <v>240</v>
      </c>
      <c r="D5104" s="43" t="s">
        <v>244</v>
      </c>
      <c r="E5104" s="53"/>
      <c r="F5104" s="53"/>
      <c r="G5104" s="53"/>
      <c r="H5104" s="53"/>
      <c r="I5104" s="119"/>
      <c r="J5104" s="55"/>
      <c r="K5104" s="54"/>
      <c r="L5104" s="55"/>
      <c r="M5104" s="75"/>
      <c r="N5104" s="75"/>
      <c r="O5104" s="74"/>
      <c r="P5104" s="74"/>
      <c r="Q5104" s="57">
        <f t="shared" si="2099"/>
        <v>0</v>
      </c>
      <c r="R5104" s="74"/>
      <c r="S5104" s="53">
        <f t="shared" si="2100"/>
        <v>0</v>
      </c>
      <c r="T5104" s="58"/>
      <c r="U5104" s="58"/>
      <c r="V5104" s="53">
        <f t="shared" si="2101"/>
        <v>0</v>
      </c>
      <c r="W5104" s="75"/>
      <c r="X5104" s="76"/>
    </row>
    <row r="5105" spans="1:24" s="35" customFormat="1" ht="15.75" x14ac:dyDescent="0.25">
      <c r="A5105" s="72" t="s">
        <v>310</v>
      </c>
      <c r="B5105" s="44" t="s">
        <v>335</v>
      </c>
      <c r="C5105" s="79" t="s">
        <v>241</v>
      </c>
      <c r="D5105" s="43" t="s">
        <v>242</v>
      </c>
      <c r="E5105" s="53"/>
      <c r="F5105" s="53">
        <f t="shared" si="2104"/>
        <v>0</v>
      </c>
      <c r="G5105" s="53"/>
      <c r="H5105" s="53"/>
      <c r="I5105" s="54"/>
      <c r="J5105" s="50"/>
      <c r="K5105" s="54"/>
      <c r="L5105" s="55"/>
      <c r="M5105" s="75"/>
      <c r="N5105" s="75"/>
      <c r="O5105" s="74"/>
      <c r="P5105" s="74"/>
      <c r="Q5105" s="57">
        <f t="shared" si="2099"/>
        <v>0</v>
      </c>
      <c r="R5105" s="74"/>
      <c r="S5105" s="53">
        <f t="shared" si="2100"/>
        <v>0</v>
      </c>
      <c r="T5105" s="58"/>
      <c r="U5105" s="58"/>
      <c r="V5105" s="53">
        <f t="shared" si="2101"/>
        <v>0</v>
      </c>
      <c r="W5105" s="75"/>
      <c r="X5105" s="76"/>
    </row>
    <row r="5106" spans="1:24" s="35" customFormat="1" ht="31.5" x14ac:dyDescent="0.25">
      <c r="A5106" s="72" t="s">
        <v>310</v>
      </c>
      <c r="B5106" s="44" t="s">
        <v>335</v>
      </c>
      <c r="C5106" s="79" t="s">
        <v>245</v>
      </c>
      <c r="D5106" s="43" t="s">
        <v>246</v>
      </c>
      <c r="E5106" s="53"/>
      <c r="F5106" s="53">
        <f t="shared" si="2104"/>
        <v>0</v>
      </c>
      <c r="G5106" s="53"/>
      <c r="H5106" s="53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2099"/>
        <v>0</v>
      </c>
      <c r="R5106" s="74"/>
      <c r="S5106" s="53">
        <f t="shared" si="2100"/>
        <v>0</v>
      </c>
      <c r="T5106" s="58"/>
      <c r="U5106" s="58"/>
      <c r="V5106" s="53">
        <f t="shared" si="2101"/>
        <v>0</v>
      </c>
      <c r="W5106" s="75"/>
      <c r="X5106" s="76"/>
    </row>
    <row r="5107" spans="1:24" s="35" customFormat="1" ht="15.75" x14ac:dyDescent="0.25">
      <c r="A5107" s="72" t="s">
        <v>310</v>
      </c>
      <c r="B5107" s="44" t="s">
        <v>335</v>
      </c>
      <c r="C5107" s="79" t="s">
        <v>247</v>
      </c>
      <c r="D5107" s="43" t="s">
        <v>248</v>
      </c>
      <c r="E5107" s="53"/>
      <c r="F5107" s="53">
        <f t="shared" si="2104"/>
        <v>0</v>
      </c>
      <c r="G5107" s="53"/>
      <c r="H5107" s="53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2099"/>
        <v>0</v>
      </c>
      <c r="R5107" s="74"/>
      <c r="S5107" s="53">
        <f t="shared" si="2100"/>
        <v>0</v>
      </c>
      <c r="T5107" s="58"/>
      <c r="U5107" s="58"/>
      <c r="V5107" s="53">
        <f t="shared" si="2101"/>
        <v>0</v>
      </c>
      <c r="W5107" s="75"/>
      <c r="X5107" s="76"/>
    </row>
    <row r="5108" spans="1:24" s="35" customFormat="1" ht="31.5" x14ac:dyDescent="0.25">
      <c r="A5108" s="72" t="s">
        <v>310</v>
      </c>
      <c r="B5108" s="44" t="s">
        <v>335</v>
      </c>
      <c r="C5108" s="79" t="s">
        <v>249</v>
      </c>
      <c r="D5108" s="43" t="s">
        <v>250</v>
      </c>
      <c r="E5108" s="53"/>
      <c r="F5108" s="53">
        <f t="shared" si="2104"/>
        <v>0</v>
      </c>
      <c r="G5108" s="53"/>
      <c r="H5108" s="53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2099"/>
        <v>0</v>
      </c>
      <c r="R5108" s="74"/>
      <c r="S5108" s="53">
        <f t="shared" si="2100"/>
        <v>0</v>
      </c>
      <c r="T5108" s="58"/>
      <c r="U5108" s="58"/>
      <c r="V5108" s="53">
        <f t="shared" si="2101"/>
        <v>0</v>
      </c>
      <c r="W5108" s="75"/>
      <c r="X5108" s="76"/>
    </row>
    <row r="5109" spans="1:24" s="35" customFormat="1" ht="15.75" x14ac:dyDescent="0.25">
      <c r="A5109" s="72" t="s">
        <v>310</v>
      </c>
      <c r="B5109" s="44" t="s">
        <v>335</v>
      </c>
      <c r="C5109" s="79" t="s">
        <v>251</v>
      </c>
      <c r="D5109" s="43" t="s">
        <v>260</v>
      </c>
      <c r="E5109" s="53"/>
      <c r="F5109" s="53">
        <f t="shared" si="2104"/>
        <v>0</v>
      </c>
      <c r="G5109" s="53"/>
      <c r="H5109" s="53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2099"/>
        <v>0</v>
      </c>
      <c r="R5109" s="74"/>
      <c r="S5109" s="53">
        <f t="shared" si="2100"/>
        <v>0</v>
      </c>
      <c r="T5109" s="58"/>
      <c r="U5109" s="58"/>
      <c r="V5109" s="53">
        <f t="shared" si="2101"/>
        <v>0</v>
      </c>
      <c r="W5109" s="75"/>
      <c r="X5109" s="76"/>
    </row>
    <row r="5110" spans="1:24" s="35" customFormat="1" ht="15.75" x14ac:dyDescent="0.25">
      <c r="A5110" s="72" t="s">
        <v>310</v>
      </c>
      <c r="B5110" s="44" t="s">
        <v>335</v>
      </c>
      <c r="C5110" s="79" t="s">
        <v>252</v>
      </c>
      <c r="D5110" s="43" t="s">
        <v>253</v>
      </c>
      <c r="E5110" s="53"/>
      <c r="F5110" s="53">
        <f t="shared" si="2104"/>
        <v>0</v>
      </c>
      <c r="G5110" s="53"/>
      <c r="H5110" s="53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2099"/>
        <v>0</v>
      </c>
      <c r="R5110" s="74"/>
      <c r="S5110" s="53">
        <f t="shared" si="2100"/>
        <v>0</v>
      </c>
      <c r="T5110" s="58"/>
      <c r="U5110" s="58"/>
      <c r="V5110" s="53">
        <f t="shared" si="2101"/>
        <v>0</v>
      </c>
      <c r="W5110" s="75"/>
      <c r="X5110" s="76"/>
    </row>
    <row r="5111" spans="1:24" s="35" customFormat="1" ht="15.75" x14ac:dyDescent="0.25">
      <c r="A5111" s="72" t="s">
        <v>310</v>
      </c>
      <c r="B5111" s="44" t="s">
        <v>335</v>
      </c>
      <c r="C5111" s="79" t="s">
        <v>254</v>
      </c>
      <c r="D5111" s="43" t="s">
        <v>255</v>
      </c>
      <c r="E5111" s="53"/>
      <c r="F5111" s="53">
        <f t="shared" si="2104"/>
        <v>0</v>
      </c>
      <c r="G5111" s="53"/>
      <c r="H5111" s="53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2099"/>
        <v>0</v>
      </c>
      <c r="R5111" s="74"/>
      <c r="S5111" s="53">
        <f t="shared" si="2100"/>
        <v>0</v>
      </c>
      <c r="T5111" s="58"/>
      <c r="U5111" s="58"/>
      <c r="V5111" s="53">
        <f t="shared" si="2101"/>
        <v>0</v>
      </c>
      <c r="W5111" s="75"/>
      <c r="X5111" s="76"/>
    </row>
    <row r="5112" spans="1:24" s="35" customFormat="1" ht="15.75" x14ac:dyDescent="0.25">
      <c r="A5112" s="72" t="s">
        <v>310</v>
      </c>
      <c r="B5112" s="44" t="s">
        <v>335</v>
      </c>
      <c r="C5112" s="79" t="s">
        <v>256</v>
      </c>
      <c r="D5112" s="43" t="s">
        <v>257</v>
      </c>
      <c r="E5112" s="53"/>
      <c r="F5112" s="53">
        <f t="shared" si="2104"/>
        <v>0</v>
      </c>
      <c r="G5112" s="53"/>
      <c r="H5112" s="53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2099"/>
        <v>0</v>
      </c>
      <c r="R5112" s="74"/>
      <c r="S5112" s="53">
        <f t="shared" si="2100"/>
        <v>0</v>
      </c>
      <c r="T5112" s="58"/>
      <c r="U5112" s="58"/>
      <c r="V5112" s="53">
        <f t="shared" si="2101"/>
        <v>0</v>
      </c>
      <c r="W5112" s="75"/>
      <c r="X5112" s="76"/>
    </row>
    <row r="5113" spans="1:24" s="35" customFormat="1" ht="31.5" x14ac:dyDescent="0.25">
      <c r="A5113" s="72" t="s">
        <v>310</v>
      </c>
      <c r="B5113" s="44" t="s">
        <v>335</v>
      </c>
      <c r="C5113" s="79" t="s">
        <v>258</v>
      </c>
      <c r="D5113" s="43" t="s">
        <v>259</v>
      </c>
      <c r="E5113" s="53"/>
      <c r="F5113" s="53">
        <f t="shared" si="2104"/>
        <v>0</v>
      </c>
      <c r="G5113" s="53"/>
      <c r="H5113" s="53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2099"/>
        <v>0</v>
      </c>
      <c r="R5113" s="74"/>
      <c r="S5113" s="53">
        <f t="shared" si="2100"/>
        <v>0</v>
      </c>
      <c r="T5113" s="58"/>
      <c r="U5113" s="58"/>
      <c r="V5113" s="53">
        <f t="shared" si="2101"/>
        <v>0</v>
      </c>
      <c r="W5113" s="75"/>
      <c r="X5113" s="76"/>
    </row>
    <row r="5114" spans="1:24" s="35" customFormat="1" ht="15.75" x14ac:dyDescent="0.25">
      <c r="A5114" s="72" t="s">
        <v>310</v>
      </c>
      <c r="B5114" s="44" t="s">
        <v>335</v>
      </c>
      <c r="C5114" s="79" t="s">
        <v>261</v>
      </c>
      <c r="D5114" s="43" t="s">
        <v>262</v>
      </c>
      <c r="E5114" s="53"/>
      <c r="F5114" s="53">
        <f t="shared" si="2104"/>
        <v>0</v>
      </c>
      <c r="G5114" s="53"/>
      <c r="H5114" s="53"/>
      <c r="I5114" s="54"/>
      <c r="J5114" s="50"/>
      <c r="K5114" s="54"/>
      <c r="L5114" s="55"/>
      <c r="M5114" s="75"/>
      <c r="N5114" s="75"/>
      <c r="O5114" s="74"/>
      <c r="P5114" s="74"/>
      <c r="Q5114" s="57">
        <f t="shared" si="2099"/>
        <v>0</v>
      </c>
      <c r="R5114" s="74"/>
      <c r="S5114" s="53">
        <f t="shared" si="2100"/>
        <v>0</v>
      </c>
      <c r="T5114" s="58"/>
      <c r="U5114" s="58"/>
      <c r="V5114" s="53">
        <f t="shared" si="2101"/>
        <v>0</v>
      </c>
      <c r="W5114" s="75"/>
      <c r="X5114" s="76"/>
    </row>
    <row r="5115" spans="1:24" s="35" customFormat="1" ht="47.25" x14ac:dyDescent="0.25">
      <c r="A5115" s="72" t="s">
        <v>310</v>
      </c>
      <c r="B5115" s="44" t="s">
        <v>335</v>
      </c>
      <c r="C5115" s="79" t="s">
        <v>263</v>
      </c>
      <c r="D5115" s="43" t="s">
        <v>264</v>
      </c>
      <c r="E5115" s="53"/>
      <c r="F5115" s="53">
        <f t="shared" si="2104"/>
        <v>0</v>
      </c>
      <c r="G5115" s="53"/>
      <c r="H5115" s="53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2099"/>
        <v>0</v>
      </c>
      <c r="R5115" s="74"/>
      <c r="S5115" s="53">
        <f t="shared" si="2100"/>
        <v>0</v>
      </c>
      <c r="T5115" s="58"/>
      <c r="U5115" s="58"/>
      <c r="V5115" s="53">
        <f t="shared" si="2101"/>
        <v>0</v>
      </c>
      <c r="W5115" s="75"/>
      <c r="X5115" s="76"/>
    </row>
    <row r="5116" spans="1:24" s="35" customFormat="1" ht="15.75" x14ac:dyDescent="0.25">
      <c r="A5116" s="72" t="s">
        <v>310</v>
      </c>
      <c r="B5116" s="44" t="s">
        <v>335</v>
      </c>
      <c r="C5116" s="79" t="s">
        <v>265</v>
      </c>
      <c r="D5116" s="43" t="s">
        <v>266</v>
      </c>
      <c r="E5116" s="53"/>
      <c r="F5116" s="53">
        <f t="shared" si="2104"/>
        <v>0</v>
      </c>
      <c r="G5116" s="53"/>
      <c r="H5116" s="53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2099"/>
        <v>0</v>
      </c>
      <c r="R5116" s="74"/>
      <c r="S5116" s="53">
        <f t="shared" si="2100"/>
        <v>0</v>
      </c>
      <c r="T5116" s="58"/>
      <c r="U5116" s="58"/>
      <c r="V5116" s="53">
        <f t="shared" si="2101"/>
        <v>0</v>
      </c>
      <c r="W5116" s="75"/>
      <c r="X5116" s="76"/>
    </row>
    <row r="5117" spans="1:24" s="35" customFormat="1" ht="31.5" x14ac:dyDescent="0.25">
      <c r="A5117" s="72" t="s">
        <v>310</v>
      </c>
      <c r="B5117" s="44" t="s">
        <v>335</v>
      </c>
      <c r="C5117" s="79" t="s">
        <v>267</v>
      </c>
      <c r="D5117" s="43" t="s">
        <v>268</v>
      </c>
      <c r="E5117" s="53"/>
      <c r="F5117" s="53">
        <f t="shared" si="2104"/>
        <v>0</v>
      </c>
      <c r="G5117" s="53"/>
      <c r="H5117" s="53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2099"/>
        <v>0</v>
      </c>
      <c r="R5117" s="74"/>
      <c r="S5117" s="53">
        <f t="shared" si="2100"/>
        <v>0</v>
      </c>
      <c r="T5117" s="58"/>
      <c r="U5117" s="58"/>
      <c r="V5117" s="53">
        <f t="shared" si="2101"/>
        <v>0</v>
      </c>
      <c r="W5117" s="75"/>
      <c r="X5117" s="76"/>
    </row>
    <row r="5118" spans="1:24" s="35" customFormat="1" ht="15.75" x14ac:dyDescent="0.25">
      <c r="A5118" s="72" t="s">
        <v>310</v>
      </c>
      <c r="B5118" s="44" t="s">
        <v>335</v>
      </c>
      <c r="C5118" s="79" t="s">
        <v>269</v>
      </c>
      <c r="D5118" s="43" t="s">
        <v>270</v>
      </c>
      <c r="E5118" s="53"/>
      <c r="F5118" s="53">
        <f t="shared" si="2104"/>
        <v>0</v>
      </c>
      <c r="G5118" s="53"/>
      <c r="H5118" s="53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2099"/>
        <v>0</v>
      </c>
      <c r="R5118" s="74"/>
      <c r="S5118" s="53">
        <f t="shared" si="2100"/>
        <v>0</v>
      </c>
      <c r="T5118" s="58"/>
      <c r="U5118" s="58"/>
      <c r="V5118" s="53">
        <f t="shared" si="2101"/>
        <v>0</v>
      </c>
      <c r="W5118" s="75"/>
      <c r="X5118" s="76"/>
    </row>
    <row r="5119" spans="1:24" s="35" customFormat="1" ht="31.5" x14ac:dyDescent="0.25">
      <c r="A5119" s="72" t="s">
        <v>310</v>
      </c>
      <c r="B5119" s="44" t="s">
        <v>335</v>
      </c>
      <c r="C5119" s="79" t="s">
        <v>271</v>
      </c>
      <c r="D5119" s="43" t="s">
        <v>272</v>
      </c>
      <c r="E5119" s="53"/>
      <c r="F5119" s="53">
        <f t="shared" si="2104"/>
        <v>0</v>
      </c>
      <c r="G5119" s="53"/>
      <c r="H5119" s="53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2099"/>
        <v>0</v>
      </c>
      <c r="R5119" s="74"/>
      <c r="S5119" s="53">
        <f t="shared" si="2100"/>
        <v>0</v>
      </c>
      <c r="T5119" s="58"/>
      <c r="U5119" s="58"/>
      <c r="V5119" s="53">
        <f t="shared" si="2101"/>
        <v>0</v>
      </c>
      <c r="W5119" s="75"/>
      <c r="X5119" s="76"/>
    </row>
    <row r="5120" spans="1:24" s="35" customFormat="1" ht="15.75" x14ac:dyDescent="0.25">
      <c r="A5120" s="72" t="s">
        <v>310</v>
      </c>
      <c r="B5120" s="44" t="s">
        <v>335</v>
      </c>
      <c r="C5120" s="79" t="s">
        <v>273</v>
      </c>
      <c r="D5120" s="43" t="s">
        <v>274</v>
      </c>
      <c r="E5120" s="53"/>
      <c r="F5120" s="53">
        <f t="shared" si="2104"/>
        <v>0</v>
      </c>
      <c r="G5120" s="53"/>
      <c r="H5120" s="53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2099"/>
        <v>0</v>
      </c>
      <c r="R5120" s="74"/>
      <c r="S5120" s="53">
        <f t="shared" si="2100"/>
        <v>0</v>
      </c>
      <c r="T5120" s="58"/>
      <c r="U5120" s="58"/>
      <c r="V5120" s="53">
        <f t="shared" si="2101"/>
        <v>0</v>
      </c>
      <c r="W5120" s="75"/>
      <c r="X5120" s="76"/>
    </row>
    <row r="5121" spans="1:24" s="35" customFormat="1" ht="31.5" x14ac:dyDescent="0.25">
      <c r="A5121" s="72" t="s">
        <v>310</v>
      </c>
      <c r="B5121" s="44" t="s">
        <v>335</v>
      </c>
      <c r="C5121" s="79" t="s">
        <v>275</v>
      </c>
      <c r="D5121" s="43" t="s">
        <v>276</v>
      </c>
      <c r="E5121" s="74"/>
      <c r="F5121" s="74"/>
      <c r="G5121" s="74"/>
      <c r="H5121" s="74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2099"/>
        <v>0</v>
      </c>
      <c r="R5121" s="74"/>
      <c r="S5121" s="53">
        <f t="shared" si="2100"/>
        <v>0</v>
      </c>
      <c r="T5121" s="58"/>
      <c r="U5121" s="58"/>
      <c r="V5121" s="53">
        <f t="shared" si="2101"/>
        <v>0</v>
      </c>
      <c r="W5121" s="75"/>
      <c r="X5121" s="76"/>
    </row>
    <row r="5122" spans="1:24" s="35" customFormat="1" ht="15.75" x14ac:dyDescent="0.25">
      <c r="A5122" s="72" t="s">
        <v>310</v>
      </c>
      <c r="B5122" s="44" t="s">
        <v>335</v>
      </c>
      <c r="C5122" s="37" t="s">
        <v>353</v>
      </c>
      <c r="D5122" s="43" t="s">
        <v>351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/>
      <c r="R5122" s="74"/>
      <c r="S5122" s="53"/>
      <c r="T5122" s="58"/>
      <c r="U5122" s="58"/>
      <c r="V5122" s="53"/>
      <c r="W5122" s="75"/>
      <c r="X5122" s="76"/>
    </row>
    <row r="5123" spans="1:24" s="35" customFormat="1" ht="15.75" x14ac:dyDescent="0.25">
      <c r="A5123" s="72" t="s">
        <v>310</v>
      </c>
      <c r="B5123" s="44" t="s">
        <v>335</v>
      </c>
      <c r="C5123" s="37" t="s">
        <v>354</v>
      </c>
      <c r="D5123" s="38" t="s">
        <v>355</v>
      </c>
      <c r="E5123" s="53"/>
      <c r="F5123" s="99">
        <f>E5123/12*1</f>
        <v>0</v>
      </c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>
        <f>O5123-P5123</f>
        <v>0</v>
      </c>
      <c r="R5123" s="74"/>
      <c r="S5123" s="53">
        <f>ROUND(R5123/12*3,0)</f>
        <v>0</v>
      </c>
      <c r="T5123" s="58"/>
      <c r="U5123" s="58"/>
      <c r="V5123" s="53">
        <f>T5123-U5123</f>
        <v>0</v>
      </c>
      <c r="W5123" s="75"/>
      <c r="X5123" s="76"/>
    </row>
    <row r="5124" spans="1:24" s="35" customFormat="1" ht="15.75" x14ac:dyDescent="0.25">
      <c r="A5124" s="72" t="s">
        <v>310</v>
      </c>
      <c r="B5124" s="44" t="s">
        <v>335</v>
      </c>
      <c r="C5124" s="37" t="s">
        <v>360</v>
      </c>
      <c r="D5124" s="43" t="s">
        <v>319</v>
      </c>
      <c r="E5124" s="53"/>
      <c r="F5124" s="99">
        <f>E5124/12*1</f>
        <v>0</v>
      </c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/>
      <c r="R5124" s="74"/>
      <c r="S5124" s="53"/>
      <c r="T5124" s="58"/>
      <c r="U5124" s="58"/>
      <c r="V5124" s="53"/>
      <c r="W5124" s="75"/>
      <c r="X5124" s="76"/>
    </row>
    <row r="5125" spans="1:24" s="35" customFormat="1" ht="15.75" x14ac:dyDescent="0.25">
      <c r="A5125" s="72" t="s">
        <v>310</v>
      </c>
      <c r="B5125" s="44" t="s">
        <v>335</v>
      </c>
      <c r="C5125" s="37" t="s">
        <v>380</v>
      </c>
      <c r="D5125" s="39" t="s">
        <v>361</v>
      </c>
      <c r="E5125" s="53"/>
      <c r="F5125" s="99">
        <f>E5125/12*1</f>
        <v>0</v>
      </c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/>
      <c r="R5125" s="74"/>
      <c r="S5125" s="53"/>
      <c r="T5125" s="58"/>
      <c r="U5125" s="58"/>
      <c r="V5125" s="53"/>
      <c r="W5125" s="75"/>
      <c r="X5125" s="76"/>
    </row>
    <row r="5126" spans="1:24" s="35" customFormat="1" ht="15.75" x14ac:dyDescent="0.25">
      <c r="A5126" s="72" t="s">
        <v>310</v>
      </c>
      <c r="B5126" s="44" t="s">
        <v>335</v>
      </c>
      <c r="C5126" s="98" t="s">
        <v>387</v>
      </c>
      <c r="D5126" s="117" t="s">
        <v>388</v>
      </c>
      <c r="E5126" s="53">
        <v>10000</v>
      </c>
      <c r="F5126" s="53">
        <f>E5126</f>
        <v>10000</v>
      </c>
      <c r="G5126" s="53">
        <f t="shared" ref="G5126:H5126" si="2106">F5126</f>
        <v>10000</v>
      </c>
      <c r="H5126" s="53">
        <f t="shared" si="2106"/>
        <v>10000</v>
      </c>
      <c r="I5126" s="119"/>
      <c r="J5126" s="55"/>
      <c r="K5126" s="54"/>
      <c r="L5126" s="55"/>
      <c r="M5126" s="75"/>
      <c r="N5126" s="75"/>
      <c r="O5126" s="74"/>
      <c r="P5126" s="74"/>
      <c r="Q5126" s="57"/>
      <c r="R5126" s="74"/>
      <c r="S5126" s="53"/>
      <c r="T5126" s="58"/>
      <c r="U5126" s="58"/>
      <c r="V5126" s="53"/>
      <c r="W5126" s="75"/>
      <c r="X5126" s="76"/>
    </row>
    <row r="5127" spans="1:24" s="81" customFormat="1" ht="22.5" customHeight="1" x14ac:dyDescent="0.25">
      <c r="A5127" s="100" t="s">
        <v>311</v>
      </c>
      <c r="B5127" s="100" t="s">
        <v>336</v>
      </c>
      <c r="C5127" s="108" t="s">
        <v>102</v>
      </c>
      <c r="D5127" s="102" t="s">
        <v>21</v>
      </c>
      <c r="E5127" s="109">
        <f>E5128+E5167</f>
        <v>1603342</v>
      </c>
      <c r="F5127" s="109">
        <f>F5128+F5167</f>
        <v>275554.83</v>
      </c>
      <c r="G5127" s="109">
        <f>G5128+G5167</f>
        <v>294473</v>
      </c>
      <c r="H5127" s="109">
        <f>H5128+H5167</f>
        <v>271976</v>
      </c>
      <c r="I5127" s="103">
        <f>I5128+I5167</f>
        <v>21997.17</v>
      </c>
      <c r="J5127" s="106">
        <f>ROUND(I5127/F5127*100,2)</f>
        <v>7.98</v>
      </c>
      <c r="K5127" s="103">
        <f>K5128+K5167</f>
        <v>-3078.9999999999982</v>
      </c>
      <c r="L5127" s="106">
        <f>ROUND(K5127*100/-F5127,2)</f>
        <v>1.1200000000000001</v>
      </c>
      <c r="M5127" s="109">
        <f t="shared" ref="M5127:V5127" si="2107">M5128+M5167</f>
        <v>27725</v>
      </c>
      <c r="N5127" s="109">
        <f t="shared" si="2107"/>
        <v>4620.83</v>
      </c>
      <c r="O5127" s="109">
        <f t="shared" si="2107"/>
        <v>4585</v>
      </c>
      <c r="P5127" s="109">
        <f t="shared" si="2107"/>
        <v>3780</v>
      </c>
      <c r="Q5127" s="103">
        <f t="shared" si="2107"/>
        <v>805</v>
      </c>
      <c r="R5127" s="109">
        <f t="shared" si="2107"/>
        <v>740</v>
      </c>
      <c r="S5127" s="103">
        <f t="shared" si="2107"/>
        <v>123</v>
      </c>
      <c r="T5127" s="103">
        <f t="shared" si="2107"/>
        <v>152</v>
      </c>
      <c r="U5127" s="103">
        <f t="shared" si="2107"/>
        <v>127</v>
      </c>
      <c r="V5127" s="103">
        <f t="shared" si="2107"/>
        <v>25</v>
      </c>
      <c r="W5127" s="107">
        <v>4982</v>
      </c>
      <c r="X5127" s="80"/>
    </row>
    <row r="5128" spans="1:24" s="77" customFormat="1" ht="15.75" x14ac:dyDescent="0.25">
      <c r="A5128" s="72" t="s">
        <v>311</v>
      </c>
      <c r="B5128" s="21">
        <v>1</v>
      </c>
      <c r="C5128" s="73" t="s">
        <v>102</v>
      </c>
      <c r="D5128" s="27" t="s">
        <v>22</v>
      </c>
      <c r="E5128" s="52">
        <f t="shared" ref="E5128:L5128" si="2108">E5129+E5135+E5149</f>
        <v>937845</v>
      </c>
      <c r="F5128" s="52">
        <f t="shared" si="2108"/>
        <v>156306</v>
      </c>
      <c r="G5128" s="52">
        <f t="shared" si="2108"/>
        <v>156306</v>
      </c>
      <c r="H5128" s="52">
        <f t="shared" si="2108"/>
        <v>156306</v>
      </c>
      <c r="I5128" s="124">
        <f t="shared" si="2108"/>
        <v>0</v>
      </c>
      <c r="J5128" s="124">
        <f t="shared" si="2108"/>
        <v>0</v>
      </c>
      <c r="K5128" s="124">
        <f t="shared" si="2108"/>
        <v>0</v>
      </c>
      <c r="L5128" s="52">
        <f t="shared" si="2108"/>
        <v>0</v>
      </c>
      <c r="M5128" s="49"/>
      <c r="N5128" s="49">
        <f>ROUND(M5128/12*2,2)</f>
        <v>0</v>
      </c>
      <c r="O5128" s="52">
        <f t="shared" ref="O5128:V5128" si="2109">O5129+O5135+O5149</f>
        <v>0</v>
      </c>
      <c r="P5128" s="52">
        <f t="shared" si="2109"/>
        <v>0</v>
      </c>
      <c r="Q5128" s="124">
        <f t="shared" si="2109"/>
        <v>0</v>
      </c>
      <c r="R5128" s="52">
        <f t="shared" si="2109"/>
        <v>0</v>
      </c>
      <c r="S5128" s="52">
        <f t="shared" si="2109"/>
        <v>0</v>
      </c>
      <c r="T5128" s="134">
        <f t="shared" si="2109"/>
        <v>0</v>
      </c>
      <c r="U5128" s="134">
        <f t="shared" si="2109"/>
        <v>0</v>
      </c>
      <c r="V5128" s="59">
        <f t="shared" si="2109"/>
        <v>0</v>
      </c>
      <c r="W5128" s="75"/>
      <c r="X5128" s="82"/>
    </row>
    <row r="5129" spans="1:24" s="77" customFormat="1" ht="15.75" x14ac:dyDescent="0.25">
      <c r="A5129" s="72" t="s">
        <v>311</v>
      </c>
      <c r="B5129" s="33" t="s">
        <v>330</v>
      </c>
      <c r="C5129" s="73" t="s">
        <v>102</v>
      </c>
      <c r="D5129" s="32" t="s">
        <v>23</v>
      </c>
      <c r="E5129" s="83">
        <f t="shared" ref="E5129:L5129" si="2110">SUM(E5130:E5134)</f>
        <v>937845</v>
      </c>
      <c r="F5129" s="83">
        <f t="shared" si="2110"/>
        <v>156306</v>
      </c>
      <c r="G5129" s="83">
        <f t="shared" si="2110"/>
        <v>156306</v>
      </c>
      <c r="H5129" s="83">
        <f t="shared" si="2110"/>
        <v>156306</v>
      </c>
      <c r="I5129" s="128">
        <f t="shared" si="2110"/>
        <v>0</v>
      </c>
      <c r="J5129" s="128">
        <f t="shared" si="2110"/>
        <v>0</v>
      </c>
      <c r="K5129" s="128">
        <f t="shared" si="2110"/>
        <v>0</v>
      </c>
      <c r="L5129" s="49">
        <f t="shared" si="2110"/>
        <v>0</v>
      </c>
      <c r="M5129" s="83"/>
      <c r="N5129" s="83"/>
      <c r="O5129" s="52">
        <f t="shared" ref="O5129:V5129" si="2111">SUM(O5130:O5134)</f>
        <v>0</v>
      </c>
      <c r="P5129" s="52">
        <f t="shared" si="2111"/>
        <v>0</v>
      </c>
      <c r="Q5129" s="124">
        <f t="shared" si="2111"/>
        <v>0</v>
      </c>
      <c r="R5129" s="52">
        <f t="shared" si="2111"/>
        <v>0</v>
      </c>
      <c r="S5129" s="52">
        <f t="shared" si="2111"/>
        <v>0</v>
      </c>
      <c r="T5129" s="139">
        <f t="shared" si="2111"/>
        <v>0</v>
      </c>
      <c r="U5129" s="141">
        <f t="shared" si="2111"/>
        <v>0</v>
      </c>
      <c r="V5129" s="49">
        <f t="shared" si="2111"/>
        <v>0</v>
      </c>
      <c r="W5129" s="83"/>
      <c r="X5129" s="82"/>
    </row>
    <row r="5130" spans="1:24" s="77" customFormat="1" ht="15.75" x14ac:dyDescent="0.25">
      <c r="A5130" s="72" t="s">
        <v>311</v>
      </c>
      <c r="B5130" s="33" t="s">
        <v>330</v>
      </c>
      <c r="C5130" s="73" t="s">
        <v>73</v>
      </c>
      <c r="D5130" s="34" t="s">
        <v>106</v>
      </c>
      <c r="E5130" s="53"/>
      <c r="F5130" s="99"/>
      <c r="G5130" s="53"/>
      <c r="H5130" s="99"/>
      <c r="I5130" s="54"/>
      <c r="J5130" s="50"/>
      <c r="K5130" s="54"/>
      <c r="L5130" s="55"/>
      <c r="M5130" s="74"/>
      <c r="N5130" s="74"/>
      <c r="O5130" s="74"/>
      <c r="P5130" s="74"/>
      <c r="Q5130" s="57">
        <f>O5130-P5130</f>
        <v>0</v>
      </c>
      <c r="R5130" s="74"/>
      <c r="S5130" s="53">
        <f>ROUND(R5130/12*3,0)</f>
        <v>0</v>
      </c>
      <c r="T5130" s="58"/>
      <c r="U5130" s="58"/>
      <c r="V5130" s="53">
        <f>T5130-U5130</f>
        <v>0</v>
      </c>
      <c r="W5130" s="74"/>
      <c r="X5130" s="76"/>
    </row>
    <row r="5131" spans="1:24" s="77" customFormat="1" ht="15.75" x14ac:dyDescent="0.25">
      <c r="A5131" s="72" t="s">
        <v>311</v>
      </c>
      <c r="B5131" s="33" t="s">
        <v>330</v>
      </c>
      <c r="C5131" s="73" t="s">
        <v>74</v>
      </c>
      <c r="D5131" s="116" t="s">
        <v>104</v>
      </c>
      <c r="E5131" s="53">
        <v>937845</v>
      </c>
      <c r="F5131" s="53">
        <f>78153*2</f>
        <v>156306</v>
      </c>
      <c r="G5131" s="53">
        <v>156306</v>
      </c>
      <c r="H5131" s="53">
        <v>156306</v>
      </c>
      <c r="I5131" s="54"/>
      <c r="J5131" s="50"/>
      <c r="K5131" s="54"/>
      <c r="L5131" s="55"/>
      <c r="M5131" s="75"/>
      <c r="N5131" s="75"/>
      <c r="O5131" s="74"/>
      <c r="P5131" s="74"/>
      <c r="Q5131" s="57">
        <f>O5131-P5131</f>
        <v>0</v>
      </c>
      <c r="R5131" s="74"/>
      <c r="S5131" s="53">
        <f>ROUND(R5131/12*3,0)</f>
        <v>0</v>
      </c>
      <c r="T5131" s="58"/>
      <c r="U5131" s="58"/>
      <c r="V5131" s="53">
        <f>T5131-U5131</f>
        <v>0</v>
      </c>
      <c r="W5131" s="75"/>
      <c r="X5131" s="76"/>
    </row>
    <row r="5132" spans="1:24" s="77" customFormat="1" ht="15.75" x14ac:dyDescent="0.25">
      <c r="A5132" s="72" t="s">
        <v>311</v>
      </c>
      <c r="B5132" s="33" t="s">
        <v>330</v>
      </c>
      <c r="C5132" s="73" t="s">
        <v>74</v>
      </c>
      <c r="D5132" s="116" t="s">
        <v>105</v>
      </c>
      <c r="E5132" s="53"/>
      <c r="F5132" s="53"/>
      <c r="G5132" s="53"/>
      <c r="H5132" s="53"/>
      <c r="I5132" s="54"/>
      <c r="J5132" s="50"/>
      <c r="K5132" s="54"/>
      <c r="L5132" s="55"/>
      <c r="M5132" s="75"/>
      <c r="N5132" s="75"/>
      <c r="O5132" s="74"/>
      <c r="P5132" s="74"/>
      <c r="Q5132" s="57">
        <f>O5132-P5132</f>
        <v>0</v>
      </c>
      <c r="R5132" s="74"/>
      <c r="S5132" s="53">
        <f>ROUND(R5132/12*3,0)</f>
        <v>0</v>
      </c>
      <c r="T5132" s="58"/>
      <c r="U5132" s="58"/>
      <c r="V5132" s="53">
        <f>T5132-U5132</f>
        <v>0</v>
      </c>
      <c r="W5132" s="75"/>
      <c r="X5132" s="76"/>
    </row>
    <row r="5133" spans="1:24" s="77" customFormat="1" ht="15.75" x14ac:dyDescent="0.25">
      <c r="A5133" s="72" t="s">
        <v>311</v>
      </c>
      <c r="B5133" s="33" t="s">
        <v>330</v>
      </c>
      <c r="C5133" s="73" t="s">
        <v>75</v>
      </c>
      <c r="D5133" s="34" t="s">
        <v>107</v>
      </c>
      <c r="E5133" s="74"/>
      <c r="F5133" s="53"/>
      <c r="G5133" s="74"/>
      <c r="H5133" s="74"/>
      <c r="I5133" s="119"/>
      <c r="J5133" s="50"/>
      <c r="K5133" s="119"/>
      <c r="L5133" s="55"/>
      <c r="M5133" s="75"/>
      <c r="N5133" s="75"/>
      <c r="O5133" s="74"/>
      <c r="P5133" s="74"/>
      <c r="Q5133" s="59">
        <f>O5133-P5133</f>
        <v>0</v>
      </c>
      <c r="R5133" s="74"/>
      <c r="S5133" s="53">
        <f>ROUND(R5133/12*3,0)</f>
        <v>0</v>
      </c>
      <c r="T5133" s="53"/>
      <c r="U5133" s="53"/>
      <c r="V5133" s="53">
        <f>T5133-U5133</f>
        <v>0</v>
      </c>
      <c r="W5133" s="75"/>
      <c r="X5133" s="76"/>
    </row>
    <row r="5134" spans="1:24" s="77" customFormat="1" ht="31.5" x14ac:dyDescent="0.25">
      <c r="A5134" s="72" t="s">
        <v>311</v>
      </c>
      <c r="B5134" s="33" t="s">
        <v>330</v>
      </c>
      <c r="C5134" s="73" t="s">
        <v>76</v>
      </c>
      <c r="D5134" s="34" t="s">
        <v>108</v>
      </c>
      <c r="E5134" s="74"/>
      <c r="F5134" s="53"/>
      <c r="G5134" s="74"/>
      <c r="H5134" s="74"/>
      <c r="I5134" s="54"/>
      <c r="J5134" s="50"/>
      <c r="K5134" s="54"/>
      <c r="L5134" s="55"/>
      <c r="M5134" s="75"/>
      <c r="N5134" s="75"/>
      <c r="O5134" s="74"/>
      <c r="P5134" s="74"/>
      <c r="Q5134" s="57">
        <f>O5134-P5134</f>
        <v>0</v>
      </c>
      <c r="R5134" s="74"/>
      <c r="S5134" s="53">
        <f>ROUND(R5134/12*3,0)</f>
        <v>0</v>
      </c>
      <c r="T5134" s="58"/>
      <c r="U5134" s="58"/>
      <c r="V5134" s="53">
        <f>T5134-U5134</f>
        <v>0</v>
      </c>
      <c r="W5134" s="75"/>
      <c r="X5134" s="76"/>
    </row>
    <row r="5135" spans="1:24" s="77" customFormat="1" ht="15.75" x14ac:dyDescent="0.25">
      <c r="A5135" s="72" t="s">
        <v>311</v>
      </c>
      <c r="B5135" s="22" t="s">
        <v>331</v>
      </c>
      <c r="C5135" s="36"/>
      <c r="D5135" s="32" t="s">
        <v>24</v>
      </c>
      <c r="E5135" s="61">
        <f t="shared" ref="E5135:L5135" si="2112">SUM(E5136:E5148)</f>
        <v>0</v>
      </c>
      <c r="F5135" s="61">
        <f t="shared" si="2112"/>
        <v>0</v>
      </c>
      <c r="G5135" s="61">
        <f t="shared" si="2112"/>
        <v>0</v>
      </c>
      <c r="H5135" s="61">
        <f t="shared" si="2112"/>
        <v>0</v>
      </c>
      <c r="I5135" s="120">
        <f t="shared" si="2112"/>
        <v>0</v>
      </c>
      <c r="J5135" s="120">
        <f t="shared" si="2112"/>
        <v>0</v>
      </c>
      <c r="K5135" s="120">
        <f t="shared" si="2112"/>
        <v>0</v>
      </c>
      <c r="L5135" s="61">
        <f t="shared" si="2112"/>
        <v>0</v>
      </c>
      <c r="M5135" s="61"/>
      <c r="N5135" s="61"/>
      <c r="O5135" s="61">
        <f t="shared" ref="O5135:V5135" si="2113">SUM(O5136:O5148)</f>
        <v>0</v>
      </c>
      <c r="P5135" s="61">
        <f t="shared" si="2113"/>
        <v>0</v>
      </c>
      <c r="Q5135" s="120">
        <f t="shared" si="2113"/>
        <v>0</v>
      </c>
      <c r="R5135" s="61">
        <f t="shared" si="2113"/>
        <v>0</v>
      </c>
      <c r="S5135" s="61">
        <f t="shared" si="2113"/>
        <v>0</v>
      </c>
      <c r="T5135" s="137">
        <f t="shared" si="2113"/>
        <v>0</v>
      </c>
      <c r="U5135" s="137">
        <f t="shared" si="2113"/>
        <v>0</v>
      </c>
      <c r="V5135" s="61">
        <f t="shared" si="2113"/>
        <v>0</v>
      </c>
      <c r="W5135" s="68"/>
      <c r="X5135" s="76"/>
    </row>
    <row r="5136" spans="1:24" s="77" customFormat="1" ht="15.75" x14ac:dyDescent="0.25">
      <c r="A5136" s="72" t="s">
        <v>311</v>
      </c>
      <c r="B5136" s="33" t="s">
        <v>331</v>
      </c>
      <c r="C5136" s="79" t="s">
        <v>25</v>
      </c>
      <c r="D5136" s="34" t="s">
        <v>54</v>
      </c>
      <c r="E5136" s="74"/>
      <c r="F5136" s="74"/>
      <c r="G5136" s="74"/>
      <c r="H5136" s="74"/>
      <c r="I5136" s="54">
        <f t="shared" ref="I5136:I5148" si="2114">G5136-F5136</f>
        <v>0</v>
      </c>
      <c r="J5136" s="50"/>
      <c r="K5136" s="54"/>
      <c r="L5136" s="55"/>
      <c r="M5136" s="75"/>
      <c r="N5136" s="75"/>
      <c r="O5136" s="74"/>
      <c r="P5136" s="74"/>
      <c r="Q5136" s="57">
        <f t="shared" ref="Q5136:Q5148" si="2115">O5136-P5136</f>
        <v>0</v>
      </c>
      <c r="R5136" s="74"/>
      <c r="S5136" s="53">
        <f t="shared" ref="S5136:S5148" si="2116">ROUND(R5136/12*3,0)</f>
        <v>0</v>
      </c>
      <c r="T5136" s="58"/>
      <c r="U5136" s="58"/>
      <c r="V5136" s="53">
        <f t="shared" ref="V5136:V5148" si="2117">T5136-U5136</f>
        <v>0</v>
      </c>
      <c r="W5136" s="75"/>
      <c r="X5136" s="76"/>
    </row>
    <row r="5137" spans="1:24" s="77" customFormat="1" ht="15.75" x14ac:dyDescent="0.25">
      <c r="A5137" s="72" t="s">
        <v>311</v>
      </c>
      <c r="B5137" s="33" t="s">
        <v>331</v>
      </c>
      <c r="C5137" s="79" t="s">
        <v>26</v>
      </c>
      <c r="D5137" s="34" t="s">
        <v>27</v>
      </c>
      <c r="E5137" s="74"/>
      <c r="F5137" s="74"/>
      <c r="G5137" s="74"/>
      <c r="H5137" s="74"/>
      <c r="I5137" s="54">
        <f t="shared" si="2114"/>
        <v>0</v>
      </c>
      <c r="J5137" s="50"/>
      <c r="K5137" s="54"/>
      <c r="L5137" s="55"/>
      <c r="M5137" s="75"/>
      <c r="N5137" s="75"/>
      <c r="O5137" s="74"/>
      <c r="P5137" s="74"/>
      <c r="Q5137" s="57">
        <f t="shared" si="2115"/>
        <v>0</v>
      </c>
      <c r="R5137" s="74"/>
      <c r="S5137" s="53">
        <f t="shared" si="2116"/>
        <v>0</v>
      </c>
      <c r="T5137" s="58"/>
      <c r="U5137" s="58"/>
      <c r="V5137" s="53">
        <f t="shared" si="2117"/>
        <v>0</v>
      </c>
      <c r="W5137" s="75"/>
      <c r="X5137" s="76"/>
    </row>
    <row r="5138" spans="1:24" s="77" customFormat="1" ht="31.5" x14ac:dyDescent="0.25">
      <c r="A5138" s="72" t="s">
        <v>311</v>
      </c>
      <c r="B5138" s="33" t="s">
        <v>331</v>
      </c>
      <c r="C5138" s="79" t="s">
        <v>28</v>
      </c>
      <c r="D5138" s="34" t="s">
        <v>29</v>
      </c>
      <c r="E5138" s="74"/>
      <c r="F5138" s="74"/>
      <c r="G5138" s="74"/>
      <c r="H5138" s="74"/>
      <c r="I5138" s="54">
        <f t="shared" si="2114"/>
        <v>0</v>
      </c>
      <c r="J5138" s="50"/>
      <c r="K5138" s="54"/>
      <c r="L5138" s="55"/>
      <c r="M5138" s="75"/>
      <c r="N5138" s="75"/>
      <c r="O5138" s="74"/>
      <c r="P5138" s="74"/>
      <c r="Q5138" s="57">
        <f t="shared" si="2115"/>
        <v>0</v>
      </c>
      <c r="R5138" s="74"/>
      <c r="S5138" s="53">
        <f t="shared" si="2116"/>
        <v>0</v>
      </c>
      <c r="T5138" s="58"/>
      <c r="U5138" s="58"/>
      <c r="V5138" s="53">
        <f t="shared" si="2117"/>
        <v>0</v>
      </c>
      <c r="W5138" s="75"/>
      <c r="X5138" s="76"/>
    </row>
    <row r="5139" spans="1:24" s="77" customFormat="1" ht="15.75" x14ac:dyDescent="0.25">
      <c r="A5139" s="72" t="s">
        <v>311</v>
      </c>
      <c r="B5139" s="33" t="s">
        <v>331</v>
      </c>
      <c r="C5139" s="79" t="s">
        <v>56</v>
      </c>
      <c r="D5139" s="34" t="s">
        <v>53</v>
      </c>
      <c r="E5139" s="74"/>
      <c r="F5139" s="74"/>
      <c r="G5139" s="74"/>
      <c r="H5139" s="74"/>
      <c r="I5139" s="54">
        <f t="shared" si="2114"/>
        <v>0</v>
      </c>
      <c r="J5139" s="50"/>
      <c r="K5139" s="54"/>
      <c r="L5139" s="55"/>
      <c r="M5139" s="75"/>
      <c r="N5139" s="147"/>
      <c r="O5139" s="74"/>
      <c r="P5139" s="74"/>
      <c r="Q5139" s="57">
        <f t="shared" si="2115"/>
        <v>0</v>
      </c>
      <c r="R5139" s="74"/>
      <c r="S5139" s="53">
        <f t="shared" si="2116"/>
        <v>0</v>
      </c>
      <c r="T5139" s="58"/>
      <c r="U5139" s="58"/>
      <c r="V5139" s="53">
        <f t="shared" si="2117"/>
        <v>0</v>
      </c>
      <c r="W5139" s="75"/>
      <c r="X5139" s="76"/>
    </row>
    <row r="5140" spans="1:24" s="77" customFormat="1" ht="15.75" x14ac:dyDescent="0.25">
      <c r="A5140" s="72" t="s">
        <v>311</v>
      </c>
      <c r="B5140" s="33" t="s">
        <v>331</v>
      </c>
      <c r="C5140" s="79" t="s">
        <v>57</v>
      </c>
      <c r="D5140" s="34" t="s">
        <v>68</v>
      </c>
      <c r="E5140" s="74"/>
      <c r="F5140" s="74"/>
      <c r="G5140" s="74"/>
      <c r="H5140" s="74"/>
      <c r="I5140" s="54">
        <f t="shared" si="2114"/>
        <v>0</v>
      </c>
      <c r="J5140" s="50"/>
      <c r="K5140" s="54"/>
      <c r="L5140" s="55"/>
      <c r="M5140" s="75"/>
      <c r="N5140" s="75"/>
      <c r="O5140" s="74"/>
      <c r="P5140" s="74"/>
      <c r="Q5140" s="57">
        <f t="shared" si="2115"/>
        <v>0</v>
      </c>
      <c r="R5140" s="74"/>
      <c r="S5140" s="53">
        <f t="shared" si="2116"/>
        <v>0</v>
      </c>
      <c r="T5140" s="58"/>
      <c r="U5140" s="58"/>
      <c r="V5140" s="53">
        <f t="shared" si="2117"/>
        <v>0</v>
      </c>
      <c r="W5140" s="75"/>
      <c r="X5140" s="76"/>
    </row>
    <row r="5141" spans="1:24" s="77" customFormat="1" ht="15.75" x14ac:dyDescent="0.25">
      <c r="A5141" s="72" t="s">
        <v>311</v>
      </c>
      <c r="B5141" s="33" t="s">
        <v>331</v>
      </c>
      <c r="C5141" s="79" t="s">
        <v>58</v>
      </c>
      <c r="D5141" s="34" t="s">
        <v>70</v>
      </c>
      <c r="E5141" s="74"/>
      <c r="F5141" s="74"/>
      <c r="G5141" s="74"/>
      <c r="H5141" s="74"/>
      <c r="I5141" s="54">
        <f t="shared" si="2114"/>
        <v>0</v>
      </c>
      <c r="J5141" s="50"/>
      <c r="K5141" s="54"/>
      <c r="L5141" s="55"/>
      <c r="M5141" s="75"/>
      <c r="N5141" s="75"/>
      <c r="O5141" s="74"/>
      <c r="P5141" s="74"/>
      <c r="Q5141" s="57">
        <f t="shared" si="2115"/>
        <v>0</v>
      </c>
      <c r="R5141" s="74"/>
      <c r="S5141" s="53">
        <f t="shared" si="2116"/>
        <v>0</v>
      </c>
      <c r="T5141" s="58"/>
      <c r="U5141" s="58"/>
      <c r="V5141" s="53">
        <f t="shared" si="2117"/>
        <v>0</v>
      </c>
      <c r="W5141" s="75"/>
      <c r="X5141" s="76"/>
    </row>
    <row r="5142" spans="1:24" s="77" customFormat="1" ht="31.5" x14ac:dyDescent="0.25">
      <c r="A5142" s="72" t="s">
        <v>311</v>
      </c>
      <c r="B5142" s="33" t="s">
        <v>331</v>
      </c>
      <c r="C5142" s="79" t="s">
        <v>59</v>
      </c>
      <c r="D5142" s="34" t="s">
        <v>69</v>
      </c>
      <c r="E5142" s="74"/>
      <c r="F5142" s="74"/>
      <c r="G5142" s="74"/>
      <c r="H5142" s="74"/>
      <c r="I5142" s="54">
        <f t="shared" si="2114"/>
        <v>0</v>
      </c>
      <c r="J5142" s="50"/>
      <c r="K5142" s="54"/>
      <c r="L5142" s="55"/>
      <c r="M5142" s="75"/>
      <c r="N5142" s="75"/>
      <c r="O5142" s="74"/>
      <c r="P5142" s="74"/>
      <c r="Q5142" s="57">
        <f t="shared" si="2115"/>
        <v>0</v>
      </c>
      <c r="R5142" s="74"/>
      <c r="S5142" s="53">
        <f t="shared" si="2116"/>
        <v>0</v>
      </c>
      <c r="T5142" s="58"/>
      <c r="U5142" s="58"/>
      <c r="V5142" s="53">
        <f t="shared" si="2117"/>
        <v>0</v>
      </c>
      <c r="W5142" s="75"/>
      <c r="X5142" s="76"/>
    </row>
    <row r="5143" spans="1:24" s="77" customFormat="1" ht="15.75" x14ac:dyDescent="0.25">
      <c r="A5143" s="72" t="s">
        <v>311</v>
      </c>
      <c r="B5143" s="33" t="s">
        <v>331</v>
      </c>
      <c r="C5143" s="79" t="s">
        <v>60</v>
      </c>
      <c r="D5143" s="34" t="s">
        <v>72</v>
      </c>
      <c r="E5143" s="74"/>
      <c r="F5143" s="74"/>
      <c r="G5143" s="74"/>
      <c r="H5143" s="74"/>
      <c r="I5143" s="54">
        <f t="shared" si="2114"/>
        <v>0</v>
      </c>
      <c r="J5143" s="50"/>
      <c r="K5143" s="54"/>
      <c r="L5143" s="55"/>
      <c r="M5143" s="75"/>
      <c r="N5143" s="75"/>
      <c r="O5143" s="74"/>
      <c r="P5143" s="74"/>
      <c r="Q5143" s="57">
        <f t="shared" si="2115"/>
        <v>0</v>
      </c>
      <c r="R5143" s="74"/>
      <c r="S5143" s="53">
        <f t="shared" si="2116"/>
        <v>0</v>
      </c>
      <c r="T5143" s="58"/>
      <c r="U5143" s="58"/>
      <c r="V5143" s="53">
        <f t="shared" si="2117"/>
        <v>0</v>
      </c>
      <c r="W5143" s="75"/>
      <c r="X5143" s="76"/>
    </row>
    <row r="5144" spans="1:24" s="77" customFormat="1" ht="15.75" x14ac:dyDescent="0.25">
      <c r="A5144" s="72" t="s">
        <v>311</v>
      </c>
      <c r="B5144" s="33" t="s">
        <v>331</v>
      </c>
      <c r="C5144" s="79" t="s">
        <v>61</v>
      </c>
      <c r="D5144" s="34" t="s">
        <v>67</v>
      </c>
      <c r="E5144" s="74"/>
      <c r="F5144" s="74"/>
      <c r="G5144" s="74"/>
      <c r="H5144" s="74"/>
      <c r="I5144" s="54"/>
      <c r="J5144" s="50"/>
      <c r="K5144" s="54"/>
      <c r="L5144" s="55"/>
      <c r="M5144" s="75"/>
      <c r="N5144" s="75"/>
      <c r="O5144" s="74"/>
      <c r="P5144" s="74"/>
      <c r="Q5144" s="57">
        <f t="shared" si="2115"/>
        <v>0</v>
      </c>
      <c r="R5144" s="74"/>
      <c r="S5144" s="53">
        <f t="shared" si="2116"/>
        <v>0</v>
      </c>
      <c r="T5144" s="58"/>
      <c r="U5144" s="58"/>
      <c r="V5144" s="53">
        <f t="shared" si="2117"/>
        <v>0</v>
      </c>
      <c r="W5144" s="75"/>
      <c r="X5144" s="76"/>
    </row>
    <row r="5145" spans="1:24" s="77" customFormat="1" ht="15.75" x14ac:dyDescent="0.25">
      <c r="A5145" s="72" t="s">
        <v>311</v>
      </c>
      <c r="B5145" s="33" t="s">
        <v>331</v>
      </c>
      <c r="C5145" s="79" t="s">
        <v>62</v>
      </c>
      <c r="D5145" s="34" t="s">
        <v>66</v>
      </c>
      <c r="E5145" s="74"/>
      <c r="F5145" s="74"/>
      <c r="G5145" s="74"/>
      <c r="H5145" s="74"/>
      <c r="I5145" s="54">
        <f t="shared" si="2114"/>
        <v>0</v>
      </c>
      <c r="J5145" s="50"/>
      <c r="K5145" s="54"/>
      <c r="L5145" s="55"/>
      <c r="M5145" s="75"/>
      <c r="N5145" s="75"/>
      <c r="O5145" s="74"/>
      <c r="P5145" s="74"/>
      <c r="Q5145" s="57">
        <f t="shared" si="2115"/>
        <v>0</v>
      </c>
      <c r="R5145" s="74"/>
      <c r="S5145" s="53">
        <f t="shared" si="2116"/>
        <v>0</v>
      </c>
      <c r="T5145" s="58"/>
      <c r="U5145" s="58"/>
      <c r="V5145" s="53">
        <f t="shared" si="2117"/>
        <v>0</v>
      </c>
      <c r="W5145" s="75"/>
      <c r="X5145" s="76"/>
    </row>
    <row r="5146" spans="1:24" s="77" customFormat="1" ht="15.75" x14ac:dyDescent="0.25">
      <c r="A5146" s="72" t="s">
        <v>311</v>
      </c>
      <c r="B5146" s="33" t="s">
        <v>331</v>
      </c>
      <c r="C5146" s="79" t="s">
        <v>63</v>
      </c>
      <c r="D5146" s="34" t="s">
        <v>52</v>
      </c>
      <c r="E5146" s="74"/>
      <c r="F5146" s="74"/>
      <c r="G5146" s="74"/>
      <c r="H5146" s="74"/>
      <c r="I5146" s="54">
        <f t="shared" si="2114"/>
        <v>0</v>
      </c>
      <c r="J5146" s="50"/>
      <c r="K5146" s="54"/>
      <c r="L5146" s="55"/>
      <c r="M5146" s="75"/>
      <c r="N5146" s="75"/>
      <c r="O5146" s="74"/>
      <c r="P5146" s="74"/>
      <c r="Q5146" s="57">
        <f t="shared" si="2115"/>
        <v>0</v>
      </c>
      <c r="R5146" s="74"/>
      <c r="S5146" s="53">
        <f t="shared" si="2116"/>
        <v>0</v>
      </c>
      <c r="T5146" s="58"/>
      <c r="U5146" s="58"/>
      <c r="V5146" s="53">
        <f t="shared" si="2117"/>
        <v>0</v>
      </c>
      <c r="W5146" s="75"/>
      <c r="X5146" s="76"/>
    </row>
    <row r="5147" spans="1:24" s="77" customFormat="1" ht="15.75" x14ac:dyDescent="0.25">
      <c r="A5147" s="72" t="s">
        <v>311</v>
      </c>
      <c r="B5147" s="33" t="s">
        <v>331</v>
      </c>
      <c r="C5147" s="79" t="s">
        <v>64</v>
      </c>
      <c r="D5147" s="34" t="s">
        <v>55</v>
      </c>
      <c r="E5147" s="74"/>
      <c r="F5147" s="74"/>
      <c r="G5147" s="74"/>
      <c r="H5147" s="74"/>
      <c r="I5147" s="119">
        <f t="shared" si="2114"/>
        <v>0</v>
      </c>
      <c r="J5147" s="55"/>
      <c r="K5147" s="119"/>
      <c r="L5147" s="55"/>
      <c r="M5147" s="75"/>
      <c r="N5147" s="75"/>
      <c r="O5147" s="74"/>
      <c r="P5147" s="74"/>
      <c r="Q5147" s="59">
        <f t="shared" si="2115"/>
        <v>0</v>
      </c>
      <c r="R5147" s="74"/>
      <c r="S5147" s="53">
        <f t="shared" si="2116"/>
        <v>0</v>
      </c>
      <c r="T5147" s="53"/>
      <c r="U5147" s="53"/>
      <c r="V5147" s="53">
        <f t="shared" si="2117"/>
        <v>0</v>
      </c>
      <c r="W5147" s="75"/>
      <c r="X5147" s="76"/>
    </row>
    <row r="5148" spans="1:24" s="77" customFormat="1" ht="15.75" x14ac:dyDescent="0.25">
      <c r="A5148" s="72" t="s">
        <v>311</v>
      </c>
      <c r="B5148" s="33" t="s">
        <v>331</v>
      </c>
      <c r="C5148" s="79" t="s">
        <v>65</v>
      </c>
      <c r="D5148" s="34" t="s">
        <v>71</v>
      </c>
      <c r="E5148" s="74"/>
      <c r="F5148" s="74"/>
      <c r="G5148" s="74"/>
      <c r="H5148" s="74"/>
      <c r="I5148" s="54">
        <f t="shared" si="2114"/>
        <v>0</v>
      </c>
      <c r="J5148" s="50"/>
      <c r="K5148" s="54"/>
      <c r="L5148" s="55"/>
      <c r="M5148" s="75"/>
      <c r="N5148" s="75"/>
      <c r="O5148" s="74"/>
      <c r="P5148" s="74"/>
      <c r="Q5148" s="57">
        <f t="shared" si="2115"/>
        <v>0</v>
      </c>
      <c r="R5148" s="74"/>
      <c r="S5148" s="53">
        <f t="shared" si="2116"/>
        <v>0</v>
      </c>
      <c r="T5148" s="58"/>
      <c r="U5148" s="58"/>
      <c r="V5148" s="53">
        <f t="shared" si="2117"/>
        <v>0</v>
      </c>
      <c r="W5148" s="75"/>
      <c r="X5148" s="76"/>
    </row>
    <row r="5149" spans="1:24" s="77" customFormat="1" ht="31.5" x14ac:dyDescent="0.25">
      <c r="A5149" s="72" t="s">
        <v>311</v>
      </c>
      <c r="B5149" s="22" t="s">
        <v>332</v>
      </c>
      <c r="C5149" s="73" t="s">
        <v>102</v>
      </c>
      <c r="D5149" s="32" t="s">
        <v>30</v>
      </c>
      <c r="E5149" s="61">
        <f t="shared" ref="E5149:L5149" si="2118">SUM(E5150:E5166)</f>
        <v>0</v>
      </c>
      <c r="F5149" s="61">
        <f t="shared" si="2118"/>
        <v>0</v>
      </c>
      <c r="G5149" s="61">
        <f t="shared" si="2118"/>
        <v>0</v>
      </c>
      <c r="H5149" s="61">
        <f t="shared" si="2118"/>
        <v>0</v>
      </c>
      <c r="I5149" s="120">
        <f t="shared" si="2118"/>
        <v>0</v>
      </c>
      <c r="J5149" s="120">
        <f t="shared" si="2118"/>
        <v>0</v>
      </c>
      <c r="K5149" s="120">
        <f t="shared" si="2118"/>
        <v>0</v>
      </c>
      <c r="L5149" s="61">
        <f t="shared" si="2118"/>
        <v>0</v>
      </c>
      <c r="M5149" s="61"/>
      <c r="N5149" s="61"/>
      <c r="O5149" s="61">
        <f t="shared" ref="O5149:V5149" si="2119">SUM(O5150:O5164)</f>
        <v>0</v>
      </c>
      <c r="P5149" s="61">
        <f t="shared" si="2119"/>
        <v>0</v>
      </c>
      <c r="Q5149" s="120">
        <f t="shared" si="2119"/>
        <v>0</v>
      </c>
      <c r="R5149" s="61">
        <f t="shared" si="2119"/>
        <v>0</v>
      </c>
      <c r="S5149" s="61">
        <f t="shared" si="2119"/>
        <v>0</v>
      </c>
      <c r="T5149" s="137">
        <f t="shared" si="2119"/>
        <v>0</v>
      </c>
      <c r="U5149" s="137">
        <f t="shared" si="2119"/>
        <v>0</v>
      </c>
      <c r="V5149" s="61">
        <f t="shared" si="2119"/>
        <v>0</v>
      </c>
      <c r="W5149" s="61"/>
      <c r="X5149" s="76"/>
    </row>
    <row r="5150" spans="1:24" s="77" customFormat="1" ht="15.75" x14ac:dyDescent="0.25">
      <c r="A5150" s="72" t="s">
        <v>311</v>
      </c>
      <c r="B5150" s="33" t="s">
        <v>332</v>
      </c>
      <c r="C5150" s="73" t="s">
        <v>79</v>
      </c>
      <c r="D5150" s="43" t="s">
        <v>77</v>
      </c>
      <c r="E5150" s="74"/>
      <c r="F5150" s="74"/>
      <c r="G5150" s="74"/>
      <c r="H5150" s="74"/>
      <c r="I5150" s="54"/>
      <c r="J5150" s="50"/>
      <c r="K5150" s="54"/>
      <c r="L5150" s="55"/>
      <c r="M5150" s="75"/>
      <c r="N5150" s="75"/>
      <c r="O5150" s="74"/>
      <c r="P5150" s="74"/>
      <c r="Q5150" s="57">
        <f t="shared" ref="Q5150:Q5164" si="2120">O5150-P5150</f>
        <v>0</v>
      </c>
      <c r="R5150" s="74"/>
      <c r="S5150" s="53">
        <f>ROUND(R5150/12*3,0)</f>
        <v>0</v>
      </c>
      <c r="T5150" s="58"/>
      <c r="U5150" s="58"/>
      <c r="V5150" s="53">
        <f t="shared" ref="V5150:V5164" si="2121">T5150-U5150</f>
        <v>0</v>
      </c>
      <c r="W5150" s="75"/>
      <c r="X5150" s="76"/>
    </row>
    <row r="5151" spans="1:24" s="77" customFormat="1" ht="15.75" x14ac:dyDescent="0.25">
      <c r="A5151" s="72" t="s">
        <v>311</v>
      </c>
      <c r="B5151" s="33" t="s">
        <v>332</v>
      </c>
      <c r="C5151" s="73" t="s">
        <v>80</v>
      </c>
      <c r="D5151" s="43" t="s">
        <v>78</v>
      </c>
      <c r="E5151" s="74"/>
      <c r="F5151" s="74"/>
      <c r="G5151" s="74"/>
      <c r="H5151" s="74"/>
      <c r="I5151" s="54"/>
      <c r="J5151" s="50"/>
      <c r="K5151" s="54"/>
      <c r="L5151" s="55"/>
      <c r="M5151" s="75"/>
      <c r="N5151" s="75"/>
      <c r="O5151" s="74"/>
      <c r="P5151" s="74"/>
      <c r="Q5151" s="57">
        <f t="shared" si="2120"/>
        <v>0</v>
      </c>
      <c r="R5151" s="74"/>
      <c r="S5151" s="53">
        <f>ROUND(R5151/12*3,0)</f>
        <v>0</v>
      </c>
      <c r="T5151" s="58"/>
      <c r="U5151" s="58"/>
      <c r="V5151" s="53">
        <f t="shared" si="2121"/>
        <v>0</v>
      </c>
      <c r="W5151" s="75"/>
      <c r="X5151" s="76"/>
    </row>
    <row r="5152" spans="1:24" s="77" customFormat="1" ht="15.75" x14ac:dyDescent="0.25">
      <c r="A5152" s="72" t="s">
        <v>311</v>
      </c>
      <c r="B5152" s="33" t="s">
        <v>332</v>
      </c>
      <c r="C5152" s="73" t="s">
        <v>82</v>
      </c>
      <c r="D5152" s="34" t="s">
        <v>81</v>
      </c>
      <c r="E5152" s="74"/>
      <c r="F5152" s="74"/>
      <c r="G5152" s="74"/>
      <c r="H5152" s="74"/>
      <c r="I5152" s="54"/>
      <c r="J5152" s="50"/>
      <c r="K5152" s="54"/>
      <c r="L5152" s="55"/>
      <c r="M5152" s="75"/>
      <c r="N5152" s="75"/>
      <c r="O5152" s="74"/>
      <c r="P5152" s="74"/>
      <c r="Q5152" s="57">
        <f t="shared" si="2120"/>
        <v>0</v>
      </c>
      <c r="R5152" s="74"/>
      <c r="S5152" s="53">
        <f>ROUND(R5152/12*4,0)</f>
        <v>0</v>
      </c>
      <c r="T5152" s="58"/>
      <c r="U5152" s="58"/>
      <c r="V5152" s="53">
        <f t="shared" si="2121"/>
        <v>0</v>
      </c>
      <c r="W5152" s="75"/>
      <c r="X5152" s="76"/>
    </row>
    <row r="5153" spans="1:24" s="77" customFormat="1" ht="31.5" x14ac:dyDescent="0.25">
      <c r="A5153" s="72" t="s">
        <v>311</v>
      </c>
      <c r="B5153" s="33" t="s">
        <v>332</v>
      </c>
      <c r="C5153" s="73" t="s">
        <v>84</v>
      </c>
      <c r="D5153" s="43" t="s">
        <v>83</v>
      </c>
      <c r="E5153" s="74"/>
      <c r="F5153" s="74"/>
      <c r="G5153" s="74"/>
      <c r="H5153" s="74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2120"/>
        <v>0</v>
      </c>
      <c r="R5153" s="74"/>
      <c r="S5153" s="53">
        <f t="shared" ref="S5153:S5164" si="2122">ROUND(R5153/12*3,0)</f>
        <v>0</v>
      </c>
      <c r="T5153" s="58"/>
      <c r="U5153" s="58"/>
      <c r="V5153" s="53">
        <f t="shared" si="2121"/>
        <v>0</v>
      </c>
      <c r="W5153" s="75"/>
      <c r="X5153" s="76"/>
    </row>
    <row r="5154" spans="1:24" s="77" customFormat="1" ht="15.75" x14ac:dyDescent="0.25">
      <c r="A5154" s="72" t="s">
        <v>311</v>
      </c>
      <c r="B5154" s="33" t="s">
        <v>332</v>
      </c>
      <c r="C5154" s="73" t="s">
        <v>95</v>
      </c>
      <c r="D5154" s="43" t="s">
        <v>96</v>
      </c>
      <c r="E5154" s="74"/>
      <c r="F5154" s="74"/>
      <c r="G5154" s="74"/>
      <c r="H5154" s="74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2120"/>
        <v>0</v>
      </c>
      <c r="R5154" s="74"/>
      <c r="S5154" s="53">
        <f t="shared" si="2122"/>
        <v>0</v>
      </c>
      <c r="T5154" s="58"/>
      <c r="U5154" s="58"/>
      <c r="V5154" s="53">
        <f t="shared" si="2121"/>
        <v>0</v>
      </c>
      <c r="W5154" s="75"/>
      <c r="X5154" s="76"/>
    </row>
    <row r="5155" spans="1:24" s="77" customFormat="1" ht="31.5" x14ac:dyDescent="0.25">
      <c r="A5155" s="72" t="s">
        <v>311</v>
      </c>
      <c r="B5155" s="33" t="s">
        <v>332</v>
      </c>
      <c r="C5155" s="73" t="s">
        <v>86</v>
      </c>
      <c r="D5155" s="43" t="s">
        <v>85</v>
      </c>
      <c r="E5155" s="53"/>
      <c r="F5155" s="53">
        <f>E5155/12*2</f>
        <v>0</v>
      </c>
      <c r="G5155" s="53"/>
      <c r="H5155" s="53"/>
      <c r="I5155" s="119"/>
      <c r="J5155" s="55"/>
      <c r="K5155" s="54"/>
      <c r="L5155" s="55"/>
      <c r="M5155" s="75"/>
      <c r="N5155" s="75"/>
      <c r="O5155" s="74"/>
      <c r="P5155" s="74"/>
      <c r="Q5155" s="57">
        <f t="shared" si="2120"/>
        <v>0</v>
      </c>
      <c r="R5155" s="74"/>
      <c r="S5155" s="53">
        <f t="shared" si="2122"/>
        <v>0</v>
      </c>
      <c r="T5155" s="58"/>
      <c r="U5155" s="58"/>
      <c r="V5155" s="53">
        <f t="shared" si="2121"/>
        <v>0</v>
      </c>
      <c r="W5155" s="75"/>
      <c r="X5155" s="76"/>
    </row>
    <row r="5156" spans="1:24" s="77" customFormat="1" ht="31.5" x14ac:dyDescent="0.25">
      <c r="A5156" s="72" t="s">
        <v>311</v>
      </c>
      <c r="B5156" s="33" t="s">
        <v>332</v>
      </c>
      <c r="C5156" s="73" t="s">
        <v>102</v>
      </c>
      <c r="D5156" s="39" t="s">
        <v>352</v>
      </c>
      <c r="E5156" s="74"/>
      <c r="F5156" s="74"/>
      <c r="G5156" s="74"/>
      <c r="H5156" s="74"/>
      <c r="I5156" s="54">
        <f>G5156-F5156</f>
        <v>0</v>
      </c>
      <c r="J5156" s="50"/>
      <c r="K5156" s="54"/>
      <c r="L5156" s="55"/>
      <c r="M5156" s="75"/>
      <c r="N5156" s="75"/>
      <c r="O5156" s="74"/>
      <c r="P5156" s="74"/>
      <c r="Q5156" s="57">
        <f t="shared" si="2120"/>
        <v>0</v>
      </c>
      <c r="R5156" s="74"/>
      <c r="S5156" s="53">
        <f t="shared" si="2122"/>
        <v>0</v>
      </c>
      <c r="T5156" s="58"/>
      <c r="U5156" s="58"/>
      <c r="V5156" s="53">
        <f t="shared" si="2121"/>
        <v>0</v>
      </c>
      <c r="W5156" s="75"/>
      <c r="X5156" s="76"/>
    </row>
    <row r="5157" spans="1:24" s="77" customFormat="1" ht="15.75" x14ac:dyDescent="0.25">
      <c r="A5157" s="72" t="s">
        <v>311</v>
      </c>
      <c r="B5157" s="33" t="s">
        <v>332</v>
      </c>
      <c r="C5157" s="73" t="s">
        <v>89</v>
      </c>
      <c r="D5157" s="43" t="s">
        <v>88</v>
      </c>
      <c r="E5157" s="74"/>
      <c r="F5157" s="74"/>
      <c r="G5157" s="74"/>
      <c r="H5157" s="74"/>
      <c r="I5157" s="54"/>
      <c r="J5157" s="50"/>
      <c r="K5157" s="54"/>
      <c r="L5157" s="55"/>
      <c r="M5157" s="75"/>
      <c r="N5157" s="75"/>
      <c r="O5157" s="74"/>
      <c r="P5157" s="74"/>
      <c r="Q5157" s="57">
        <f t="shared" si="2120"/>
        <v>0</v>
      </c>
      <c r="R5157" s="74"/>
      <c r="S5157" s="53">
        <f t="shared" si="2122"/>
        <v>0</v>
      </c>
      <c r="T5157" s="58"/>
      <c r="U5157" s="58"/>
      <c r="V5157" s="53">
        <f t="shared" si="2121"/>
        <v>0</v>
      </c>
      <c r="W5157" s="75"/>
      <c r="X5157" s="76"/>
    </row>
    <row r="5158" spans="1:24" s="77" customFormat="1" ht="37.5" customHeight="1" x14ac:dyDescent="0.25">
      <c r="A5158" s="72" t="s">
        <v>311</v>
      </c>
      <c r="B5158" s="33" t="s">
        <v>332</v>
      </c>
      <c r="C5158" s="73" t="s">
        <v>91</v>
      </c>
      <c r="D5158" s="43" t="s">
        <v>90</v>
      </c>
      <c r="E5158" s="74"/>
      <c r="F5158" s="53">
        <f t="shared" ref="F5158" si="2123">E5158</f>
        <v>0</v>
      </c>
      <c r="G5158" s="74"/>
      <c r="H5158" s="74"/>
      <c r="I5158" s="54"/>
      <c r="J5158" s="54"/>
      <c r="K5158" s="54"/>
      <c r="L5158" s="55"/>
      <c r="M5158" s="75"/>
      <c r="N5158" s="75"/>
      <c r="O5158" s="74"/>
      <c r="P5158" s="74"/>
      <c r="Q5158" s="57">
        <f t="shared" si="2120"/>
        <v>0</v>
      </c>
      <c r="R5158" s="74"/>
      <c r="S5158" s="53">
        <f t="shared" si="2122"/>
        <v>0</v>
      </c>
      <c r="T5158" s="58"/>
      <c r="U5158" s="58"/>
      <c r="V5158" s="53">
        <f t="shared" si="2121"/>
        <v>0</v>
      </c>
      <c r="W5158" s="75"/>
      <c r="X5158" s="76"/>
    </row>
    <row r="5159" spans="1:24" s="77" customFormat="1" ht="15.75" x14ac:dyDescent="0.25">
      <c r="A5159" s="72" t="s">
        <v>311</v>
      </c>
      <c r="B5159" s="33" t="s">
        <v>332</v>
      </c>
      <c r="C5159" s="73" t="s">
        <v>94</v>
      </c>
      <c r="D5159" s="43" t="s">
        <v>97</v>
      </c>
      <c r="E5159" s="74"/>
      <c r="F5159" s="74"/>
      <c r="G5159" s="74"/>
      <c r="H5159" s="74"/>
      <c r="I5159" s="54"/>
      <c r="J5159" s="50"/>
      <c r="K5159" s="54"/>
      <c r="L5159" s="55"/>
      <c r="M5159" s="75"/>
      <c r="N5159" s="75"/>
      <c r="O5159" s="74"/>
      <c r="P5159" s="74"/>
      <c r="Q5159" s="57">
        <f t="shared" si="2120"/>
        <v>0</v>
      </c>
      <c r="R5159" s="74"/>
      <c r="S5159" s="53">
        <f t="shared" si="2122"/>
        <v>0</v>
      </c>
      <c r="T5159" s="58"/>
      <c r="U5159" s="58"/>
      <c r="V5159" s="53">
        <f t="shared" si="2121"/>
        <v>0</v>
      </c>
      <c r="W5159" s="75"/>
      <c r="X5159" s="76"/>
    </row>
    <row r="5160" spans="1:24" s="77" customFormat="1" ht="15.75" x14ac:dyDescent="0.25">
      <c r="A5160" s="72" t="s">
        <v>311</v>
      </c>
      <c r="B5160" s="33" t="s">
        <v>332</v>
      </c>
      <c r="C5160" s="73" t="s">
        <v>93</v>
      </c>
      <c r="D5160" s="43" t="s">
        <v>92</v>
      </c>
      <c r="E5160" s="74"/>
      <c r="F5160" s="74"/>
      <c r="G5160" s="74"/>
      <c r="H5160" s="74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2120"/>
        <v>0</v>
      </c>
      <c r="R5160" s="74"/>
      <c r="S5160" s="53">
        <f t="shared" si="2122"/>
        <v>0</v>
      </c>
      <c r="T5160" s="58"/>
      <c r="U5160" s="58"/>
      <c r="V5160" s="53">
        <f t="shared" si="2121"/>
        <v>0</v>
      </c>
      <c r="W5160" s="75"/>
      <c r="X5160" s="76"/>
    </row>
    <row r="5161" spans="1:24" s="77" customFormat="1" ht="31.5" x14ac:dyDescent="0.25">
      <c r="A5161" s="72" t="s">
        <v>311</v>
      </c>
      <c r="B5161" s="33" t="s">
        <v>332</v>
      </c>
      <c r="C5161" s="73" t="s">
        <v>98</v>
      </c>
      <c r="D5161" s="34" t="s">
        <v>99</v>
      </c>
      <c r="E5161" s="74"/>
      <c r="F5161" s="74"/>
      <c r="G5161" s="74"/>
      <c r="H5161" s="74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2120"/>
        <v>0</v>
      </c>
      <c r="R5161" s="74"/>
      <c r="S5161" s="53">
        <f t="shared" si="2122"/>
        <v>0</v>
      </c>
      <c r="T5161" s="58"/>
      <c r="U5161" s="58"/>
      <c r="V5161" s="53">
        <f t="shared" si="2121"/>
        <v>0</v>
      </c>
      <c r="W5161" s="75"/>
      <c r="X5161" s="76"/>
    </row>
    <row r="5162" spans="1:24" s="77" customFormat="1" ht="15.75" x14ac:dyDescent="0.25">
      <c r="A5162" s="72" t="s">
        <v>311</v>
      </c>
      <c r="B5162" s="33" t="s">
        <v>332</v>
      </c>
      <c r="C5162" s="73" t="s">
        <v>100</v>
      </c>
      <c r="D5162" s="34" t="s">
        <v>101</v>
      </c>
      <c r="E5162" s="74"/>
      <c r="F5162" s="74"/>
      <c r="G5162" s="74"/>
      <c r="H5162" s="74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2120"/>
        <v>0</v>
      </c>
      <c r="R5162" s="74"/>
      <c r="S5162" s="53">
        <f t="shared" si="2122"/>
        <v>0</v>
      </c>
      <c r="T5162" s="58"/>
      <c r="U5162" s="58"/>
      <c r="V5162" s="53">
        <f t="shared" si="2121"/>
        <v>0</v>
      </c>
      <c r="W5162" s="75"/>
      <c r="X5162" s="76"/>
    </row>
    <row r="5163" spans="1:24" s="77" customFormat="1" ht="47.25" x14ac:dyDescent="0.25">
      <c r="A5163" s="72" t="s">
        <v>311</v>
      </c>
      <c r="B5163" s="33" t="s">
        <v>332</v>
      </c>
      <c r="C5163" s="73" t="s">
        <v>102</v>
      </c>
      <c r="D5163" s="39" t="s">
        <v>87</v>
      </c>
      <c r="E5163" s="74"/>
      <c r="F5163" s="74"/>
      <c r="G5163" s="74"/>
      <c r="H5163" s="74"/>
      <c r="I5163" s="54">
        <f>G5163-F5163</f>
        <v>0</v>
      </c>
      <c r="J5163" s="50"/>
      <c r="K5163" s="54"/>
      <c r="L5163" s="55"/>
      <c r="M5163" s="75"/>
      <c r="N5163" s="75"/>
      <c r="O5163" s="74"/>
      <c r="P5163" s="74"/>
      <c r="Q5163" s="57">
        <f t="shared" si="2120"/>
        <v>0</v>
      </c>
      <c r="R5163" s="74"/>
      <c r="S5163" s="53">
        <f t="shared" si="2122"/>
        <v>0</v>
      </c>
      <c r="T5163" s="58"/>
      <c r="U5163" s="58"/>
      <c r="V5163" s="53">
        <f t="shared" si="2121"/>
        <v>0</v>
      </c>
      <c r="W5163" s="75"/>
      <c r="X5163" s="76"/>
    </row>
    <row r="5164" spans="1:24" s="77" customFormat="1" ht="63" x14ac:dyDescent="0.25">
      <c r="A5164" s="72" t="s">
        <v>311</v>
      </c>
      <c r="B5164" s="33" t="s">
        <v>332</v>
      </c>
      <c r="C5164" s="73" t="s">
        <v>102</v>
      </c>
      <c r="D5164" s="39" t="s">
        <v>103</v>
      </c>
      <c r="E5164" s="74"/>
      <c r="F5164" s="74"/>
      <c r="G5164" s="74"/>
      <c r="H5164" s="74"/>
      <c r="I5164" s="54">
        <f>G5164-F5164</f>
        <v>0</v>
      </c>
      <c r="J5164" s="50"/>
      <c r="K5164" s="54"/>
      <c r="L5164" s="55"/>
      <c r="M5164" s="75"/>
      <c r="N5164" s="75"/>
      <c r="O5164" s="74"/>
      <c r="P5164" s="74"/>
      <c r="Q5164" s="57">
        <f t="shared" si="2120"/>
        <v>0</v>
      </c>
      <c r="R5164" s="74"/>
      <c r="S5164" s="53">
        <f t="shared" si="2122"/>
        <v>0</v>
      </c>
      <c r="T5164" s="58"/>
      <c r="U5164" s="58"/>
      <c r="V5164" s="53">
        <f t="shared" si="2121"/>
        <v>0</v>
      </c>
      <c r="W5164" s="75"/>
      <c r="X5164" s="76"/>
    </row>
    <row r="5165" spans="1:24" s="77" customFormat="1" ht="23.25" customHeight="1" x14ac:dyDescent="0.25">
      <c r="A5165" s="72" t="s">
        <v>311</v>
      </c>
      <c r="B5165" s="33" t="s">
        <v>332</v>
      </c>
      <c r="C5165" s="23" t="s">
        <v>362</v>
      </c>
      <c r="D5165" s="39" t="s">
        <v>363</v>
      </c>
      <c r="E5165" s="74"/>
      <c r="F5165" s="74"/>
      <c r="G5165" s="74"/>
      <c r="H5165" s="74"/>
      <c r="I5165" s="119"/>
      <c r="J5165" s="50"/>
      <c r="K5165" s="119"/>
      <c r="L5165" s="55"/>
      <c r="M5165" s="75"/>
      <c r="N5165" s="75"/>
      <c r="O5165" s="74"/>
      <c r="P5165" s="74"/>
      <c r="Q5165" s="59"/>
      <c r="R5165" s="74"/>
      <c r="S5165" s="53"/>
      <c r="T5165" s="53"/>
      <c r="U5165" s="53"/>
      <c r="V5165" s="53"/>
      <c r="W5165" s="75"/>
      <c r="X5165" s="76"/>
    </row>
    <row r="5166" spans="1:24" s="77" customFormat="1" ht="15.75" x14ac:dyDescent="0.25">
      <c r="A5166" s="72" t="s">
        <v>311</v>
      </c>
      <c r="B5166" s="33" t="s">
        <v>332</v>
      </c>
      <c r="C5166" s="23" t="s">
        <v>365</v>
      </c>
      <c r="D5166" s="39" t="s">
        <v>364</v>
      </c>
      <c r="E5166" s="74"/>
      <c r="F5166" s="74"/>
      <c r="G5166" s="74"/>
      <c r="H5166" s="74"/>
      <c r="I5166" s="119"/>
      <c r="J5166" s="50"/>
      <c r="K5166" s="119"/>
      <c r="L5166" s="55"/>
      <c r="M5166" s="75"/>
      <c r="N5166" s="75"/>
      <c r="O5166" s="74"/>
      <c r="P5166" s="74"/>
      <c r="Q5166" s="59"/>
      <c r="R5166" s="74"/>
      <c r="S5166" s="53"/>
      <c r="T5166" s="53"/>
      <c r="U5166" s="53"/>
      <c r="V5166" s="53"/>
      <c r="W5166" s="75"/>
      <c r="X5166" s="76"/>
    </row>
    <row r="5167" spans="1:24" s="77" customFormat="1" ht="15.75" x14ac:dyDescent="0.25">
      <c r="A5167" s="72" t="s">
        <v>311</v>
      </c>
      <c r="B5167" s="21">
        <v>2</v>
      </c>
      <c r="C5167" s="73" t="s">
        <v>102</v>
      </c>
      <c r="D5167" s="40" t="s">
        <v>31</v>
      </c>
      <c r="E5167" s="68">
        <f>E5168+E5174+E5228</f>
        <v>665497</v>
      </c>
      <c r="F5167" s="68">
        <f>F5168+F5174+F5228</f>
        <v>119248.83</v>
      </c>
      <c r="G5167" s="68">
        <f>G5168+G5174+G5228</f>
        <v>138167</v>
      </c>
      <c r="H5167" s="68">
        <f>H5168+H5174+H5228</f>
        <v>115670</v>
      </c>
      <c r="I5167" s="126">
        <f>I5168+I5174+I5228</f>
        <v>21997.17</v>
      </c>
      <c r="J5167" s="50">
        <f>ROUND(I5167/F5167*100,2)</f>
        <v>18.45</v>
      </c>
      <c r="K5167" s="126">
        <f>K5168+K5174+K5228</f>
        <v>-3078.9999999999982</v>
      </c>
      <c r="L5167" s="55">
        <f>ROUND(K5167*100/-F5167,2)</f>
        <v>2.58</v>
      </c>
      <c r="M5167" s="64">
        <v>27725</v>
      </c>
      <c r="N5167" s="49">
        <f>ROUND(M5167/12*2,2)</f>
        <v>4620.83</v>
      </c>
      <c r="O5167" s="68">
        <f t="shared" ref="O5167:V5167" si="2124">O5168+O5174+O5228</f>
        <v>4585</v>
      </c>
      <c r="P5167" s="68">
        <f t="shared" si="2124"/>
        <v>3780</v>
      </c>
      <c r="Q5167" s="126">
        <f t="shared" si="2124"/>
        <v>805</v>
      </c>
      <c r="R5167" s="68">
        <f t="shared" si="2124"/>
        <v>740</v>
      </c>
      <c r="S5167" s="64">
        <f t="shared" si="2124"/>
        <v>123</v>
      </c>
      <c r="T5167" s="136">
        <f t="shared" si="2124"/>
        <v>152</v>
      </c>
      <c r="U5167" s="136">
        <f t="shared" si="2124"/>
        <v>127</v>
      </c>
      <c r="V5167" s="53">
        <f t="shared" si="2124"/>
        <v>25</v>
      </c>
      <c r="W5167" s="74"/>
      <c r="X5167" s="76"/>
    </row>
    <row r="5168" spans="1:24" s="77" customFormat="1" ht="15.75" x14ac:dyDescent="0.25">
      <c r="A5168" s="72" t="s">
        <v>311</v>
      </c>
      <c r="B5168" s="22" t="s">
        <v>333</v>
      </c>
      <c r="C5168" s="73" t="s">
        <v>102</v>
      </c>
      <c r="D5168" s="32" t="s">
        <v>32</v>
      </c>
      <c r="E5168" s="64">
        <f t="shared" ref="E5168:K5168" si="2125">SUM(E5169:E5173)</f>
        <v>16132</v>
      </c>
      <c r="F5168" s="64">
        <f t="shared" si="2125"/>
        <v>2688</v>
      </c>
      <c r="G5168" s="64">
        <f t="shared" si="2125"/>
        <v>6453</v>
      </c>
      <c r="H5168" s="64">
        <f t="shared" si="2125"/>
        <v>2688</v>
      </c>
      <c r="I5168" s="126">
        <f t="shared" si="2125"/>
        <v>3765</v>
      </c>
      <c r="J5168" s="126">
        <f t="shared" si="2125"/>
        <v>140.07</v>
      </c>
      <c r="K5168" s="126">
        <f t="shared" si="2125"/>
        <v>0</v>
      </c>
      <c r="L5168" s="55">
        <f>ROUND(K5168*100/-F5168,2)</f>
        <v>0</v>
      </c>
      <c r="M5168" s="64"/>
      <c r="N5168" s="64"/>
      <c r="O5168" s="64">
        <f t="shared" ref="O5168:V5168" si="2126">SUM(O5169:O5173)</f>
        <v>133</v>
      </c>
      <c r="P5168" s="64">
        <f t="shared" si="2126"/>
        <v>133</v>
      </c>
      <c r="Q5168" s="126">
        <f t="shared" si="2126"/>
        <v>0</v>
      </c>
      <c r="R5168" s="64">
        <f t="shared" si="2126"/>
        <v>20</v>
      </c>
      <c r="S5168" s="64">
        <f t="shared" si="2126"/>
        <v>3</v>
      </c>
      <c r="T5168" s="136">
        <f t="shared" si="2126"/>
        <v>8</v>
      </c>
      <c r="U5168" s="136">
        <f t="shared" si="2126"/>
        <v>8</v>
      </c>
      <c r="V5168" s="64">
        <f t="shared" si="2126"/>
        <v>0</v>
      </c>
      <c r="W5168" s="64"/>
      <c r="X5168" s="76"/>
    </row>
    <row r="5169" spans="1:24" s="77" customFormat="1" ht="15.75" x14ac:dyDescent="0.25">
      <c r="A5169" s="163" t="s">
        <v>311</v>
      </c>
      <c r="B5169" s="33" t="s">
        <v>333</v>
      </c>
      <c r="C5169" s="73" t="s">
        <v>109</v>
      </c>
      <c r="D5169" s="34" t="s">
        <v>106</v>
      </c>
      <c r="E5169" s="53">
        <v>16132</v>
      </c>
      <c r="F5169" s="99">
        <f>1344*2</f>
        <v>2688</v>
      </c>
      <c r="G5169" s="53">
        <v>6453</v>
      </c>
      <c r="H5169" s="53">
        <v>2688</v>
      </c>
      <c r="I5169" s="119">
        <f t="shared" ref="I5169" si="2127">G5169-F5169</f>
        <v>3765</v>
      </c>
      <c r="J5169" s="55">
        <f t="shared" ref="J5169" si="2128">ROUND(I5169/F5169*100,2)</f>
        <v>140.07</v>
      </c>
      <c r="K5169" s="54"/>
      <c r="L5169" s="55"/>
      <c r="M5169" s="75"/>
      <c r="N5169" s="75"/>
      <c r="O5169" s="74">
        <v>133</v>
      </c>
      <c r="P5169" s="74">
        <v>133</v>
      </c>
      <c r="Q5169" s="57">
        <f>O5169-P5169</f>
        <v>0</v>
      </c>
      <c r="R5169" s="74">
        <v>20</v>
      </c>
      <c r="S5169" s="53">
        <f>ROUND(R5169/12*2,0)</f>
        <v>3</v>
      </c>
      <c r="T5169" s="58">
        <v>8</v>
      </c>
      <c r="U5169" s="58">
        <v>8</v>
      </c>
      <c r="V5169" s="53">
        <f>T5169-U5169</f>
        <v>0</v>
      </c>
      <c r="W5169" s="75"/>
      <c r="X5169" s="76"/>
    </row>
    <row r="5170" spans="1:24" s="77" customFormat="1" ht="31.5" x14ac:dyDescent="0.25">
      <c r="A5170" s="72" t="s">
        <v>311</v>
      </c>
      <c r="B5170" s="33" t="s">
        <v>333</v>
      </c>
      <c r="C5170" s="73" t="s">
        <v>110</v>
      </c>
      <c r="D5170" s="34" t="s">
        <v>114</v>
      </c>
      <c r="E5170" s="74"/>
      <c r="F5170" s="74"/>
      <c r="G5170" s="74"/>
      <c r="H5170" s="74"/>
      <c r="I5170" s="54"/>
      <c r="J5170" s="50"/>
      <c r="K5170" s="54"/>
      <c r="L5170" s="55"/>
      <c r="M5170" s="75"/>
      <c r="N5170" s="75"/>
      <c r="O5170" s="74"/>
      <c r="P5170" s="74"/>
      <c r="Q5170" s="57">
        <f>O5170-P5170</f>
        <v>0</v>
      </c>
      <c r="R5170" s="74"/>
      <c r="S5170" s="53">
        <f>ROUND(R5170/12*3,0)</f>
        <v>0</v>
      </c>
      <c r="T5170" s="58"/>
      <c r="U5170" s="58"/>
      <c r="V5170" s="53">
        <f>T5170-U5170</f>
        <v>0</v>
      </c>
      <c r="W5170" s="75"/>
      <c r="X5170" s="76"/>
    </row>
    <row r="5171" spans="1:24" s="77" customFormat="1" ht="15.75" x14ac:dyDescent="0.25">
      <c r="A5171" s="72" t="s">
        <v>311</v>
      </c>
      <c r="B5171" s="33" t="s">
        <v>333</v>
      </c>
      <c r="C5171" s="73" t="s">
        <v>111</v>
      </c>
      <c r="D5171" s="34" t="s">
        <v>115</v>
      </c>
      <c r="E5171" s="74"/>
      <c r="F5171" s="74"/>
      <c r="G5171" s="74"/>
      <c r="H5171" s="74"/>
      <c r="I5171" s="54"/>
      <c r="J5171" s="50"/>
      <c r="K5171" s="54"/>
      <c r="L5171" s="55"/>
      <c r="M5171" s="75"/>
      <c r="N5171" s="75"/>
      <c r="O5171" s="74"/>
      <c r="P5171" s="74"/>
      <c r="Q5171" s="57">
        <f>O5171-P5171</f>
        <v>0</v>
      </c>
      <c r="R5171" s="74"/>
      <c r="S5171" s="53">
        <f>ROUND(R5171/12*3,0)</f>
        <v>0</v>
      </c>
      <c r="T5171" s="58"/>
      <c r="U5171" s="58"/>
      <c r="V5171" s="53">
        <f>T5171-U5171</f>
        <v>0</v>
      </c>
      <c r="W5171" s="75"/>
      <c r="X5171" s="76"/>
    </row>
    <row r="5172" spans="1:24" s="77" customFormat="1" ht="31.5" x14ac:dyDescent="0.25">
      <c r="A5172" s="72" t="s">
        <v>311</v>
      </c>
      <c r="B5172" s="33" t="s">
        <v>333</v>
      </c>
      <c r="C5172" s="73" t="s">
        <v>113</v>
      </c>
      <c r="D5172" s="34" t="s">
        <v>116</v>
      </c>
      <c r="E5172" s="74"/>
      <c r="F5172" s="74"/>
      <c r="G5172" s="74"/>
      <c r="H5172" s="74"/>
      <c r="I5172" s="119"/>
      <c r="J5172" s="50"/>
      <c r="K5172" s="119"/>
      <c r="L5172" s="55"/>
      <c r="M5172" s="75"/>
      <c r="N5172" s="75"/>
      <c r="O5172" s="74"/>
      <c r="P5172" s="74"/>
      <c r="Q5172" s="59">
        <f>O5172-P5172</f>
        <v>0</v>
      </c>
      <c r="R5172" s="74"/>
      <c r="S5172" s="53">
        <f>ROUND(R5172/12*3,0)</f>
        <v>0</v>
      </c>
      <c r="T5172" s="53"/>
      <c r="U5172" s="53"/>
      <c r="V5172" s="53">
        <f>T5172-U5172</f>
        <v>0</v>
      </c>
      <c r="W5172" s="75"/>
      <c r="X5172" s="76"/>
    </row>
    <row r="5173" spans="1:24" s="77" customFormat="1" ht="15.75" x14ac:dyDescent="0.25">
      <c r="A5173" s="72" t="s">
        <v>311</v>
      </c>
      <c r="B5173" s="33" t="s">
        <v>333</v>
      </c>
      <c r="C5173" s="73" t="s">
        <v>112</v>
      </c>
      <c r="D5173" s="34" t="s">
        <v>117</v>
      </c>
      <c r="E5173" s="74"/>
      <c r="F5173" s="74"/>
      <c r="G5173" s="74"/>
      <c r="H5173" s="74"/>
      <c r="I5173" s="54"/>
      <c r="J5173" s="50"/>
      <c r="K5173" s="54"/>
      <c r="L5173" s="55"/>
      <c r="M5173" s="75"/>
      <c r="N5173" s="75"/>
      <c r="O5173" s="74"/>
      <c r="P5173" s="74"/>
      <c r="Q5173" s="57">
        <f>O5173-P5173</f>
        <v>0</v>
      </c>
      <c r="R5173" s="74"/>
      <c r="S5173" s="53">
        <f>ROUND(R5173/12*3,0)</f>
        <v>0</v>
      </c>
      <c r="T5173" s="58"/>
      <c r="U5173" s="58"/>
      <c r="V5173" s="53">
        <f>T5173-U5173</f>
        <v>0</v>
      </c>
      <c r="W5173" s="75"/>
      <c r="X5173" s="76"/>
    </row>
    <row r="5174" spans="1:24" s="77" customFormat="1" ht="15.75" x14ac:dyDescent="0.25">
      <c r="A5174" s="72" t="s">
        <v>311</v>
      </c>
      <c r="B5174" s="22" t="s">
        <v>334</v>
      </c>
      <c r="C5174" s="73" t="s">
        <v>102</v>
      </c>
      <c r="D5174" s="41" t="s">
        <v>33</v>
      </c>
      <c r="E5174" s="64">
        <f t="shared" ref="E5174:K5174" si="2129">SUM(E5175:E5227)</f>
        <v>639365</v>
      </c>
      <c r="F5174" s="64">
        <f t="shared" si="2129"/>
        <v>106560.83</v>
      </c>
      <c r="G5174" s="64">
        <f t="shared" si="2129"/>
        <v>121714</v>
      </c>
      <c r="H5174" s="64">
        <f t="shared" si="2129"/>
        <v>102982</v>
      </c>
      <c r="I5174" s="126">
        <f t="shared" si="2129"/>
        <v>18232.169999999998</v>
      </c>
      <c r="J5174" s="50">
        <f>ROUND(I5174/F5174*100,2)</f>
        <v>17.11</v>
      </c>
      <c r="K5174" s="126">
        <f t="shared" si="2129"/>
        <v>-3078.9999999999982</v>
      </c>
      <c r="L5174" s="55">
        <f>ROUND(K5174*100/-F5174,2)</f>
        <v>2.89</v>
      </c>
      <c r="M5174" s="64"/>
      <c r="N5174" s="64"/>
      <c r="O5174" s="64">
        <f t="shared" ref="O5174:V5174" si="2130">SUM(O5175:O5227)</f>
        <v>4452</v>
      </c>
      <c r="P5174" s="64">
        <f t="shared" si="2130"/>
        <v>3647</v>
      </c>
      <c r="Q5174" s="126">
        <f t="shared" si="2130"/>
        <v>805</v>
      </c>
      <c r="R5174" s="64">
        <f t="shared" si="2130"/>
        <v>720</v>
      </c>
      <c r="S5174" s="64">
        <f t="shared" si="2130"/>
        <v>120</v>
      </c>
      <c r="T5174" s="136">
        <f t="shared" si="2130"/>
        <v>144</v>
      </c>
      <c r="U5174" s="136">
        <f t="shared" si="2130"/>
        <v>119</v>
      </c>
      <c r="V5174" s="64">
        <f t="shared" si="2130"/>
        <v>25</v>
      </c>
      <c r="W5174" s="64"/>
      <c r="X5174" s="76"/>
    </row>
    <row r="5175" spans="1:24" s="77" customFormat="1" ht="31.5" x14ac:dyDescent="0.25">
      <c r="A5175" s="72" t="s">
        <v>311</v>
      </c>
      <c r="B5175" s="33" t="s">
        <v>334</v>
      </c>
      <c r="C5175" s="78" t="s">
        <v>139</v>
      </c>
      <c r="D5175" s="43" t="s">
        <v>119</v>
      </c>
      <c r="E5175" s="53">
        <v>475025</v>
      </c>
      <c r="F5175" s="53">
        <f t="shared" ref="F5175:F5176" si="2131">ROUND(E5175/12*2,2)</f>
        <v>79170.83</v>
      </c>
      <c r="G5175" s="53">
        <v>97403</v>
      </c>
      <c r="H5175" s="53">
        <v>78671</v>
      </c>
      <c r="I5175" s="119">
        <f t="shared" ref="I5175" si="2132">G5175-F5175</f>
        <v>18232.169999999998</v>
      </c>
      <c r="J5175" s="55">
        <f t="shared" ref="J5175" si="2133">ROUND(I5175/F5175*100,2)</f>
        <v>23.03</v>
      </c>
      <c r="K5175" s="54"/>
      <c r="L5175" s="55"/>
      <c r="M5175" s="75"/>
      <c r="N5175" s="75"/>
      <c r="O5175" s="74">
        <v>3332</v>
      </c>
      <c r="P5175" s="74">
        <v>2527</v>
      </c>
      <c r="Q5175" s="57">
        <f t="shared" ref="Q5175:Q5227" si="2134">O5175-P5175</f>
        <v>805</v>
      </c>
      <c r="R5175" s="74">
        <v>634</v>
      </c>
      <c r="S5175" s="53">
        <f t="shared" ref="S5175:S5176" si="2135">ROUND(R5175/12*2,0)</f>
        <v>106</v>
      </c>
      <c r="T5175" s="58">
        <v>130</v>
      </c>
      <c r="U5175" s="58">
        <v>105</v>
      </c>
      <c r="V5175" s="53">
        <f t="shared" ref="V5175:V5227" si="2136">T5175-U5175</f>
        <v>25</v>
      </c>
      <c r="W5175" s="75"/>
      <c r="X5175" s="76"/>
    </row>
    <row r="5176" spans="1:24" s="77" customFormat="1" ht="47.25" x14ac:dyDescent="0.25">
      <c r="A5176" s="72" t="s">
        <v>311</v>
      </c>
      <c r="B5176" s="33" t="s">
        <v>334</v>
      </c>
      <c r="C5176" s="78" t="s">
        <v>140</v>
      </c>
      <c r="D5176" s="43" t="s">
        <v>120</v>
      </c>
      <c r="E5176" s="53">
        <v>163756</v>
      </c>
      <c r="F5176" s="53">
        <f t="shared" si="2131"/>
        <v>27292.67</v>
      </c>
      <c r="G5176" s="53">
        <v>24311</v>
      </c>
      <c r="H5176" s="53">
        <v>24311</v>
      </c>
      <c r="I5176" s="119"/>
      <c r="J5176" s="55"/>
      <c r="K5176" s="54">
        <f t="shared" ref="K5176" si="2137">G5176-F5176</f>
        <v>-2981.6699999999983</v>
      </c>
      <c r="L5176" s="55">
        <f t="shared" ref="L5176" si="2138">ROUND(K5176*100/-F5176,2)</f>
        <v>10.92</v>
      </c>
      <c r="M5176" s="75"/>
      <c r="N5176" s="75"/>
      <c r="O5176" s="74">
        <v>1120</v>
      </c>
      <c r="P5176" s="74">
        <v>1120</v>
      </c>
      <c r="Q5176" s="57">
        <f t="shared" si="2134"/>
        <v>0</v>
      </c>
      <c r="R5176" s="74">
        <v>85</v>
      </c>
      <c r="S5176" s="53">
        <f t="shared" si="2135"/>
        <v>14</v>
      </c>
      <c r="T5176" s="58">
        <v>14</v>
      </c>
      <c r="U5176" s="58">
        <v>14</v>
      </c>
      <c r="V5176" s="53">
        <f t="shared" si="2136"/>
        <v>0</v>
      </c>
      <c r="W5176" s="75"/>
      <c r="X5176" s="76"/>
    </row>
    <row r="5177" spans="1:24" s="77" customFormat="1" ht="31.5" x14ac:dyDescent="0.25">
      <c r="A5177" s="72" t="s">
        <v>311</v>
      </c>
      <c r="B5177" s="33" t="s">
        <v>334</v>
      </c>
      <c r="C5177" s="78" t="s">
        <v>141</v>
      </c>
      <c r="D5177" s="43" t="s">
        <v>142</v>
      </c>
      <c r="E5177" s="74"/>
      <c r="F5177" s="74"/>
      <c r="G5177" s="74"/>
      <c r="H5177" s="74"/>
      <c r="I5177" s="54"/>
      <c r="J5177" s="50"/>
      <c r="K5177" s="54"/>
      <c r="L5177" s="55"/>
      <c r="M5177" s="75"/>
      <c r="N5177" s="75"/>
      <c r="O5177" s="74"/>
      <c r="P5177" s="74"/>
      <c r="Q5177" s="57">
        <f t="shared" si="2134"/>
        <v>0</v>
      </c>
      <c r="R5177" s="74"/>
      <c r="S5177" s="53">
        <f t="shared" ref="S5177:S5215" si="2139">ROUND(R5177/12*3,0)</f>
        <v>0</v>
      </c>
      <c r="T5177" s="58"/>
      <c r="U5177" s="58"/>
      <c r="V5177" s="53">
        <f t="shared" si="2136"/>
        <v>0</v>
      </c>
      <c r="W5177" s="75"/>
      <c r="X5177" s="76"/>
    </row>
    <row r="5178" spans="1:24" s="77" customFormat="1" ht="31.5" x14ac:dyDescent="0.25">
      <c r="A5178" s="72" t="s">
        <v>311</v>
      </c>
      <c r="B5178" s="33" t="s">
        <v>334</v>
      </c>
      <c r="C5178" s="78" t="s">
        <v>143</v>
      </c>
      <c r="D5178" s="43" t="s">
        <v>144</v>
      </c>
      <c r="E5178" s="74"/>
      <c r="F5178" s="74"/>
      <c r="G5178" s="74"/>
      <c r="H5178" s="74"/>
      <c r="I5178" s="54"/>
      <c r="J5178" s="50"/>
      <c r="K5178" s="54"/>
      <c r="L5178" s="55"/>
      <c r="M5178" s="75"/>
      <c r="N5178" s="75"/>
      <c r="O5178" s="74"/>
      <c r="P5178" s="74"/>
      <c r="Q5178" s="57">
        <f t="shared" si="2134"/>
        <v>0</v>
      </c>
      <c r="R5178" s="74"/>
      <c r="S5178" s="53">
        <f t="shared" si="2139"/>
        <v>0</v>
      </c>
      <c r="T5178" s="58"/>
      <c r="U5178" s="58"/>
      <c r="V5178" s="53">
        <f t="shared" si="2136"/>
        <v>0</v>
      </c>
      <c r="W5178" s="75"/>
      <c r="X5178" s="76"/>
    </row>
    <row r="5179" spans="1:24" s="77" customFormat="1" ht="15.75" x14ac:dyDescent="0.25">
      <c r="A5179" s="72" t="s">
        <v>311</v>
      </c>
      <c r="B5179" s="33" t="s">
        <v>334</v>
      </c>
      <c r="C5179" s="78" t="s">
        <v>145</v>
      </c>
      <c r="D5179" s="43" t="s">
        <v>146</v>
      </c>
      <c r="E5179" s="74"/>
      <c r="F5179" s="74"/>
      <c r="G5179" s="74"/>
      <c r="H5179" s="74"/>
      <c r="I5179" s="54"/>
      <c r="J5179" s="50"/>
      <c r="K5179" s="54"/>
      <c r="L5179" s="55"/>
      <c r="M5179" s="75"/>
      <c r="N5179" s="75"/>
      <c r="O5179" s="74"/>
      <c r="P5179" s="74"/>
      <c r="Q5179" s="57">
        <f t="shared" si="2134"/>
        <v>0</v>
      </c>
      <c r="R5179" s="74"/>
      <c r="S5179" s="53">
        <f t="shared" si="2139"/>
        <v>0</v>
      </c>
      <c r="T5179" s="58"/>
      <c r="U5179" s="58"/>
      <c r="V5179" s="53">
        <f t="shared" si="2136"/>
        <v>0</v>
      </c>
      <c r="W5179" s="75"/>
      <c r="X5179" s="76"/>
    </row>
    <row r="5180" spans="1:24" s="77" customFormat="1" ht="15.75" x14ac:dyDescent="0.25">
      <c r="A5180" s="72" t="s">
        <v>311</v>
      </c>
      <c r="B5180" s="33" t="s">
        <v>334</v>
      </c>
      <c r="C5180" s="78" t="s">
        <v>147</v>
      </c>
      <c r="D5180" s="43" t="s">
        <v>148</v>
      </c>
      <c r="E5180" s="74"/>
      <c r="F5180" s="74"/>
      <c r="G5180" s="74"/>
      <c r="H5180" s="74"/>
      <c r="I5180" s="54"/>
      <c r="J5180" s="50"/>
      <c r="K5180" s="54"/>
      <c r="L5180" s="55"/>
      <c r="M5180" s="75"/>
      <c r="N5180" s="75"/>
      <c r="O5180" s="74"/>
      <c r="P5180" s="74"/>
      <c r="Q5180" s="57">
        <f t="shared" si="2134"/>
        <v>0</v>
      </c>
      <c r="R5180" s="74"/>
      <c r="S5180" s="53">
        <f t="shared" si="2139"/>
        <v>0</v>
      </c>
      <c r="T5180" s="58"/>
      <c r="U5180" s="58"/>
      <c r="V5180" s="53">
        <f t="shared" si="2136"/>
        <v>0</v>
      </c>
      <c r="W5180" s="75"/>
      <c r="X5180" s="76"/>
    </row>
    <row r="5181" spans="1:24" s="77" customFormat="1" ht="78.75" x14ac:dyDescent="0.25">
      <c r="A5181" s="72" t="s">
        <v>311</v>
      </c>
      <c r="B5181" s="33" t="s">
        <v>334</v>
      </c>
      <c r="C5181" s="78" t="s">
        <v>149</v>
      </c>
      <c r="D5181" s="43" t="s">
        <v>150</v>
      </c>
      <c r="E5181" s="74"/>
      <c r="F5181" s="74"/>
      <c r="G5181" s="74"/>
      <c r="H5181" s="74"/>
      <c r="I5181" s="54"/>
      <c r="J5181" s="50"/>
      <c r="K5181" s="54"/>
      <c r="L5181" s="55"/>
      <c r="M5181" s="75"/>
      <c r="N5181" s="75"/>
      <c r="O5181" s="74"/>
      <c r="P5181" s="74"/>
      <c r="Q5181" s="57">
        <f t="shared" si="2134"/>
        <v>0</v>
      </c>
      <c r="R5181" s="74"/>
      <c r="S5181" s="53">
        <f t="shared" si="2139"/>
        <v>0</v>
      </c>
      <c r="T5181" s="58"/>
      <c r="U5181" s="58"/>
      <c r="V5181" s="53">
        <f t="shared" si="2136"/>
        <v>0</v>
      </c>
      <c r="W5181" s="75"/>
      <c r="X5181" s="76"/>
    </row>
    <row r="5182" spans="1:24" s="77" customFormat="1" ht="31.5" x14ac:dyDescent="0.25">
      <c r="A5182" s="72" t="s">
        <v>311</v>
      </c>
      <c r="B5182" s="33" t="s">
        <v>334</v>
      </c>
      <c r="C5182" s="78" t="s">
        <v>130</v>
      </c>
      <c r="D5182" s="43" t="s">
        <v>151</v>
      </c>
      <c r="E5182" s="74"/>
      <c r="F5182" s="74"/>
      <c r="G5182" s="74"/>
      <c r="H5182" s="74"/>
      <c r="I5182" s="54"/>
      <c r="J5182" s="50"/>
      <c r="K5182" s="54"/>
      <c r="L5182" s="55"/>
      <c r="M5182" s="75"/>
      <c r="N5182" s="75"/>
      <c r="O5182" s="74"/>
      <c r="P5182" s="74"/>
      <c r="Q5182" s="57">
        <f t="shared" si="2134"/>
        <v>0</v>
      </c>
      <c r="R5182" s="74"/>
      <c r="S5182" s="53">
        <f t="shared" si="2139"/>
        <v>0</v>
      </c>
      <c r="T5182" s="58"/>
      <c r="U5182" s="58"/>
      <c r="V5182" s="53">
        <f t="shared" si="2136"/>
        <v>0</v>
      </c>
      <c r="W5182" s="75"/>
      <c r="X5182" s="76"/>
    </row>
    <row r="5183" spans="1:24" s="77" customFormat="1" ht="47.25" x14ac:dyDescent="0.25">
      <c r="A5183" s="72" t="s">
        <v>311</v>
      </c>
      <c r="B5183" s="33" t="s">
        <v>334</v>
      </c>
      <c r="C5183" s="78" t="s">
        <v>174</v>
      </c>
      <c r="D5183" s="43" t="s">
        <v>175</v>
      </c>
      <c r="E5183" s="74"/>
      <c r="F5183" s="74"/>
      <c r="G5183" s="74"/>
      <c r="H5183" s="74"/>
      <c r="I5183" s="54"/>
      <c r="J5183" s="50"/>
      <c r="K5183" s="54"/>
      <c r="L5183" s="55"/>
      <c r="M5183" s="75"/>
      <c r="N5183" s="75"/>
      <c r="O5183" s="74"/>
      <c r="P5183" s="74"/>
      <c r="Q5183" s="57">
        <f t="shared" si="2134"/>
        <v>0</v>
      </c>
      <c r="R5183" s="74"/>
      <c r="S5183" s="53">
        <f t="shared" si="2139"/>
        <v>0</v>
      </c>
      <c r="T5183" s="58"/>
      <c r="U5183" s="58"/>
      <c r="V5183" s="53">
        <f t="shared" si="2136"/>
        <v>0</v>
      </c>
      <c r="W5183" s="75"/>
      <c r="X5183" s="76"/>
    </row>
    <row r="5184" spans="1:24" s="77" customFormat="1" ht="31.5" x14ac:dyDescent="0.25">
      <c r="A5184" s="72" t="s">
        <v>311</v>
      </c>
      <c r="B5184" s="33" t="s">
        <v>334</v>
      </c>
      <c r="C5184" s="78" t="s">
        <v>129</v>
      </c>
      <c r="D5184" s="43" t="s">
        <v>152</v>
      </c>
      <c r="E5184" s="74"/>
      <c r="F5184" s="74"/>
      <c r="G5184" s="74"/>
      <c r="H5184" s="74"/>
      <c r="I5184" s="54"/>
      <c r="J5184" s="50"/>
      <c r="K5184" s="54"/>
      <c r="L5184" s="55"/>
      <c r="M5184" s="75"/>
      <c r="N5184" s="75"/>
      <c r="O5184" s="74"/>
      <c r="P5184" s="74"/>
      <c r="Q5184" s="57">
        <f t="shared" si="2134"/>
        <v>0</v>
      </c>
      <c r="R5184" s="74"/>
      <c r="S5184" s="53">
        <f t="shared" si="2139"/>
        <v>0</v>
      </c>
      <c r="T5184" s="58"/>
      <c r="U5184" s="58"/>
      <c r="V5184" s="53">
        <f t="shared" si="2136"/>
        <v>0</v>
      </c>
      <c r="W5184" s="75"/>
      <c r="X5184" s="76"/>
    </row>
    <row r="5185" spans="1:24" s="77" customFormat="1" ht="31.5" x14ac:dyDescent="0.25">
      <c r="A5185" s="72" t="s">
        <v>311</v>
      </c>
      <c r="B5185" s="33" t="s">
        <v>334</v>
      </c>
      <c r="C5185" s="78" t="s">
        <v>176</v>
      </c>
      <c r="D5185" s="43" t="s">
        <v>177</v>
      </c>
      <c r="E5185" s="74"/>
      <c r="F5185" s="74"/>
      <c r="G5185" s="74"/>
      <c r="H5185" s="74"/>
      <c r="I5185" s="54"/>
      <c r="J5185" s="50"/>
      <c r="K5185" s="54"/>
      <c r="L5185" s="55"/>
      <c r="M5185" s="75"/>
      <c r="N5185" s="75"/>
      <c r="O5185" s="74"/>
      <c r="P5185" s="74"/>
      <c r="Q5185" s="57">
        <f t="shared" si="2134"/>
        <v>0</v>
      </c>
      <c r="R5185" s="74"/>
      <c r="S5185" s="53">
        <f t="shared" si="2139"/>
        <v>0</v>
      </c>
      <c r="T5185" s="58"/>
      <c r="U5185" s="58"/>
      <c r="V5185" s="53">
        <f t="shared" si="2136"/>
        <v>0</v>
      </c>
      <c r="W5185" s="75"/>
      <c r="X5185" s="76"/>
    </row>
    <row r="5186" spans="1:24" s="77" customFormat="1" ht="15.75" x14ac:dyDescent="0.25">
      <c r="A5186" s="72" t="s">
        <v>311</v>
      </c>
      <c r="B5186" s="33" t="s">
        <v>334</v>
      </c>
      <c r="C5186" s="78" t="s">
        <v>131</v>
      </c>
      <c r="D5186" s="43" t="s">
        <v>153</v>
      </c>
      <c r="E5186" s="74"/>
      <c r="F5186" s="74"/>
      <c r="G5186" s="74"/>
      <c r="H5186" s="74"/>
      <c r="I5186" s="54"/>
      <c r="J5186" s="50"/>
      <c r="K5186" s="54"/>
      <c r="L5186" s="55"/>
      <c r="M5186" s="75"/>
      <c r="N5186" s="75"/>
      <c r="O5186" s="74"/>
      <c r="P5186" s="74"/>
      <c r="Q5186" s="57">
        <f t="shared" si="2134"/>
        <v>0</v>
      </c>
      <c r="R5186" s="74"/>
      <c r="S5186" s="53">
        <f t="shared" si="2139"/>
        <v>0</v>
      </c>
      <c r="T5186" s="58"/>
      <c r="U5186" s="58"/>
      <c r="V5186" s="53">
        <f t="shared" si="2136"/>
        <v>0</v>
      </c>
      <c r="W5186" s="75"/>
      <c r="X5186" s="76"/>
    </row>
    <row r="5187" spans="1:24" s="77" customFormat="1" ht="31.5" x14ac:dyDescent="0.25">
      <c r="A5187" s="72" t="s">
        <v>311</v>
      </c>
      <c r="B5187" s="33" t="s">
        <v>334</v>
      </c>
      <c r="C5187" s="78" t="s">
        <v>178</v>
      </c>
      <c r="D5187" s="43" t="s">
        <v>179</v>
      </c>
      <c r="E5187" s="74"/>
      <c r="F5187" s="74"/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>
        <f t="shared" si="2134"/>
        <v>0</v>
      </c>
      <c r="R5187" s="74"/>
      <c r="S5187" s="53">
        <f t="shared" si="2139"/>
        <v>0</v>
      </c>
      <c r="T5187" s="58"/>
      <c r="U5187" s="58"/>
      <c r="V5187" s="53">
        <f t="shared" si="2136"/>
        <v>0</v>
      </c>
      <c r="W5187" s="75"/>
      <c r="X5187" s="76"/>
    </row>
    <row r="5188" spans="1:24" s="77" customFormat="1" ht="31.5" x14ac:dyDescent="0.25">
      <c r="A5188" s="72" t="s">
        <v>311</v>
      </c>
      <c r="B5188" s="33" t="s">
        <v>334</v>
      </c>
      <c r="C5188" s="78" t="s">
        <v>132</v>
      </c>
      <c r="D5188" s="43" t="s">
        <v>154</v>
      </c>
      <c r="E5188" s="74"/>
      <c r="F5188" s="74"/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>
        <f t="shared" si="2134"/>
        <v>0</v>
      </c>
      <c r="R5188" s="74"/>
      <c r="S5188" s="53">
        <f t="shared" si="2139"/>
        <v>0</v>
      </c>
      <c r="T5188" s="58"/>
      <c r="U5188" s="58"/>
      <c r="V5188" s="53">
        <f t="shared" si="2136"/>
        <v>0</v>
      </c>
      <c r="W5188" s="75"/>
      <c r="X5188" s="76"/>
    </row>
    <row r="5189" spans="1:24" s="77" customFormat="1" ht="15.75" x14ac:dyDescent="0.25">
      <c r="A5189" s="72" t="s">
        <v>311</v>
      </c>
      <c r="B5189" s="33" t="s">
        <v>334</v>
      </c>
      <c r="C5189" s="78" t="s">
        <v>133</v>
      </c>
      <c r="D5189" s="43" t="s">
        <v>155</v>
      </c>
      <c r="E5189" s="74"/>
      <c r="F5189" s="74"/>
      <c r="G5189" s="74"/>
      <c r="H5189" s="74"/>
      <c r="I5189" s="54"/>
      <c r="J5189" s="50"/>
      <c r="K5189" s="54"/>
      <c r="L5189" s="55"/>
      <c r="M5189" s="75"/>
      <c r="N5189" s="75"/>
      <c r="O5189" s="74"/>
      <c r="P5189" s="74"/>
      <c r="Q5189" s="57">
        <f t="shared" si="2134"/>
        <v>0</v>
      </c>
      <c r="R5189" s="74"/>
      <c r="S5189" s="53">
        <f t="shared" si="2139"/>
        <v>0</v>
      </c>
      <c r="T5189" s="58"/>
      <c r="U5189" s="58"/>
      <c r="V5189" s="53">
        <f t="shared" si="2136"/>
        <v>0</v>
      </c>
      <c r="W5189" s="75"/>
      <c r="X5189" s="76"/>
    </row>
    <row r="5190" spans="1:24" s="77" customFormat="1" ht="15.75" x14ac:dyDescent="0.25">
      <c r="A5190" s="72" t="s">
        <v>311</v>
      </c>
      <c r="B5190" s="33" t="s">
        <v>334</v>
      </c>
      <c r="C5190" s="78" t="s">
        <v>135</v>
      </c>
      <c r="D5190" s="43" t="s">
        <v>156</v>
      </c>
      <c r="E5190" s="74"/>
      <c r="F5190" s="74"/>
      <c r="G5190" s="74"/>
      <c r="H5190" s="74"/>
      <c r="I5190" s="54"/>
      <c r="J5190" s="50"/>
      <c r="K5190" s="54"/>
      <c r="L5190" s="55"/>
      <c r="M5190" s="75"/>
      <c r="N5190" s="75"/>
      <c r="O5190" s="74"/>
      <c r="P5190" s="74"/>
      <c r="Q5190" s="57">
        <f t="shared" si="2134"/>
        <v>0</v>
      </c>
      <c r="R5190" s="74"/>
      <c r="S5190" s="53">
        <f t="shared" si="2139"/>
        <v>0</v>
      </c>
      <c r="T5190" s="58"/>
      <c r="U5190" s="58"/>
      <c r="V5190" s="53">
        <f t="shared" si="2136"/>
        <v>0</v>
      </c>
      <c r="W5190" s="75"/>
      <c r="X5190" s="76"/>
    </row>
    <row r="5191" spans="1:24" s="77" customFormat="1" ht="31.5" x14ac:dyDescent="0.25">
      <c r="A5191" s="72" t="s">
        <v>311</v>
      </c>
      <c r="B5191" s="33" t="s">
        <v>334</v>
      </c>
      <c r="C5191" s="78" t="s">
        <v>136</v>
      </c>
      <c r="D5191" s="43" t="s">
        <v>157</v>
      </c>
      <c r="E5191" s="74"/>
      <c r="F5191" s="74"/>
      <c r="G5191" s="74"/>
      <c r="H5191" s="74"/>
      <c r="I5191" s="54"/>
      <c r="J5191" s="50"/>
      <c r="K5191" s="54"/>
      <c r="L5191" s="55"/>
      <c r="M5191" s="75"/>
      <c r="N5191" s="75"/>
      <c r="O5191" s="74"/>
      <c r="P5191" s="74"/>
      <c r="Q5191" s="57">
        <f t="shared" si="2134"/>
        <v>0</v>
      </c>
      <c r="R5191" s="74"/>
      <c r="S5191" s="53">
        <f t="shared" si="2139"/>
        <v>0</v>
      </c>
      <c r="T5191" s="58"/>
      <c r="U5191" s="58"/>
      <c r="V5191" s="53">
        <f t="shared" si="2136"/>
        <v>0</v>
      </c>
      <c r="W5191" s="75"/>
      <c r="X5191" s="76"/>
    </row>
    <row r="5192" spans="1:24" s="77" customFormat="1" ht="47.25" x14ac:dyDescent="0.25">
      <c r="A5192" s="72" t="s">
        <v>311</v>
      </c>
      <c r="B5192" s="33" t="s">
        <v>334</v>
      </c>
      <c r="C5192" s="78" t="s">
        <v>134</v>
      </c>
      <c r="D5192" s="43" t="s">
        <v>158</v>
      </c>
      <c r="E5192" s="74"/>
      <c r="F5192" s="74"/>
      <c r="G5192" s="74"/>
      <c r="H5192" s="74"/>
      <c r="I5192" s="54"/>
      <c r="J5192" s="50"/>
      <c r="K5192" s="54"/>
      <c r="L5192" s="55"/>
      <c r="M5192" s="75"/>
      <c r="N5192" s="75"/>
      <c r="O5192" s="74"/>
      <c r="P5192" s="74"/>
      <c r="Q5192" s="57">
        <f t="shared" si="2134"/>
        <v>0</v>
      </c>
      <c r="R5192" s="74"/>
      <c r="S5192" s="53">
        <f t="shared" si="2139"/>
        <v>0</v>
      </c>
      <c r="T5192" s="58"/>
      <c r="U5192" s="58"/>
      <c r="V5192" s="53">
        <f t="shared" si="2136"/>
        <v>0</v>
      </c>
      <c r="W5192" s="75"/>
      <c r="X5192" s="76"/>
    </row>
    <row r="5193" spans="1:24" s="77" customFormat="1" ht="15.75" x14ac:dyDescent="0.25">
      <c r="A5193" s="72" t="s">
        <v>311</v>
      </c>
      <c r="B5193" s="33" t="s">
        <v>334</v>
      </c>
      <c r="C5193" s="78" t="s">
        <v>138</v>
      </c>
      <c r="D5193" s="43" t="s">
        <v>159</v>
      </c>
      <c r="E5193" s="74"/>
      <c r="F5193" s="74"/>
      <c r="G5193" s="74"/>
      <c r="H5193" s="74"/>
      <c r="I5193" s="54"/>
      <c r="J5193" s="50"/>
      <c r="K5193" s="54"/>
      <c r="L5193" s="55"/>
      <c r="M5193" s="75"/>
      <c r="N5193" s="75"/>
      <c r="O5193" s="74"/>
      <c r="P5193" s="74"/>
      <c r="Q5193" s="57">
        <f t="shared" si="2134"/>
        <v>0</v>
      </c>
      <c r="R5193" s="74"/>
      <c r="S5193" s="53">
        <f t="shared" si="2139"/>
        <v>0</v>
      </c>
      <c r="T5193" s="58"/>
      <c r="U5193" s="58"/>
      <c r="V5193" s="53">
        <f t="shared" si="2136"/>
        <v>0</v>
      </c>
      <c r="W5193" s="75"/>
      <c r="X5193" s="76"/>
    </row>
    <row r="5194" spans="1:24" s="77" customFormat="1" ht="15.75" x14ac:dyDescent="0.25">
      <c r="A5194" s="72" t="s">
        <v>311</v>
      </c>
      <c r="B5194" s="33" t="s">
        <v>334</v>
      </c>
      <c r="C5194" s="78" t="s">
        <v>180</v>
      </c>
      <c r="D5194" s="43" t="s">
        <v>181</v>
      </c>
      <c r="E5194" s="74"/>
      <c r="F5194" s="74"/>
      <c r="G5194" s="74"/>
      <c r="H5194" s="74"/>
      <c r="I5194" s="54"/>
      <c r="J5194" s="50"/>
      <c r="K5194" s="54"/>
      <c r="L5194" s="55"/>
      <c r="M5194" s="75"/>
      <c r="N5194" s="75"/>
      <c r="O5194" s="74"/>
      <c r="P5194" s="74"/>
      <c r="Q5194" s="57">
        <f t="shared" si="2134"/>
        <v>0</v>
      </c>
      <c r="R5194" s="74"/>
      <c r="S5194" s="53">
        <f t="shared" si="2139"/>
        <v>0</v>
      </c>
      <c r="T5194" s="58"/>
      <c r="U5194" s="58"/>
      <c r="V5194" s="53">
        <f t="shared" si="2136"/>
        <v>0</v>
      </c>
      <c r="W5194" s="75"/>
      <c r="X5194" s="76"/>
    </row>
    <row r="5195" spans="1:24" s="77" customFormat="1" ht="31.5" x14ac:dyDescent="0.25">
      <c r="A5195" s="72" t="s">
        <v>311</v>
      </c>
      <c r="B5195" s="33" t="s">
        <v>334</v>
      </c>
      <c r="C5195" s="78" t="s">
        <v>137</v>
      </c>
      <c r="D5195" s="43" t="s">
        <v>160</v>
      </c>
      <c r="E5195" s="74"/>
      <c r="F5195" s="74"/>
      <c r="G5195" s="74"/>
      <c r="H5195" s="74"/>
      <c r="I5195" s="54"/>
      <c r="J5195" s="50"/>
      <c r="K5195" s="54"/>
      <c r="L5195" s="55"/>
      <c r="M5195" s="75"/>
      <c r="N5195" s="75"/>
      <c r="O5195" s="74"/>
      <c r="P5195" s="74"/>
      <c r="Q5195" s="57">
        <f t="shared" si="2134"/>
        <v>0</v>
      </c>
      <c r="R5195" s="74"/>
      <c r="S5195" s="53">
        <f t="shared" si="2139"/>
        <v>0</v>
      </c>
      <c r="T5195" s="58"/>
      <c r="U5195" s="58"/>
      <c r="V5195" s="53">
        <f t="shared" si="2136"/>
        <v>0</v>
      </c>
      <c r="W5195" s="75"/>
      <c r="X5195" s="76"/>
    </row>
    <row r="5196" spans="1:24" s="77" customFormat="1" ht="15.75" x14ac:dyDescent="0.25">
      <c r="A5196" s="72" t="s">
        <v>311</v>
      </c>
      <c r="B5196" s="33" t="s">
        <v>334</v>
      </c>
      <c r="C5196" s="78" t="s">
        <v>127</v>
      </c>
      <c r="D5196" s="43" t="s">
        <v>161</v>
      </c>
      <c r="E5196" s="74"/>
      <c r="F5196" s="74"/>
      <c r="G5196" s="74"/>
      <c r="H5196" s="74"/>
      <c r="I5196" s="54"/>
      <c r="J5196" s="50"/>
      <c r="K5196" s="54"/>
      <c r="L5196" s="55"/>
      <c r="M5196" s="75"/>
      <c r="N5196" s="75"/>
      <c r="O5196" s="74"/>
      <c r="P5196" s="74"/>
      <c r="Q5196" s="57">
        <f t="shared" si="2134"/>
        <v>0</v>
      </c>
      <c r="R5196" s="74"/>
      <c r="S5196" s="53">
        <f t="shared" si="2139"/>
        <v>0</v>
      </c>
      <c r="T5196" s="58"/>
      <c r="U5196" s="58"/>
      <c r="V5196" s="53">
        <f t="shared" si="2136"/>
        <v>0</v>
      </c>
      <c r="W5196" s="75"/>
      <c r="X5196" s="76"/>
    </row>
    <row r="5197" spans="1:24" s="77" customFormat="1" ht="31.5" x14ac:dyDescent="0.25">
      <c r="A5197" s="72" t="s">
        <v>311</v>
      </c>
      <c r="B5197" s="33" t="s">
        <v>334</v>
      </c>
      <c r="C5197" s="78" t="s">
        <v>126</v>
      </c>
      <c r="D5197" s="43" t="s">
        <v>162</v>
      </c>
      <c r="E5197" s="74"/>
      <c r="F5197" s="74"/>
      <c r="G5197" s="74"/>
      <c r="H5197" s="74"/>
      <c r="I5197" s="54"/>
      <c r="J5197" s="50"/>
      <c r="K5197" s="54"/>
      <c r="L5197" s="55"/>
      <c r="M5197" s="75"/>
      <c r="N5197" s="75"/>
      <c r="O5197" s="74"/>
      <c r="P5197" s="74"/>
      <c r="Q5197" s="57">
        <f t="shared" si="2134"/>
        <v>0</v>
      </c>
      <c r="R5197" s="74"/>
      <c r="S5197" s="53">
        <f t="shared" si="2139"/>
        <v>0</v>
      </c>
      <c r="T5197" s="58"/>
      <c r="U5197" s="58"/>
      <c r="V5197" s="53">
        <f t="shared" si="2136"/>
        <v>0</v>
      </c>
      <c r="W5197" s="75"/>
      <c r="X5197" s="76"/>
    </row>
    <row r="5198" spans="1:24" s="77" customFormat="1" ht="15.75" x14ac:dyDescent="0.25">
      <c r="A5198" s="72" t="s">
        <v>311</v>
      </c>
      <c r="B5198" s="33" t="s">
        <v>334</v>
      </c>
      <c r="C5198" s="78" t="s">
        <v>122</v>
      </c>
      <c r="D5198" s="43" t="s">
        <v>163</v>
      </c>
      <c r="E5198" s="74"/>
      <c r="F5198" s="74"/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 t="shared" si="2134"/>
        <v>0</v>
      </c>
      <c r="R5198" s="74"/>
      <c r="S5198" s="53">
        <f t="shared" si="2139"/>
        <v>0</v>
      </c>
      <c r="T5198" s="58"/>
      <c r="U5198" s="58"/>
      <c r="V5198" s="53">
        <f t="shared" si="2136"/>
        <v>0</v>
      </c>
      <c r="W5198" s="75"/>
      <c r="X5198" s="76"/>
    </row>
    <row r="5199" spans="1:24" s="77" customFormat="1" ht="15.75" x14ac:dyDescent="0.25">
      <c r="A5199" s="72" t="s">
        <v>311</v>
      </c>
      <c r="B5199" s="33" t="s">
        <v>334</v>
      </c>
      <c r="C5199" s="78" t="s">
        <v>123</v>
      </c>
      <c r="D5199" s="43" t="s">
        <v>164</v>
      </c>
      <c r="E5199" s="74"/>
      <c r="F5199" s="74"/>
      <c r="G5199" s="74"/>
      <c r="H5199" s="74"/>
      <c r="I5199" s="54"/>
      <c r="J5199" s="50"/>
      <c r="K5199" s="54"/>
      <c r="L5199" s="55"/>
      <c r="M5199" s="75"/>
      <c r="N5199" s="75"/>
      <c r="O5199" s="74"/>
      <c r="P5199" s="74"/>
      <c r="Q5199" s="57">
        <f t="shared" si="2134"/>
        <v>0</v>
      </c>
      <c r="R5199" s="74"/>
      <c r="S5199" s="53">
        <f t="shared" si="2139"/>
        <v>0</v>
      </c>
      <c r="T5199" s="58"/>
      <c r="U5199" s="58"/>
      <c r="V5199" s="53">
        <f t="shared" si="2136"/>
        <v>0</v>
      </c>
      <c r="W5199" s="75"/>
      <c r="X5199" s="76"/>
    </row>
    <row r="5200" spans="1:24" s="77" customFormat="1" ht="15.75" x14ac:dyDescent="0.25">
      <c r="A5200" s="72" t="s">
        <v>311</v>
      </c>
      <c r="B5200" s="33" t="s">
        <v>334</v>
      </c>
      <c r="C5200" s="78" t="s">
        <v>182</v>
      </c>
      <c r="D5200" s="43" t="s">
        <v>183</v>
      </c>
      <c r="E5200" s="74"/>
      <c r="F5200" s="74"/>
      <c r="G5200" s="74"/>
      <c r="H5200" s="74"/>
      <c r="I5200" s="54"/>
      <c r="J5200" s="50"/>
      <c r="K5200" s="54"/>
      <c r="L5200" s="55"/>
      <c r="M5200" s="75"/>
      <c r="N5200" s="75"/>
      <c r="O5200" s="74"/>
      <c r="P5200" s="74"/>
      <c r="Q5200" s="57">
        <f t="shared" si="2134"/>
        <v>0</v>
      </c>
      <c r="R5200" s="74"/>
      <c r="S5200" s="53">
        <f t="shared" si="2139"/>
        <v>0</v>
      </c>
      <c r="T5200" s="58"/>
      <c r="U5200" s="58"/>
      <c r="V5200" s="53">
        <f t="shared" si="2136"/>
        <v>0</v>
      </c>
      <c r="W5200" s="75"/>
      <c r="X5200" s="76"/>
    </row>
    <row r="5201" spans="1:24" s="77" customFormat="1" ht="15.75" x14ac:dyDescent="0.25">
      <c r="A5201" s="72" t="s">
        <v>311</v>
      </c>
      <c r="B5201" s="33" t="s">
        <v>334</v>
      </c>
      <c r="C5201" s="78" t="s">
        <v>184</v>
      </c>
      <c r="D5201" s="43" t="s">
        <v>185</v>
      </c>
      <c r="E5201" s="74"/>
      <c r="F5201" s="74"/>
      <c r="G5201" s="74"/>
      <c r="H5201" s="74"/>
      <c r="I5201" s="54"/>
      <c r="J5201" s="50"/>
      <c r="K5201" s="54"/>
      <c r="L5201" s="55"/>
      <c r="M5201" s="75"/>
      <c r="N5201" s="75"/>
      <c r="O5201" s="74"/>
      <c r="P5201" s="74"/>
      <c r="Q5201" s="57">
        <f t="shared" si="2134"/>
        <v>0</v>
      </c>
      <c r="R5201" s="74"/>
      <c r="S5201" s="53">
        <f t="shared" si="2139"/>
        <v>0</v>
      </c>
      <c r="T5201" s="58"/>
      <c r="U5201" s="58"/>
      <c r="V5201" s="53">
        <f t="shared" si="2136"/>
        <v>0</v>
      </c>
      <c r="W5201" s="75"/>
      <c r="X5201" s="76"/>
    </row>
    <row r="5202" spans="1:24" s="77" customFormat="1" ht="15.75" x14ac:dyDescent="0.25">
      <c r="A5202" s="72" t="s">
        <v>311</v>
      </c>
      <c r="B5202" s="33" t="s">
        <v>334</v>
      </c>
      <c r="C5202" s="78" t="s">
        <v>186</v>
      </c>
      <c r="D5202" s="43" t="s">
        <v>187</v>
      </c>
      <c r="E5202" s="74"/>
      <c r="F5202" s="74"/>
      <c r="G5202" s="74"/>
      <c r="H5202" s="74"/>
      <c r="I5202" s="54"/>
      <c r="J5202" s="50"/>
      <c r="K5202" s="54"/>
      <c r="L5202" s="55"/>
      <c r="M5202" s="75"/>
      <c r="N5202" s="75"/>
      <c r="O5202" s="74"/>
      <c r="P5202" s="74"/>
      <c r="Q5202" s="57">
        <f t="shared" si="2134"/>
        <v>0</v>
      </c>
      <c r="R5202" s="74"/>
      <c r="S5202" s="53">
        <f t="shared" si="2139"/>
        <v>0</v>
      </c>
      <c r="T5202" s="58"/>
      <c r="U5202" s="58"/>
      <c r="V5202" s="53">
        <f t="shared" si="2136"/>
        <v>0</v>
      </c>
      <c r="W5202" s="75"/>
      <c r="X5202" s="76"/>
    </row>
    <row r="5203" spans="1:24" s="77" customFormat="1" ht="31.5" x14ac:dyDescent="0.25">
      <c r="A5203" s="72" t="s">
        <v>311</v>
      </c>
      <c r="B5203" s="33" t="s">
        <v>334</v>
      </c>
      <c r="C5203" s="78" t="s">
        <v>188</v>
      </c>
      <c r="D5203" s="43" t="s">
        <v>189</v>
      </c>
      <c r="E5203" s="74"/>
      <c r="F5203" s="74"/>
      <c r="G5203" s="74"/>
      <c r="H5203" s="74"/>
      <c r="I5203" s="54"/>
      <c r="J5203" s="50"/>
      <c r="K5203" s="54"/>
      <c r="L5203" s="55"/>
      <c r="M5203" s="75"/>
      <c r="N5203" s="75"/>
      <c r="O5203" s="74"/>
      <c r="P5203" s="74"/>
      <c r="Q5203" s="57">
        <f t="shared" si="2134"/>
        <v>0</v>
      </c>
      <c r="R5203" s="74"/>
      <c r="S5203" s="53">
        <f t="shared" si="2139"/>
        <v>0</v>
      </c>
      <c r="T5203" s="58"/>
      <c r="U5203" s="58"/>
      <c r="V5203" s="53">
        <f t="shared" si="2136"/>
        <v>0</v>
      </c>
      <c r="W5203" s="75"/>
      <c r="X5203" s="76"/>
    </row>
    <row r="5204" spans="1:24" s="77" customFormat="1" ht="15.75" x14ac:dyDescent="0.25">
      <c r="A5204" s="72" t="s">
        <v>311</v>
      </c>
      <c r="B5204" s="33" t="s">
        <v>334</v>
      </c>
      <c r="C5204" s="78" t="s">
        <v>124</v>
      </c>
      <c r="D5204" s="43" t="s">
        <v>165</v>
      </c>
      <c r="E5204" s="74"/>
      <c r="F5204" s="74"/>
      <c r="G5204" s="74"/>
      <c r="H5204" s="74"/>
      <c r="I5204" s="54"/>
      <c r="J5204" s="50"/>
      <c r="K5204" s="54"/>
      <c r="L5204" s="55"/>
      <c r="M5204" s="75"/>
      <c r="N5204" s="75"/>
      <c r="O5204" s="74"/>
      <c r="P5204" s="74"/>
      <c r="Q5204" s="57">
        <f t="shared" si="2134"/>
        <v>0</v>
      </c>
      <c r="R5204" s="74"/>
      <c r="S5204" s="53">
        <f t="shared" si="2139"/>
        <v>0</v>
      </c>
      <c r="T5204" s="58"/>
      <c r="U5204" s="58"/>
      <c r="V5204" s="53">
        <f t="shared" si="2136"/>
        <v>0</v>
      </c>
      <c r="W5204" s="75"/>
      <c r="X5204" s="76"/>
    </row>
    <row r="5205" spans="1:24" s="77" customFormat="1" ht="15.75" x14ac:dyDescent="0.25">
      <c r="A5205" s="72" t="s">
        <v>311</v>
      </c>
      <c r="B5205" s="33" t="s">
        <v>334</v>
      </c>
      <c r="C5205" s="78" t="s">
        <v>125</v>
      </c>
      <c r="D5205" s="43" t="s">
        <v>166</v>
      </c>
      <c r="E5205" s="74"/>
      <c r="F5205" s="74"/>
      <c r="G5205" s="74"/>
      <c r="H5205" s="74"/>
      <c r="I5205" s="54"/>
      <c r="J5205" s="50"/>
      <c r="K5205" s="54"/>
      <c r="L5205" s="55"/>
      <c r="M5205" s="75"/>
      <c r="N5205" s="75"/>
      <c r="O5205" s="74"/>
      <c r="P5205" s="74"/>
      <c r="Q5205" s="57">
        <f t="shared" si="2134"/>
        <v>0</v>
      </c>
      <c r="R5205" s="74"/>
      <c r="S5205" s="53">
        <f t="shared" si="2139"/>
        <v>0</v>
      </c>
      <c r="T5205" s="58"/>
      <c r="U5205" s="58"/>
      <c r="V5205" s="53">
        <f t="shared" si="2136"/>
        <v>0</v>
      </c>
      <c r="W5205" s="75"/>
      <c r="X5205" s="76"/>
    </row>
    <row r="5206" spans="1:24" s="77" customFormat="1" ht="47.25" x14ac:dyDescent="0.25">
      <c r="A5206" s="72" t="s">
        <v>311</v>
      </c>
      <c r="B5206" s="33" t="s">
        <v>334</v>
      </c>
      <c r="C5206" s="78" t="s">
        <v>34</v>
      </c>
      <c r="D5206" s="43" t="s">
        <v>167</v>
      </c>
      <c r="E5206" s="74"/>
      <c r="F5206" s="74"/>
      <c r="G5206" s="74"/>
      <c r="H5206" s="74"/>
      <c r="I5206" s="54"/>
      <c r="J5206" s="50"/>
      <c r="K5206" s="54"/>
      <c r="L5206" s="55"/>
      <c r="M5206" s="75"/>
      <c r="N5206" s="75"/>
      <c r="O5206" s="74"/>
      <c r="P5206" s="74"/>
      <c r="Q5206" s="57">
        <f t="shared" si="2134"/>
        <v>0</v>
      </c>
      <c r="R5206" s="74"/>
      <c r="S5206" s="53">
        <f t="shared" si="2139"/>
        <v>0</v>
      </c>
      <c r="T5206" s="58"/>
      <c r="U5206" s="58"/>
      <c r="V5206" s="53">
        <f t="shared" si="2136"/>
        <v>0</v>
      </c>
      <c r="W5206" s="75"/>
      <c r="X5206" s="76"/>
    </row>
    <row r="5207" spans="1:24" s="77" customFormat="1" ht="15.75" x14ac:dyDescent="0.25">
      <c r="A5207" s="72" t="s">
        <v>311</v>
      </c>
      <c r="B5207" s="33" t="s">
        <v>334</v>
      </c>
      <c r="C5207" s="78" t="s">
        <v>35</v>
      </c>
      <c r="D5207" s="43" t="s">
        <v>168</v>
      </c>
      <c r="E5207" s="74"/>
      <c r="F5207" s="74"/>
      <c r="G5207" s="74"/>
      <c r="H5207" s="74"/>
      <c r="I5207" s="54"/>
      <c r="J5207" s="50"/>
      <c r="K5207" s="54"/>
      <c r="L5207" s="55"/>
      <c r="M5207" s="75"/>
      <c r="N5207" s="75"/>
      <c r="O5207" s="74"/>
      <c r="P5207" s="74"/>
      <c r="Q5207" s="57">
        <f t="shared" si="2134"/>
        <v>0</v>
      </c>
      <c r="R5207" s="74"/>
      <c r="S5207" s="53">
        <f t="shared" si="2139"/>
        <v>0</v>
      </c>
      <c r="T5207" s="58"/>
      <c r="U5207" s="58"/>
      <c r="V5207" s="53">
        <f t="shared" si="2136"/>
        <v>0</v>
      </c>
      <c r="W5207" s="75"/>
      <c r="X5207" s="76"/>
    </row>
    <row r="5208" spans="1:24" s="77" customFormat="1" ht="31.5" x14ac:dyDescent="0.25">
      <c r="A5208" s="72" t="s">
        <v>311</v>
      </c>
      <c r="B5208" s="33" t="s">
        <v>334</v>
      </c>
      <c r="C5208" s="78" t="s">
        <v>36</v>
      </c>
      <c r="D5208" s="43" t="s">
        <v>190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2134"/>
        <v>0</v>
      </c>
      <c r="R5208" s="74"/>
      <c r="S5208" s="53">
        <f t="shared" si="2139"/>
        <v>0</v>
      </c>
      <c r="T5208" s="58"/>
      <c r="U5208" s="58"/>
      <c r="V5208" s="53">
        <f t="shared" si="2136"/>
        <v>0</v>
      </c>
      <c r="W5208" s="75"/>
      <c r="X5208" s="76"/>
    </row>
    <row r="5209" spans="1:24" s="77" customFormat="1" ht="31.5" x14ac:dyDescent="0.25">
      <c r="A5209" s="72" t="s">
        <v>311</v>
      </c>
      <c r="B5209" s="33" t="s">
        <v>334</v>
      </c>
      <c r="C5209" s="78" t="s">
        <v>37</v>
      </c>
      <c r="D5209" s="43" t="s">
        <v>191</v>
      </c>
      <c r="E5209" s="74"/>
      <c r="F5209" s="74"/>
      <c r="G5209" s="74"/>
      <c r="H5209" s="74"/>
      <c r="I5209" s="54"/>
      <c r="J5209" s="50"/>
      <c r="K5209" s="54"/>
      <c r="L5209" s="55"/>
      <c r="M5209" s="75"/>
      <c r="N5209" s="75"/>
      <c r="O5209" s="74"/>
      <c r="P5209" s="74"/>
      <c r="Q5209" s="57">
        <f t="shared" si="2134"/>
        <v>0</v>
      </c>
      <c r="R5209" s="74"/>
      <c r="S5209" s="53">
        <f t="shared" si="2139"/>
        <v>0</v>
      </c>
      <c r="T5209" s="58"/>
      <c r="U5209" s="58"/>
      <c r="V5209" s="53">
        <f t="shared" si="2136"/>
        <v>0</v>
      </c>
      <c r="W5209" s="75"/>
      <c r="X5209" s="76"/>
    </row>
    <row r="5210" spans="1:24" s="77" customFormat="1" ht="31.5" x14ac:dyDescent="0.25">
      <c r="A5210" s="72" t="s">
        <v>311</v>
      </c>
      <c r="B5210" s="33" t="s">
        <v>334</v>
      </c>
      <c r="C5210" s="78" t="s">
        <v>38</v>
      </c>
      <c r="D5210" s="43" t="s">
        <v>169</v>
      </c>
      <c r="E5210" s="74"/>
      <c r="F5210" s="74"/>
      <c r="G5210" s="74"/>
      <c r="H5210" s="74"/>
      <c r="I5210" s="54"/>
      <c r="J5210" s="50"/>
      <c r="K5210" s="54"/>
      <c r="L5210" s="55"/>
      <c r="M5210" s="75"/>
      <c r="N5210" s="75"/>
      <c r="O5210" s="74"/>
      <c r="P5210" s="74"/>
      <c r="Q5210" s="57">
        <f t="shared" si="2134"/>
        <v>0</v>
      </c>
      <c r="R5210" s="74"/>
      <c r="S5210" s="53">
        <f t="shared" si="2139"/>
        <v>0</v>
      </c>
      <c r="T5210" s="58"/>
      <c r="U5210" s="58"/>
      <c r="V5210" s="53">
        <f t="shared" si="2136"/>
        <v>0</v>
      </c>
      <c r="W5210" s="75"/>
      <c r="X5210" s="76"/>
    </row>
    <row r="5211" spans="1:24" s="77" customFormat="1" ht="15.75" x14ac:dyDescent="0.25">
      <c r="A5211" s="72" t="s">
        <v>311</v>
      </c>
      <c r="B5211" s="33" t="s">
        <v>334</v>
      </c>
      <c r="C5211" s="78" t="s">
        <v>39</v>
      </c>
      <c r="D5211" s="43" t="s">
        <v>170</v>
      </c>
      <c r="E5211" s="74"/>
      <c r="F5211" s="74"/>
      <c r="G5211" s="74"/>
      <c r="H5211" s="74"/>
      <c r="I5211" s="54"/>
      <c r="J5211" s="50"/>
      <c r="K5211" s="54"/>
      <c r="L5211" s="55"/>
      <c r="M5211" s="75"/>
      <c r="N5211" s="75"/>
      <c r="O5211" s="74"/>
      <c r="P5211" s="74"/>
      <c r="Q5211" s="57">
        <f t="shared" si="2134"/>
        <v>0</v>
      </c>
      <c r="R5211" s="74"/>
      <c r="S5211" s="53">
        <f t="shared" si="2139"/>
        <v>0</v>
      </c>
      <c r="T5211" s="58"/>
      <c r="U5211" s="58"/>
      <c r="V5211" s="53">
        <f t="shared" si="2136"/>
        <v>0</v>
      </c>
      <c r="W5211" s="75"/>
      <c r="X5211" s="76"/>
    </row>
    <row r="5212" spans="1:24" s="77" customFormat="1" ht="47.25" x14ac:dyDescent="0.25">
      <c r="A5212" s="72" t="s">
        <v>311</v>
      </c>
      <c r="B5212" s="33" t="s">
        <v>334</v>
      </c>
      <c r="C5212" s="78" t="s">
        <v>40</v>
      </c>
      <c r="D5212" s="43" t="s">
        <v>172</v>
      </c>
      <c r="E5212" s="74"/>
      <c r="F5212" s="74"/>
      <c r="G5212" s="74"/>
      <c r="H5212" s="74"/>
      <c r="I5212" s="54"/>
      <c r="J5212" s="50"/>
      <c r="K5212" s="54"/>
      <c r="L5212" s="55"/>
      <c r="M5212" s="75"/>
      <c r="N5212" s="75"/>
      <c r="O5212" s="74"/>
      <c r="P5212" s="74"/>
      <c r="Q5212" s="57">
        <f t="shared" si="2134"/>
        <v>0</v>
      </c>
      <c r="R5212" s="74"/>
      <c r="S5212" s="53">
        <f t="shared" si="2139"/>
        <v>0</v>
      </c>
      <c r="T5212" s="58"/>
      <c r="U5212" s="58"/>
      <c r="V5212" s="53">
        <f t="shared" si="2136"/>
        <v>0</v>
      </c>
      <c r="W5212" s="75"/>
      <c r="X5212" s="76"/>
    </row>
    <row r="5213" spans="1:24" s="77" customFormat="1" ht="15.75" x14ac:dyDescent="0.25">
      <c r="A5213" s="72" t="s">
        <v>311</v>
      </c>
      <c r="B5213" s="33" t="s">
        <v>334</v>
      </c>
      <c r="C5213" s="78" t="s">
        <v>41</v>
      </c>
      <c r="D5213" s="43" t="s">
        <v>171</v>
      </c>
      <c r="E5213" s="74"/>
      <c r="F5213" s="74"/>
      <c r="G5213" s="74"/>
      <c r="H5213" s="74"/>
      <c r="I5213" s="54"/>
      <c r="J5213" s="50"/>
      <c r="K5213" s="54"/>
      <c r="L5213" s="55"/>
      <c r="M5213" s="75"/>
      <c r="N5213" s="75"/>
      <c r="O5213" s="74"/>
      <c r="P5213" s="74"/>
      <c r="Q5213" s="57">
        <f t="shared" si="2134"/>
        <v>0</v>
      </c>
      <c r="R5213" s="74"/>
      <c r="S5213" s="53">
        <f t="shared" si="2139"/>
        <v>0</v>
      </c>
      <c r="T5213" s="58"/>
      <c r="U5213" s="58"/>
      <c r="V5213" s="53">
        <f t="shared" si="2136"/>
        <v>0</v>
      </c>
      <c r="W5213" s="75"/>
      <c r="X5213" s="76"/>
    </row>
    <row r="5214" spans="1:24" s="77" customFormat="1" ht="15.75" x14ac:dyDescent="0.25">
      <c r="A5214" s="72" t="s">
        <v>311</v>
      </c>
      <c r="B5214" s="33" t="s">
        <v>334</v>
      </c>
      <c r="C5214" s="78" t="s">
        <v>42</v>
      </c>
      <c r="D5214" s="43" t="s">
        <v>192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si="2134"/>
        <v>0</v>
      </c>
      <c r="R5214" s="74"/>
      <c r="S5214" s="53">
        <f t="shared" si="2139"/>
        <v>0</v>
      </c>
      <c r="T5214" s="58"/>
      <c r="U5214" s="58"/>
      <c r="V5214" s="53">
        <f t="shared" si="2136"/>
        <v>0</v>
      </c>
      <c r="W5214" s="75"/>
      <c r="X5214" s="76"/>
    </row>
    <row r="5215" spans="1:24" s="77" customFormat="1" ht="15.75" x14ac:dyDescent="0.25">
      <c r="A5215" s="72" t="s">
        <v>311</v>
      </c>
      <c r="B5215" s="33" t="s">
        <v>334</v>
      </c>
      <c r="C5215" s="78" t="s">
        <v>43</v>
      </c>
      <c r="D5215" s="43" t="s">
        <v>193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2134"/>
        <v>0</v>
      </c>
      <c r="R5215" s="74"/>
      <c r="S5215" s="53">
        <f t="shared" si="2139"/>
        <v>0</v>
      </c>
      <c r="T5215" s="58"/>
      <c r="U5215" s="58"/>
      <c r="V5215" s="53">
        <f t="shared" si="2136"/>
        <v>0</v>
      </c>
      <c r="W5215" s="75"/>
      <c r="X5215" s="76"/>
    </row>
    <row r="5216" spans="1:24" s="77" customFormat="1" ht="15.75" x14ac:dyDescent="0.25">
      <c r="A5216" s="72" t="s">
        <v>311</v>
      </c>
      <c r="B5216" s="33" t="s">
        <v>334</v>
      </c>
      <c r="C5216" s="78" t="s">
        <v>44</v>
      </c>
      <c r="D5216" s="43" t="s">
        <v>173</v>
      </c>
      <c r="E5216" s="53">
        <v>584</v>
      </c>
      <c r="F5216" s="53">
        <f>ROUND(E5216/12*2,2)</f>
        <v>97.33</v>
      </c>
      <c r="G5216" s="53">
        <v>0</v>
      </c>
      <c r="H5216" s="53">
        <v>0</v>
      </c>
      <c r="I5216" s="119"/>
      <c r="J5216" s="55"/>
      <c r="K5216" s="54">
        <f t="shared" ref="K5216" si="2140">G5216-F5216</f>
        <v>-97.33</v>
      </c>
      <c r="L5216" s="55">
        <f t="shared" ref="L5216" si="2141">ROUND(K5216*100/-F5216,2)</f>
        <v>100</v>
      </c>
      <c r="M5216" s="75"/>
      <c r="N5216" s="75"/>
      <c r="O5216" s="74"/>
      <c r="P5216" s="74"/>
      <c r="Q5216" s="57">
        <f t="shared" si="2134"/>
        <v>0</v>
      </c>
      <c r="R5216" s="74">
        <v>1</v>
      </c>
      <c r="S5216" s="53">
        <f>ROUND(R5216/12*2,0)</f>
        <v>0</v>
      </c>
      <c r="T5216" s="58"/>
      <c r="U5216" s="58"/>
      <c r="V5216" s="53">
        <f t="shared" si="2136"/>
        <v>0</v>
      </c>
      <c r="W5216" s="75"/>
      <c r="X5216" s="76"/>
    </row>
    <row r="5217" spans="1:24" s="77" customFormat="1" ht="15.75" x14ac:dyDescent="0.25">
      <c r="A5217" s="72" t="s">
        <v>311</v>
      </c>
      <c r="B5217" s="33" t="s">
        <v>334</v>
      </c>
      <c r="C5217" s="78" t="s">
        <v>45</v>
      </c>
      <c r="D5217" s="43" t="s">
        <v>187</v>
      </c>
      <c r="E5217" s="74"/>
      <c r="F5217" s="74"/>
      <c r="G5217" s="74"/>
      <c r="H5217" s="74"/>
      <c r="I5217" s="54"/>
      <c r="J5217" s="50"/>
      <c r="K5217" s="54"/>
      <c r="L5217" s="55"/>
      <c r="M5217" s="75"/>
      <c r="N5217" s="75"/>
      <c r="O5217" s="74"/>
      <c r="P5217" s="74"/>
      <c r="Q5217" s="57">
        <f t="shared" si="2134"/>
        <v>0</v>
      </c>
      <c r="R5217" s="74"/>
      <c r="S5217" s="53">
        <f t="shared" ref="S5217:S5227" si="2142">ROUND(R5217/12*3,0)</f>
        <v>0</v>
      </c>
      <c r="T5217" s="58"/>
      <c r="U5217" s="58"/>
      <c r="V5217" s="53">
        <f t="shared" si="2136"/>
        <v>0</v>
      </c>
      <c r="W5217" s="75"/>
      <c r="X5217" s="76"/>
    </row>
    <row r="5218" spans="1:24" s="77" customFormat="1" ht="15.75" x14ac:dyDescent="0.25">
      <c r="A5218" s="72" t="s">
        <v>311</v>
      </c>
      <c r="B5218" s="33" t="s">
        <v>334</v>
      </c>
      <c r="C5218" s="78" t="s">
        <v>46</v>
      </c>
      <c r="D5218" s="43" t="s">
        <v>194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2134"/>
        <v>0</v>
      </c>
      <c r="R5218" s="74"/>
      <c r="S5218" s="53">
        <f t="shared" si="2142"/>
        <v>0</v>
      </c>
      <c r="T5218" s="58"/>
      <c r="U5218" s="58"/>
      <c r="V5218" s="53">
        <f t="shared" si="2136"/>
        <v>0</v>
      </c>
      <c r="W5218" s="75"/>
      <c r="X5218" s="76"/>
    </row>
    <row r="5219" spans="1:24" s="77" customFormat="1" ht="15.75" x14ac:dyDescent="0.25">
      <c r="A5219" s="72" t="s">
        <v>311</v>
      </c>
      <c r="B5219" s="33" t="s">
        <v>334</v>
      </c>
      <c r="C5219" s="78" t="s">
        <v>47</v>
      </c>
      <c r="D5219" s="43" t="s">
        <v>121</v>
      </c>
      <c r="E5219" s="74"/>
      <c r="F5219" s="74"/>
      <c r="G5219" s="74"/>
      <c r="H5219" s="74"/>
      <c r="I5219" s="54"/>
      <c r="J5219" s="50"/>
      <c r="K5219" s="54"/>
      <c r="L5219" s="55"/>
      <c r="M5219" s="75"/>
      <c r="N5219" s="75"/>
      <c r="O5219" s="74"/>
      <c r="P5219" s="74"/>
      <c r="Q5219" s="57">
        <f t="shared" si="2134"/>
        <v>0</v>
      </c>
      <c r="R5219" s="74"/>
      <c r="S5219" s="53">
        <f t="shared" si="2142"/>
        <v>0</v>
      </c>
      <c r="T5219" s="58"/>
      <c r="U5219" s="58"/>
      <c r="V5219" s="53">
        <f t="shared" si="2136"/>
        <v>0</v>
      </c>
      <c r="W5219" s="75"/>
      <c r="X5219" s="76"/>
    </row>
    <row r="5220" spans="1:24" s="77" customFormat="1" ht="15.75" x14ac:dyDescent="0.25">
      <c r="A5220" s="72" t="s">
        <v>311</v>
      </c>
      <c r="B5220" s="33" t="s">
        <v>334</v>
      </c>
      <c r="C5220" s="78" t="s">
        <v>48</v>
      </c>
      <c r="D5220" s="43" t="s">
        <v>195</v>
      </c>
      <c r="E5220" s="74"/>
      <c r="F5220" s="74"/>
      <c r="G5220" s="74"/>
      <c r="H5220" s="74"/>
      <c r="I5220" s="54"/>
      <c r="J5220" s="50"/>
      <c r="K5220" s="54"/>
      <c r="L5220" s="55"/>
      <c r="M5220" s="75"/>
      <c r="N5220" s="75"/>
      <c r="O5220" s="74"/>
      <c r="P5220" s="74"/>
      <c r="Q5220" s="57">
        <f t="shared" si="2134"/>
        <v>0</v>
      </c>
      <c r="R5220" s="74"/>
      <c r="S5220" s="53">
        <f t="shared" si="2142"/>
        <v>0</v>
      </c>
      <c r="T5220" s="58"/>
      <c r="U5220" s="58"/>
      <c r="V5220" s="53">
        <f t="shared" si="2136"/>
        <v>0</v>
      </c>
      <c r="W5220" s="75"/>
      <c r="X5220" s="76"/>
    </row>
    <row r="5221" spans="1:24" s="77" customFormat="1" ht="31.5" x14ac:dyDescent="0.25">
      <c r="A5221" s="72" t="s">
        <v>311</v>
      </c>
      <c r="B5221" s="33" t="s">
        <v>334</v>
      </c>
      <c r="C5221" s="78" t="s">
        <v>128</v>
      </c>
      <c r="D5221" s="43" t="s">
        <v>118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2134"/>
        <v>0</v>
      </c>
      <c r="R5221" s="74"/>
      <c r="S5221" s="53">
        <f t="shared" si="2142"/>
        <v>0</v>
      </c>
      <c r="T5221" s="58"/>
      <c r="U5221" s="58"/>
      <c r="V5221" s="53">
        <f t="shared" si="2136"/>
        <v>0</v>
      </c>
      <c r="W5221" s="75"/>
      <c r="X5221" s="76"/>
    </row>
    <row r="5222" spans="1:24" s="77" customFormat="1" ht="15.75" x14ac:dyDescent="0.25">
      <c r="A5222" s="72" t="s">
        <v>311</v>
      </c>
      <c r="B5222" s="33" t="s">
        <v>334</v>
      </c>
      <c r="C5222" s="78" t="s">
        <v>47</v>
      </c>
      <c r="D5222" s="43" t="s">
        <v>121</v>
      </c>
      <c r="E5222" s="74"/>
      <c r="F5222" s="74"/>
      <c r="G5222" s="74"/>
      <c r="H5222" s="74"/>
      <c r="I5222" s="54"/>
      <c r="J5222" s="50"/>
      <c r="K5222" s="54"/>
      <c r="L5222" s="55"/>
      <c r="M5222" s="75"/>
      <c r="N5222" s="75"/>
      <c r="O5222" s="74"/>
      <c r="P5222" s="74"/>
      <c r="Q5222" s="57">
        <f t="shared" si="2134"/>
        <v>0</v>
      </c>
      <c r="R5222" s="74"/>
      <c r="S5222" s="53">
        <f t="shared" si="2142"/>
        <v>0</v>
      </c>
      <c r="T5222" s="58"/>
      <c r="U5222" s="58"/>
      <c r="V5222" s="53">
        <f t="shared" si="2136"/>
        <v>0</v>
      </c>
      <c r="W5222" s="75"/>
      <c r="X5222" s="76"/>
    </row>
    <row r="5223" spans="1:24" s="77" customFormat="1" ht="31.5" x14ac:dyDescent="0.25">
      <c r="A5223" s="72" t="s">
        <v>311</v>
      </c>
      <c r="B5223" s="33" t="s">
        <v>334</v>
      </c>
      <c r="C5223" s="78" t="s">
        <v>49</v>
      </c>
      <c r="D5223" s="43" t="s">
        <v>196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2134"/>
        <v>0</v>
      </c>
      <c r="R5223" s="74"/>
      <c r="S5223" s="53">
        <f t="shared" si="2142"/>
        <v>0</v>
      </c>
      <c r="T5223" s="58"/>
      <c r="U5223" s="58"/>
      <c r="V5223" s="53">
        <f t="shared" si="2136"/>
        <v>0</v>
      </c>
      <c r="W5223" s="75"/>
      <c r="X5223" s="76"/>
    </row>
    <row r="5224" spans="1:24" s="77" customFormat="1" ht="31.5" x14ac:dyDescent="0.25">
      <c r="A5224" s="72" t="s">
        <v>311</v>
      </c>
      <c r="B5224" s="33" t="s">
        <v>334</v>
      </c>
      <c r="C5224" s="78" t="s">
        <v>197</v>
      </c>
      <c r="D5224" s="43" t="s">
        <v>198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2134"/>
        <v>0</v>
      </c>
      <c r="R5224" s="74"/>
      <c r="S5224" s="53">
        <f t="shared" si="2142"/>
        <v>0</v>
      </c>
      <c r="T5224" s="58"/>
      <c r="U5224" s="58"/>
      <c r="V5224" s="53">
        <f t="shared" si="2136"/>
        <v>0</v>
      </c>
      <c r="W5224" s="75"/>
      <c r="X5224" s="76"/>
    </row>
    <row r="5225" spans="1:24" s="77" customFormat="1" ht="47.25" x14ac:dyDescent="0.25">
      <c r="A5225" s="72" t="s">
        <v>311</v>
      </c>
      <c r="B5225" s="33" t="s">
        <v>334</v>
      </c>
      <c r="C5225" s="78" t="s">
        <v>199</v>
      </c>
      <c r="D5225" s="43" t="s">
        <v>200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2134"/>
        <v>0</v>
      </c>
      <c r="R5225" s="74"/>
      <c r="S5225" s="53">
        <f t="shared" si="2142"/>
        <v>0</v>
      </c>
      <c r="T5225" s="58"/>
      <c r="U5225" s="58"/>
      <c r="V5225" s="53">
        <f t="shared" si="2136"/>
        <v>0</v>
      </c>
      <c r="W5225" s="75"/>
      <c r="X5225" s="76"/>
    </row>
    <row r="5226" spans="1:24" s="77" customFormat="1" ht="31.5" x14ac:dyDescent="0.25">
      <c r="A5226" s="72" t="s">
        <v>311</v>
      </c>
      <c r="B5226" s="33" t="s">
        <v>334</v>
      </c>
      <c r="C5226" s="78" t="s">
        <v>201</v>
      </c>
      <c r="D5226" s="43" t="s">
        <v>202</v>
      </c>
      <c r="E5226" s="74"/>
      <c r="F5226" s="74"/>
      <c r="G5226" s="74"/>
      <c r="H5226" s="74"/>
      <c r="I5226" s="119"/>
      <c r="J5226" s="55"/>
      <c r="K5226" s="119"/>
      <c r="L5226" s="55"/>
      <c r="M5226" s="75"/>
      <c r="N5226" s="75"/>
      <c r="O5226" s="74"/>
      <c r="P5226" s="74"/>
      <c r="Q5226" s="59">
        <f t="shared" si="2134"/>
        <v>0</v>
      </c>
      <c r="R5226" s="74"/>
      <c r="S5226" s="53">
        <f t="shared" si="2142"/>
        <v>0</v>
      </c>
      <c r="T5226" s="53"/>
      <c r="U5226" s="53"/>
      <c r="V5226" s="53">
        <f t="shared" si="2136"/>
        <v>0</v>
      </c>
      <c r="W5226" s="75"/>
      <c r="X5226" s="76"/>
    </row>
    <row r="5227" spans="1:24" s="77" customFormat="1" ht="47.25" x14ac:dyDescent="0.25">
      <c r="A5227" s="72" t="s">
        <v>311</v>
      </c>
      <c r="B5227" s="33" t="s">
        <v>334</v>
      </c>
      <c r="C5227" s="78" t="s">
        <v>203</v>
      </c>
      <c r="D5227" s="43" t="s">
        <v>204</v>
      </c>
      <c r="E5227" s="74"/>
      <c r="F5227" s="74"/>
      <c r="G5227" s="74"/>
      <c r="H5227" s="74"/>
      <c r="I5227" s="54"/>
      <c r="J5227" s="50"/>
      <c r="K5227" s="54"/>
      <c r="L5227" s="55"/>
      <c r="M5227" s="75"/>
      <c r="N5227" s="75"/>
      <c r="O5227" s="74"/>
      <c r="P5227" s="74"/>
      <c r="Q5227" s="57">
        <f t="shared" si="2134"/>
        <v>0</v>
      </c>
      <c r="R5227" s="74"/>
      <c r="S5227" s="53">
        <f t="shared" si="2142"/>
        <v>0</v>
      </c>
      <c r="T5227" s="58"/>
      <c r="U5227" s="58"/>
      <c r="V5227" s="53">
        <f t="shared" si="2136"/>
        <v>0</v>
      </c>
      <c r="W5227" s="75"/>
      <c r="X5227" s="76"/>
    </row>
    <row r="5228" spans="1:24" s="77" customFormat="1" ht="31.5" x14ac:dyDescent="0.25">
      <c r="A5228" s="72" t="s">
        <v>311</v>
      </c>
      <c r="B5228" s="22" t="s">
        <v>335</v>
      </c>
      <c r="C5228" s="73" t="s">
        <v>102</v>
      </c>
      <c r="D5228" s="32" t="s">
        <v>50</v>
      </c>
      <c r="E5228" s="64">
        <f>SUM(E5229:E5275)</f>
        <v>10000</v>
      </c>
      <c r="F5228" s="64">
        <f>SUM(F5229:F5275)</f>
        <v>10000</v>
      </c>
      <c r="G5228" s="64">
        <f>SUM(G5229:G5275)</f>
        <v>10000</v>
      </c>
      <c r="H5228" s="64">
        <f>SUM(H5229:H5275)</f>
        <v>10000</v>
      </c>
      <c r="I5228" s="64">
        <f>SUM(I5229:I5275)</f>
        <v>0</v>
      </c>
      <c r="J5228" s="50">
        <f>ROUND(I5228/F5228*100,2)</f>
        <v>0</v>
      </c>
      <c r="K5228" s="64">
        <f>SUM(K5229:K5275)</f>
        <v>0</v>
      </c>
      <c r="L5228" s="64">
        <f>SUM(L5229:L5274)</f>
        <v>0</v>
      </c>
      <c r="M5228" s="64"/>
      <c r="N5228" s="64"/>
      <c r="O5228" s="64">
        <f t="shared" ref="O5228:V5228" si="2143">SUM(O5229:O5272)</f>
        <v>0</v>
      </c>
      <c r="P5228" s="64">
        <f t="shared" si="2143"/>
        <v>0</v>
      </c>
      <c r="Q5228" s="126">
        <f t="shared" si="2143"/>
        <v>0</v>
      </c>
      <c r="R5228" s="64">
        <f t="shared" si="2143"/>
        <v>0</v>
      </c>
      <c r="S5228" s="64">
        <f t="shared" si="2143"/>
        <v>0</v>
      </c>
      <c r="T5228" s="136">
        <f t="shared" si="2143"/>
        <v>0</v>
      </c>
      <c r="U5228" s="136">
        <f t="shared" si="2143"/>
        <v>0</v>
      </c>
      <c r="V5228" s="64">
        <f t="shared" si="2143"/>
        <v>0</v>
      </c>
      <c r="W5228" s="64"/>
      <c r="X5228" s="76"/>
    </row>
    <row r="5229" spans="1:24" s="77" customFormat="1" ht="63" x14ac:dyDescent="0.25">
      <c r="A5229" s="72" t="s">
        <v>311</v>
      </c>
      <c r="B5229" s="44" t="s">
        <v>335</v>
      </c>
      <c r="C5229" s="73" t="s">
        <v>102</v>
      </c>
      <c r="D5229" s="43" t="s">
        <v>205</v>
      </c>
      <c r="E5229" s="74"/>
      <c r="F5229" s="74"/>
      <c r="G5229" s="74"/>
      <c r="H5229" s="74"/>
      <c r="I5229" s="54"/>
      <c r="J5229" s="50"/>
      <c r="K5229" s="54"/>
      <c r="L5229" s="55"/>
      <c r="M5229" s="75"/>
      <c r="N5229" s="75"/>
      <c r="O5229" s="74"/>
      <c r="P5229" s="74"/>
      <c r="Q5229" s="57">
        <f>O5229-P5229</f>
        <v>0</v>
      </c>
      <c r="R5229" s="74"/>
      <c r="S5229" s="53">
        <f>ROUND(R5229/12*3,0)</f>
        <v>0</v>
      </c>
      <c r="T5229" s="58"/>
      <c r="U5229" s="58"/>
      <c r="V5229" s="53">
        <f>T5229-U5229</f>
        <v>0</v>
      </c>
      <c r="W5229" s="75"/>
      <c r="X5229" s="76"/>
    </row>
    <row r="5230" spans="1:24" s="77" customFormat="1" ht="15.75" x14ac:dyDescent="0.25">
      <c r="A5230" s="72" t="s">
        <v>311</v>
      </c>
      <c r="B5230" s="44" t="s">
        <v>335</v>
      </c>
      <c r="C5230" s="23" t="s">
        <v>367</v>
      </c>
      <c r="D5230" s="43" t="s">
        <v>370</v>
      </c>
      <c r="E5230" s="74"/>
      <c r="F5230" s="74"/>
      <c r="G5230" s="74"/>
      <c r="H5230" s="74"/>
      <c r="I5230" s="54"/>
      <c r="J5230" s="50"/>
      <c r="K5230" s="54"/>
      <c r="L5230" s="55"/>
      <c r="M5230" s="75"/>
      <c r="N5230" s="75"/>
      <c r="O5230" s="74"/>
      <c r="P5230" s="74"/>
      <c r="Q5230" s="57"/>
      <c r="R5230" s="74"/>
      <c r="S5230" s="53"/>
      <c r="T5230" s="58"/>
      <c r="U5230" s="58"/>
      <c r="V5230" s="53"/>
      <c r="W5230" s="75"/>
      <c r="X5230" s="76"/>
    </row>
    <row r="5231" spans="1:24" s="77" customFormat="1" ht="15.75" x14ac:dyDescent="0.25">
      <c r="A5231" s="72" t="s">
        <v>311</v>
      </c>
      <c r="B5231" s="44" t="s">
        <v>335</v>
      </c>
      <c r="C5231" s="23" t="s">
        <v>368</v>
      </c>
      <c r="D5231" s="43" t="s">
        <v>371</v>
      </c>
      <c r="E5231" s="74"/>
      <c r="F5231" s="74"/>
      <c r="G5231" s="74"/>
      <c r="H5231" s="74"/>
      <c r="I5231" s="54"/>
      <c r="J5231" s="50"/>
      <c r="K5231" s="54"/>
      <c r="L5231" s="55"/>
      <c r="M5231" s="75"/>
      <c r="N5231" s="75"/>
      <c r="O5231" s="74"/>
      <c r="P5231" s="74"/>
      <c r="Q5231" s="57"/>
      <c r="R5231" s="74"/>
      <c r="S5231" s="53"/>
      <c r="T5231" s="58"/>
      <c r="U5231" s="58"/>
      <c r="V5231" s="53"/>
      <c r="W5231" s="75"/>
      <c r="X5231" s="76"/>
    </row>
    <row r="5232" spans="1:24" s="77" customFormat="1" ht="31.5" x14ac:dyDescent="0.25">
      <c r="A5232" s="72" t="s">
        <v>311</v>
      </c>
      <c r="B5232" s="44" t="s">
        <v>335</v>
      </c>
      <c r="C5232" s="23" t="s">
        <v>369</v>
      </c>
      <c r="D5232" s="43" t="s">
        <v>372</v>
      </c>
      <c r="E5232" s="74"/>
      <c r="F5232" s="74"/>
      <c r="G5232" s="74"/>
      <c r="H5232" s="74"/>
      <c r="I5232" s="54"/>
      <c r="J5232" s="50"/>
      <c r="K5232" s="54"/>
      <c r="L5232" s="55"/>
      <c r="M5232" s="75"/>
      <c r="N5232" s="75"/>
      <c r="O5232" s="74"/>
      <c r="P5232" s="74"/>
      <c r="Q5232" s="57"/>
      <c r="R5232" s="74"/>
      <c r="S5232" s="53"/>
      <c r="T5232" s="58"/>
      <c r="U5232" s="58"/>
      <c r="V5232" s="53"/>
      <c r="W5232" s="75"/>
      <c r="X5232" s="76"/>
    </row>
    <row r="5233" spans="1:24" s="77" customFormat="1" ht="31.5" x14ac:dyDescent="0.25">
      <c r="A5233" s="72" t="s">
        <v>311</v>
      </c>
      <c r="B5233" s="44" t="s">
        <v>335</v>
      </c>
      <c r="C5233" s="79" t="s">
        <v>206</v>
      </c>
      <c r="D5233" s="43" t="s">
        <v>207</v>
      </c>
      <c r="E5233" s="74"/>
      <c r="F5233" s="74"/>
      <c r="G5233" s="74"/>
      <c r="H5233" s="74"/>
      <c r="I5233" s="54"/>
      <c r="J5233" s="50"/>
      <c r="K5233" s="54"/>
      <c r="L5233" s="55"/>
      <c r="M5233" s="75"/>
      <c r="N5233" s="75"/>
      <c r="O5233" s="74"/>
      <c r="P5233" s="74"/>
      <c r="Q5233" s="57">
        <f t="shared" ref="Q5233:Q5270" si="2144">O5233-P5233</f>
        <v>0</v>
      </c>
      <c r="R5233" s="74"/>
      <c r="S5233" s="53">
        <f t="shared" ref="S5233:S5270" si="2145">ROUND(R5233/12*3,0)</f>
        <v>0</v>
      </c>
      <c r="T5233" s="58"/>
      <c r="U5233" s="58"/>
      <c r="V5233" s="53">
        <f t="shared" ref="V5233:V5270" si="2146">T5233-U5233</f>
        <v>0</v>
      </c>
      <c r="W5233" s="75"/>
      <c r="X5233" s="76"/>
    </row>
    <row r="5234" spans="1:24" s="77" customFormat="1" ht="31.5" x14ac:dyDescent="0.25">
      <c r="A5234" s="72" t="s">
        <v>311</v>
      </c>
      <c r="B5234" s="44" t="s">
        <v>335</v>
      </c>
      <c r="C5234" s="79" t="s">
        <v>208</v>
      </c>
      <c r="D5234" s="43" t="s">
        <v>209</v>
      </c>
      <c r="E5234" s="53"/>
      <c r="F5234" s="53"/>
      <c r="G5234" s="53"/>
      <c r="H5234" s="53"/>
      <c r="I5234" s="54"/>
      <c r="J5234" s="50"/>
      <c r="K5234" s="54"/>
      <c r="L5234" s="55"/>
      <c r="M5234" s="75"/>
      <c r="N5234" s="75"/>
      <c r="O5234" s="74"/>
      <c r="P5234" s="74"/>
      <c r="Q5234" s="57">
        <f t="shared" si="2144"/>
        <v>0</v>
      </c>
      <c r="R5234" s="74"/>
      <c r="S5234" s="53">
        <f t="shared" si="2145"/>
        <v>0</v>
      </c>
      <c r="T5234" s="58"/>
      <c r="U5234" s="58"/>
      <c r="V5234" s="53">
        <f t="shared" si="2146"/>
        <v>0</v>
      </c>
      <c r="W5234" s="75"/>
      <c r="X5234" s="76"/>
    </row>
    <row r="5235" spans="1:24" s="77" customFormat="1" ht="15.75" x14ac:dyDescent="0.25">
      <c r="A5235" s="72" t="s">
        <v>311</v>
      </c>
      <c r="B5235" s="44" t="s">
        <v>335</v>
      </c>
      <c r="C5235" s="79" t="s">
        <v>210</v>
      </c>
      <c r="D5235" s="43" t="s">
        <v>223</v>
      </c>
      <c r="E5235" s="74"/>
      <c r="F5235" s="74"/>
      <c r="G5235" s="74"/>
      <c r="H5235" s="74"/>
      <c r="I5235" s="54"/>
      <c r="J5235" s="50"/>
      <c r="K5235" s="54"/>
      <c r="L5235" s="55"/>
      <c r="M5235" s="75"/>
      <c r="N5235" s="75"/>
      <c r="O5235" s="74"/>
      <c r="P5235" s="74"/>
      <c r="Q5235" s="57">
        <f t="shared" si="2144"/>
        <v>0</v>
      </c>
      <c r="R5235" s="74"/>
      <c r="S5235" s="53">
        <f t="shared" si="2145"/>
        <v>0</v>
      </c>
      <c r="T5235" s="58"/>
      <c r="U5235" s="58"/>
      <c r="V5235" s="53">
        <f t="shared" si="2146"/>
        <v>0</v>
      </c>
      <c r="W5235" s="75"/>
      <c r="X5235" s="76"/>
    </row>
    <row r="5236" spans="1:24" s="77" customFormat="1" ht="31.5" x14ac:dyDescent="0.25">
      <c r="A5236" s="72" t="s">
        <v>311</v>
      </c>
      <c r="B5236" s="44" t="s">
        <v>335</v>
      </c>
      <c r="C5236" s="79" t="s">
        <v>211</v>
      </c>
      <c r="D5236" s="43" t="s">
        <v>212</v>
      </c>
      <c r="E5236" s="53"/>
      <c r="F5236" s="53">
        <f>E5236/12*1</f>
        <v>0</v>
      </c>
      <c r="G5236" s="53"/>
      <c r="H5236" s="53"/>
      <c r="I5236" s="54"/>
      <c r="J5236" s="50"/>
      <c r="K5236" s="54"/>
      <c r="L5236" s="55"/>
      <c r="M5236" s="75"/>
      <c r="N5236" s="75"/>
      <c r="O5236" s="74"/>
      <c r="P5236" s="74"/>
      <c r="Q5236" s="57">
        <f t="shared" si="2144"/>
        <v>0</v>
      </c>
      <c r="R5236" s="74"/>
      <c r="S5236" s="53">
        <f t="shared" si="2145"/>
        <v>0</v>
      </c>
      <c r="T5236" s="58"/>
      <c r="U5236" s="58"/>
      <c r="V5236" s="53">
        <f t="shared" si="2146"/>
        <v>0</v>
      </c>
      <c r="W5236" s="75"/>
      <c r="X5236" s="76"/>
    </row>
    <row r="5237" spans="1:24" s="77" customFormat="1" ht="15.75" x14ac:dyDescent="0.25">
      <c r="A5237" s="72" t="s">
        <v>311</v>
      </c>
      <c r="B5237" s="44" t="s">
        <v>335</v>
      </c>
      <c r="C5237" s="79" t="s">
        <v>213</v>
      </c>
      <c r="D5237" s="43" t="s">
        <v>214</v>
      </c>
      <c r="E5237" s="74"/>
      <c r="F5237" s="74"/>
      <c r="G5237" s="74"/>
      <c r="H5237" s="74"/>
      <c r="I5237" s="54"/>
      <c r="J5237" s="50"/>
      <c r="K5237" s="54"/>
      <c r="L5237" s="55"/>
      <c r="M5237" s="75"/>
      <c r="N5237" s="75"/>
      <c r="O5237" s="74"/>
      <c r="P5237" s="74"/>
      <c r="Q5237" s="57">
        <f t="shared" si="2144"/>
        <v>0</v>
      </c>
      <c r="R5237" s="74"/>
      <c r="S5237" s="53">
        <f t="shared" si="2145"/>
        <v>0</v>
      </c>
      <c r="T5237" s="58"/>
      <c r="U5237" s="58"/>
      <c r="V5237" s="53">
        <f t="shared" si="2146"/>
        <v>0</v>
      </c>
      <c r="W5237" s="75"/>
      <c r="X5237" s="76"/>
    </row>
    <row r="5238" spans="1:24" s="77" customFormat="1" ht="31.5" x14ac:dyDescent="0.25">
      <c r="A5238" s="72" t="s">
        <v>311</v>
      </c>
      <c r="B5238" s="44" t="s">
        <v>335</v>
      </c>
      <c r="C5238" s="79" t="s">
        <v>215</v>
      </c>
      <c r="D5238" s="43" t="s">
        <v>216</v>
      </c>
      <c r="E5238" s="53"/>
      <c r="F5238" s="53">
        <f t="shared" ref="F5238:F5269" si="2147">E5238/12*1</f>
        <v>0</v>
      </c>
      <c r="G5238" s="53"/>
      <c r="H5238" s="53"/>
      <c r="I5238" s="54"/>
      <c r="J5238" s="50"/>
      <c r="K5238" s="54"/>
      <c r="L5238" s="55"/>
      <c r="M5238" s="75"/>
      <c r="N5238" s="75"/>
      <c r="O5238" s="74"/>
      <c r="P5238" s="74"/>
      <c r="Q5238" s="57">
        <f t="shared" si="2144"/>
        <v>0</v>
      </c>
      <c r="R5238" s="74"/>
      <c r="S5238" s="53">
        <f t="shared" si="2145"/>
        <v>0</v>
      </c>
      <c r="T5238" s="58"/>
      <c r="U5238" s="58"/>
      <c r="V5238" s="53">
        <f t="shared" si="2146"/>
        <v>0</v>
      </c>
      <c r="W5238" s="75"/>
      <c r="X5238" s="76"/>
    </row>
    <row r="5239" spans="1:24" s="77" customFormat="1" ht="31.5" x14ac:dyDescent="0.25">
      <c r="A5239" s="72" t="s">
        <v>311</v>
      </c>
      <c r="B5239" s="44" t="s">
        <v>335</v>
      </c>
      <c r="C5239" s="79" t="s">
        <v>217</v>
      </c>
      <c r="D5239" s="43" t="s">
        <v>218</v>
      </c>
      <c r="E5239" s="53"/>
      <c r="F5239" s="53">
        <f t="shared" si="2147"/>
        <v>0</v>
      </c>
      <c r="G5239" s="53"/>
      <c r="H5239" s="53"/>
      <c r="I5239" s="54"/>
      <c r="J5239" s="50"/>
      <c r="K5239" s="54"/>
      <c r="L5239" s="55"/>
      <c r="M5239" s="75"/>
      <c r="N5239" s="75"/>
      <c r="O5239" s="74"/>
      <c r="P5239" s="74"/>
      <c r="Q5239" s="57">
        <f t="shared" si="2144"/>
        <v>0</v>
      </c>
      <c r="R5239" s="74"/>
      <c r="S5239" s="53">
        <f t="shared" si="2145"/>
        <v>0</v>
      </c>
      <c r="T5239" s="58"/>
      <c r="U5239" s="58"/>
      <c r="V5239" s="53">
        <f t="shared" si="2146"/>
        <v>0</v>
      </c>
      <c r="W5239" s="75"/>
      <c r="X5239" s="76"/>
    </row>
    <row r="5240" spans="1:24" s="77" customFormat="1" ht="31.5" x14ac:dyDescent="0.25">
      <c r="A5240" s="72" t="s">
        <v>311</v>
      </c>
      <c r="B5240" s="44" t="s">
        <v>335</v>
      </c>
      <c r="C5240" s="79" t="s">
        <v>219</v>
      </c>
      <c r="D5240" s="43" t="s">
        <v>220</v>
      </c>
      <c r="E5240" s="53"/>
      <c r="F5240" s="53">
        <f t="shared" si="2147"/>
        <v>0</v>
      </c>
      <c r="G5240" s="53"/>
      <c r="H5240" s="53"/>
      <c r="I5240" s="54"/>
      <c r="J5240" s="50"/>
      <c r="K5240" s="54"/>
      <c r="L5240" s="55"/>
      <c r="M5240" s="75"/>
      <c r="N5240" s="75"/>
      <c r="O5240" s="74"/>
      <c r="P5240" s="74"/>
      <c r="Q5240" s="57">
        <f t="shared" si="2144"/>
        <v>0</v>
      </c>
      <c r="R5240" s="74"/>
      <c r="S5240" s="53">
        <f t="shared" si="2145"/>
        <v>0</v>
      </c>
      <c r="T5240" s="58"/>
      <c r="U5240" s="58"/>
      <c r="V5240" s="53">
        <f t="shared" si="2146"/>
        <v>0</v>
      </c>
      <c r="W5240" s="75"/>
      <c r="X5240" s="76"/>
    </row>
    <row r="5241" spans="1:24" s="77" customFormat="1" ht="31.5" x14ac:dyDescent="0.25">
      <c r="A5241" s="72" t="s">
        <v>311</v>
      </c>
      <c r="B5241" s="44" t="s">
        <v>335</v>
      </c>
      <c r="C5241" s="79" t="s">
        <v>221</v>
      </c>
      <c r="D5241" s="43" t="s">
        <v>224</v>
      </c>
      <c r="E5241" s="53"/>
      <c r="F5241" s="53">
        <f t="shared" si="2147"/>
        <v>0</v>
      </c>
      <c r="G5241" s="53"/>
      <c r="H5241" s="53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2144"/>
        <v>0</v>
      </c>
      <c r="R5241" s="74"/>
      <c r="S5241" s="53">
        <f t="shared" si="2145"/>
        <v>0</v>
      </c>
      <c r="T5241" s="58"/>
      <c r="U5241" s="58"/>
      <c r="V5241" s="53">
        <f t="shared" si="2146"/>
        <v>0</v>
      </c>
      <c r="W5241" s="75"/>
      <c r="X5241" s="76"/>
    </row>
    <row r="5242" spans="1:24" s="77" customFormat="1" ht="31.5" x14ac:dyDescent="0.25">
      <c r="A5242" s="72" t="s">
        <v>311</v>
      </c>
      <c r="B5242" s="44" t="s">
        <v>335</v>
      </c>
      <c r="C5242" s="79" t="s">
        <v>222</v>
      </c>
      <c r="D5242" s="43" t="s">
        <v>225</v>
      </c>
      <c r="E5242" s="53"/>
      <c r="F5242" s="53">
        <f t="shared" si="2147"/>
        <v>0</v>
      </c>
      <c r="G5242" s="53"/>
      <c r="H5242" s="53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2144"/>
        <v>0</v>
      </c>
      <c r="R5242" s="74"/>
      <c r="S5242" s="53">
        <f t="shared" si="2145"/>
        <v>0</v>
      </c>
      <c r="T5242" s="58"/>
      <c r="U5242" s="58"/>
      <c r="V5242" s="53">
        <f t="shared" si="2146"/>
        <v>0</v>
      </c>
      <c r="W5242" s="75"/>
      <c r="X5242" s="76"/>
    </row>
    <row r="5243" spans="1:24" s="77" customFormat="1" ht="31.5" x14ac:dyDescent="0.25">
      <c r="A5243" s="72" t="s">
        <v>311</v>
      </c>
      <c r="B5243" s="44" t="s">
        <v>335</v>
      </c>
      <c r="C5243" s="79" t="s">
        <v>277</v>
      </c>
      <c r="D5243" s="43" t="s">
        <v>278</v>
      </c>
      <c r="E5243" s="53"/>
      <c r="F5243" s="53">
        <f t="shared" si="2147"/>
        <v>0</v>
      </c>
      <c r="G5243" s="53"/>
      <c r="H5243" s="53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2144"/>
        <v>0</v>
      </c>
      <c r="R5243" s="74"/>
      <c r="S5243" s="53">
        <f t="shared" si="2145"/>
        <v>0</v>
      </c>
      <c r="T5243" s="58"/>
      <c r="U5243" s="58"/>
      <c r="V5243" s="53">
        <f t="shared" si="2146"/>
        <v>0</v>
      </c>
      <c r="W5243" s="75"/>
      <c r="X5243" s="76"/>
    </row>
    <row r="5244" spans="1:24" s="77" customFormat="1" ht="15.75" x14ac:dyDescent="0.25">
      <c r="A5244" s="72" t="s">
        <v>311</v>
      </c>
      <c r="B5244" s="44" t="s">
        <v>335</v>
      </c>
      <c r="C5244" s="79" t="s">
        <v>226</v>
      </c>
      <c r="D5244" s="38" t="s">
        <v>408</v>
      </c>
      <c r="E5244" s="53"/>
      <c r="F5244" s="53">
        <f t="shared" si="2147"/>
        <v>0</v>
      </c>
      <c r="G5244" s="53"/>
      <c r="H5244" s="53"/>
      <c r="I5244" s="119">
        <f>G5244-F5244</f>
        <v>0</v>
      </c>
      <c r="J5244" s="50"/>
      <c r="K5244" s="54"/>
      <c r="L5244" s="55"/>
      <c r="M5244" s="75"/>
      <c r="N5244" s="75"/>
      <c r="O5244" s="74"/>
      <c r="P5244" s="74"/>
      <c r="Q5244" s="57">
        <f t="shared" si="2144"/>
        <v>0</v>
      </c>
      <c r="R5244" s="74"/>
      <c r="S5244" s="53">
        <f t="shared" si="2145"/>
        <v>0</v>
      </c>
      <c r="T5244" s="58"/>
      <c r="U5244" s="58"/>
      <c r="V5244" s="53">
        <f t="shared" si="2146"/>
        <v>0</v>
      </c>
      <c r="W5244" s="75"/>
      <c r="X5244" s="76"/>
    </row>
    <row r="5245" spans="1:24" s="77" customFormat="1" ht="31.5" x14ac:dyDescent="0.25">
      <c r="A5245" s="72" t="s">
        <v>311</v>
      </c>
      <c r="B5245" s="44" t="s">
        <v>335</v>
      </c>
      <c r="C5245" s="79" t="s">
        <v>227</v>
      </c>
      <c r="D5245" s="43" t="s">
        <v>228</v>
      </c>
      <c r="E5245" s="53"/>
      <c r="F5245" s="53">
        <f t="shared" si="2147"/>
        <v>0</v>
      </c>
      <c r="G5245" s="53"/>
      <c r="H5245" s="53"/>
      <c r="I5245" s="54"/>
      <c r="J5245" s="50"/>
      <c r="K5245" s="54"/>
      <c r="L5245" s="55"/>
      <c r="M5245" s="75"/>
      <c r="N5245" s="75"/>
      <c r="O5245" s="74"/>
      <c r="P5245" s="74"/>
      <c r="Q5245" s="57">
        <f t="shared" si="2144"/>
        <v>0</v>
      </c>
      <c r="R5245" s="74"/>
      <c r="S5245" s="53">
        <f t="shared" si="2145"/>
        <v>0</v>
      </c>
      <c r="T5245" s="58"/>
      <c r="U5245" s="58"/>
      <c r="V5245" s="53">
        <f t="shared" si="2146"/>
        <v>0</v>
      </c>
      <c r="W5245" s="75"/>
      <c r="X5245" s="76"/>
    </row>
    <row r="5246" spans="1:24" s="77" customFormat="1" ht="15.75" x14ac:dyDescent="0.25">
      <c r="A5246" s="72" t="s">
        <v>311</v>
      </c>
      <c r="B5246" s="44" t="s">
        <v>335</v>
      </c>
      <c r="C5246" s="79" t="s">
        <v>229</v>
      </c>
      <c r="D5246" s="43" t="s">
        <v>230</v>
      </c>
      <c r="E5246" s="53"/>
      <c r="F5246" s="53">
        <f t="shared" si="2147"/>
        <v>0</v>
      </c>
      <c r="G5246" s="53"/>
      <c r="H5246" s="53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2144"/>
        <v>0</v>
      </c>
      <c r="R5246" s="74"/>
      <c r="S5246" s="53">
        <f t="shared" si="2145"/>
        <v>0</v>
      </c>
      <c r="T5246" s="58"/>
      <c r="U5246" s="58"/>
      <c r="V5246" s="53">
        <f t="shared" si="2146"/>
        <v>0</v>
      </c>
      <c r="W5246" s="75"/>
      <c r="X5246" s="76"/>
    </row>
    <row r="5247" spans="1:24" s="77" customFormat="1" ht="15.75" x14ac:dyDescent="0.25">
      <c r="A5247" s="72" t="s">
        <v>311</v>
      </c>
      <c r="B5247" s="44" t="s">
        <v>335</v>
      </c>
      <c r="C5247" s="37" t="s">
        <v>377</v>
      </c>
      <c r="D5247" s="43" t="s">
        <v>359</v>
      </c>
      <c r="E5247" s="53"/>
      <c r="F5247" s="53">
        <f t="shared" si="2147"/>
        <v>0</v>
      </c>
      <c r="G5247" s="53"/>
      <c r="H5247" s="53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2144"/>
        <v>0</v>
      </c>
      <c r="R5247" s="74"/>
      <c r="S5247" s="53">
        <f t="shared" si="2145"/>
        <v>0</v>
      </c>
      <c r="T5247" s="58"/>
      <c r="U5247" s="58"/>
      <c r="V5247" s="53">
        <f t="shared" si="2146"/>
        <v>0</v>
      </c>
      <c r="W5247" s="75"/>
      <c r="X5247" s="76"/>
    </row>
    <row r="5248" spans="1:24" s="77" customFormat="1" ht="15.75" x14ac:dyDescent="0.25">
      <c r="A5248" s="72" t="s">
        <v>311</v>
      </c>
      <c r="B5248" s="44" t="s">
        <v>335</v>
      </c>
      <c r="C5248" s="79" t="s">
        <v>231</v>
      </c>
      <c r="D5248" s="43" t="s">
        <v>232</v>
      </c>
      <c r="E5248" s="53"/>
      <c r="F5248" s="53">
        <f t="shared" si="2147"/>
        <v>0</v>
      </c>
      <c r="G5248" s="53"/>
      <c r="H5248" s="53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2144"/>
        <v>0</v>
      </c>
      <c r="R5248" s="74"/>
      <c r="S5248" s="53">
        <f t="shared" si="2145"/>
        <v>0</v>
      </c>
      <c r="T5248" s="58"/>
      <c r="U5248" s="58"/>
      <c r="V5248" s="53">
        <f t="shared" si="2146"/>
        <v>0</v>
      </c>
      <c r="W5248" s="75"/>
      <c r="X5248" s="76"/>
    </row>
    <row r="5249" spans="1:24" s="77" customFormat="1" ht="15.75" x14ac:dyDescent="0.25">
      <c r="A5249" s="72" t="s">
        <v>311</v>
      </c>
      <c r="B5249" s="44" t="s">
        <v>335</v>
      </c>
      <c r="C5249" s="79" t="s">
        <v>233</v>
      </c>
      <c r="D5249" s="43" t="s">
        <v>234</v>
      </c>
      <c r="E5249" s="53"/>
      <c r="F5249" s="53"/>
      <c r="G5249" s="53"/>
      <c r="H5249" s="53"/>
      <c r="I5249" s="119"/>
      <c r="J5249" s="55"/>
      <c r="K5249" s="54"/>
      <c r="L5249" s="55"/>
      <c r="M5249" s="75"/>
      <c r="N5249" s="75"/>
      <c r="O5249" s="74"/>
      <c r="P5249" s="74"/>
      <c r="Q5249" s="57">
        <f t="shared" si="2144"/>
        <v>0</v>
      </c>
      <c r="R5249" s="74"/>
      <c r="S5249" s="53">
        <f t="shared" si="2145"/>
        <v>0</v>
      </c>
      <c r="T5249" s="58"/>
      <c r="U5249" s="58"/>
      <c r="V5249" s="53">
        <f t="shared" si="2146"/>
        <v>0</v>
      </c>
      <c r="W5249" s="75"/>
      <c r="X5249" s="76"/>
    </row>
    <row r="5250" spans="1:24" s="77" customFormat="1" ht="31.5" x14ac:dyDescent="0.25">
      <c r="A5250" s="72" t="s">
        <v>311</v>
      </c>
      <c r="B5250" s="44" t="s">
        <v>335</v>
      </c>
      <c r="C5250" s="79" t="s">
        <v>235</v>
      </c>
      <c r="D5250" s="43" t="s">
        <v>236</v>
      </c>
      <c r="E5250" s="53"/>
      <c r="F5250" s="53">
        <f t="shared" si="2147"/>
        <v>0</v>
      </c>
      <c r="G5250" s="53"/>
      <c r="H5250" s="53"/>
      <c r="I5250" s="54"/>
      <c r="J5250" s="50"/>
      <c r="K5250" s="54"/>
      <c r="L5250" s="55"/>
      <c r="M5250" s="75"/>
      <c r="N5250" s="75"/>
      <c r="O5250" s="74"/>
      <c r="P5250" s="74"/>
      <c r="Q5250" s="57">
        <f t="shared" si="2144"/>
        <v>0</v>
      </c>
      <c r="R5250" s="74"/>
      <c r="S5250" s="53">
        <f t="shared" si="2145"/>
        <v>0</v>
      </c>
      <c r="T5250" s="58"/>
      <c r="U5250" s="58"/>
      <c r="V5250" s="53">
        <f t="shared" si="2146"/>
        <v>0</v>
      </c>
      <c r="W5250" s="75"/>
      <c r="X5250" s="76"/>
    </row>
    <row r="5251" spans="1:24" s="77" customFormat="1" ht="31.5" x14ac:dyDescent="0.25">
      <c r="A5251" s="72" t="s">
        <v>311</v>
      </c>
      <c r="B5251" s="44" t="s">
        <v>335</v>
      </c>
      <c r="C5251" s="79" t="s">
        <v>237</v>
      </c>
      <c r="D5251" s="43" t="s">
        <v>238</v>
      </c>
      <c r="E5251" s="53"/>
      <c r="F5251" s="53">
        <f t="shared" si="2147"/>
        <v>0</v>
      </c>
      <c r="G5251" s="53"/>
      <c r="H5251" s="53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2144"/>
        <v>0</v>
      </c>
      <c r="R5251" s="74"/>
      <c r="S5251" s="53">
        <f t="shared" si="2145"/>
        <v>0</v>
      </c>
      <c r="T5251" s="58"/>
      <c r="U5251" s="58"/>
      <c r="V5251" s="53">
        <f t="shared" si="2146"/>
        <v>0</v>
      </c>
      <c r="W5251" s="75"/>
      <c r="X5251" s="76"/>
    </row>
    <row r="5252" spans="1:24" s="77" customFormat="1" ht="15.75" x14ac:dyDescent="0.25">
      <c r="A5252" s="72" t="s">
        <v>311</v>
      </c>
      <c r="B5252" s="44" t="s">
        <v>335</v>
      </c>
      <c r="C5252" s="79" t="s">
        <v>239</v>
      </c>
      <c r="D5252" s="43" t="s">
        <v>243</v>
      </c>
      <c r="E5252" s="53"/>
      <c r="F5252" s="53">
        <f t="shared" si="2147"/>
        <v>0</v>
      </c>
      <c r="G5252" s="53"/>
      <c r="H5252" s="53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2144"/>
        <v>0</v>
      </c>
      <c r="R5252" s="74"/>
      <c r="S5252" s="53">
        <f t="shared" si="2145"/>
        <v>0</v>
      </c>
      <c r="T5252" s="58"/>
      <c r="U5252" s="58"/>
      <c r="V5252" s="53">
        <f t="shared" si="2146"/>
        <v>0</v>
      </c>
      <c r="W5252" s="75"/>
      <c r="X5252" s="76"/>
    </row>
    <row r="5253" spans="1:24" s="77" customFormat="1" ht="15.75" x14ac:dyDescent="0.25">
      <c r="A5253" s="72" t="s">
        <v>311</v>
      </c>
      <c r="B5253" s="44" t="s">
        <v>335</v>
      </c>
      <c r="C5253" s="79" t="s">
        <v>240</v>
      </c>
      <c r="D5253" s="43" t="s">
        <v>244</v>
      </c>
      <c r="E5253" s="53"/>
      <c r="F5253" s="53">
        <f>E5253</f>
        <v>0</v>
      </c>
      <c r="G5253" s="53"/>
      <c r="H5253" s="53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2144"/>
        <v>0</v>
      </c>
      <c r="R5253" s="74"/>
      <c r="S5253" s="53">
        <f t="shared" si="2145"/>
        <v>0</v>
      </c>
      <c r="T5253" s="58"/>
      <c r="U5253" s="58"/>
      <c r="V5253" s="53">
        <f t="shared" si="2146"/>
        <v>0</v>
      </c>
      <c r="W5253" s="75"/>
      <c r="X5253" s="76"/>
    </row>
    <row r="5254" spans="1:24" s="77" customFormat="1" ht="15.75" x14ac:dyDescent="0.25">
      <c r="A5254" s="72" t="s">
        <v>311</v>
      </c>
      <c r="B5254" s="44" t="s">
        <v>335</v>
      </c>
      <c r="C5254" s="79" t="s">
        <v>241</v>
      </c>
      <c r="D5254" s="43" t="s">
        <v>242</v>
      </c>
      <c r="E5254" s="53"/>
      <c r="F5254" s="53">
        <f t="shared" si="2147"/>
        <v>0</v>
      </c>
      <c r="G5254" s="53"/>
      <c r="H5254" s="53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2144"/>
        <v>0</v>
      </c>
      <c r="R5254" s="74"/>
      <c r="S5254" s="53">
        <f t="shared" si="2145"/>
        <v>0</v>
      </c>
      <c r="T5254" s="58"/>
      <c r="U5254" s="58"/>
      <c r="V5254" s="53">
        <f t="shared" si="2146"/>
        <v>0</v>
      </c>
      <c r="W5254" s="75"/>
      <c r="X5254" s="76"/>
    </row>
    <row r="5255" spans="1:24" s="77" customFormat="1" ht="31.5" x14ac:dyDescent="0.25">
      <c r="A5255" s="72" t="s">
        <v>311</v>
      </c>
      <c r="B5255" s="44" t="s">
        <v>335</v>
      </c>
      <c r="C5255" s="79" t="s">
        <v>245</v>
      </c>
      <c r="D5255" s="43" t="s">
        <v>246</v>
      </c>
      <c r="E5255" s="53"/>
      <c r="F5255" s="53">
        <f t="shared" si="2147"/>
        <v>0</v>
      </c>
      <c r="G5255" s="53"/>
      <c r="H5255" s="53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2144"/>
        <v>0</v>
      </c>
      <c r="R5255" s="74"/>
      <c r="S5255" s="53">
        <f t="shared" si="2145"/>
        <v>0</v>
      </c>
      <c r="T5255" s="58"/>
      <c r="U5255" s="58"/>
      <c r="V5255" s="53">
        <f t="shared" si="2146"/>
        <v>0</v>
      </c>
      <c r="W5255" s="75"/>
      <c r="X5255" s="76"/>
    </row>
    <row r="5256" spans="1:24" s="77" customFormat="1" ht="15.75" x14ac:dyDescent="0.25">
      <c r="A5256" s="72" t="s">
        <v>311</v>
      </c>
      <c r="B5256" s="44" t="s">
        <v>335</v>
      </c>
      <c r="C5256" s="79" t="s">
        <v>247</v>
      </c>
      <c r="D5256" s="43" t="s">
        <v>248</v>
      </c>
      <c r="E5256" s="53"/>
      <c r="F5256" s="53">
        <f t="shared" si="2147"/>
        <v>0</v>
      </c>
      <c r="G5256" s="53"/>
      <c r="H5256" s="53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2144"/>
        <v>0</v>
      </c>
      <c r="R5256" s="74"/>
      <c r="S5256" s="53">
        <f t="shared" si="2145"/>
        <v>0</v>
      </c>
      <c r="T5256" s="58"/>
      <c r="U5256" s="58"/>
      <c r="V5256" s="53">
        <f t="shared" si="2146"/>
        <v>0</v>
      </c>
      <c r="W5256" s="75"/>
      <c r="X5256" s="76"/>
    </row>
    <row r="5257" spans="1:24" s="77" customFormat="1" ht="31.5" x14ac:dyDescent="0.25">
      <c r="A5257" s="72" t="s">
        <v>311</v>
      </c>
      <c r="B5257" s="44" t="s">
        <v>335</v>
      </c>
      <c r="C5257" s="79" t="s">
        <v>249</v>
      </c>
      <c r="D5257" s="43" t="s">
        <v>250</v>
      </c>
      <c r="E5257" s="53"/>
      <c r="F5257" s="53">
        <f t="shared" si="2147"/>
        <v>0</v>
      </c>
      <c r="G5257" s="53"/>
      <c r="H5257" s="53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2144"/>
        <v>0</v>
      </c>
      <c r="R5257" s="74"/>
      <c r="S5257" s="53">
        <f t="shared" si="2145"/>
        <v>0</v>
      </c>
      <c r="T5257" s="58"/>
      <c r="U5257" s="58"/>
      <c r="V5257" s="53">
        <f t="shared" si="2146"/>
        <v>0</v>
      </c>
      <c r="W5257" s="75"/>
      <c r="X5257" s="76"/>
    </row>
    <row r="5258" spans="1:24" s="77" customFormat="1" ht="15.75" x14ac:dyDescent="0.25">
      <c r="A5258" s="72" t="s">
        <v>311</v>
      </c>
      <c r="B5258" s="44" t="s">
        <v>335</v>
      </c>
      <c r="C5258" s="79" t="s">
        <v>251</v>
      </c>
      <c r="D5258" s="43" t="s">
        <v>260</v>
      </c>
      <c r="E5258" s="53"/>
      <c r="F5258" s="53">
        <f t="shared" si="2147"/>
        <v>0</v>
      </c>
      <c r="G5258" s="53"/>
      <c r="H5258" s="53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2144"/>
        <v>0</v>
      </c>
      <c r="R5258" s="74"/>
      <c r="S5258" s="53">
        <f t="shared" si="2145"/>
        <v>0</v>
      </c>
      <c r="T5258" s="58"/>
      <c r="U5258" s="58"/>
      <c r="V5258" s="53">
        <f t="shared" si="2146"/>
        <v>0</v>
      </c>
      <c r="W5258" s="75"/>
      <c r="X5258" s="76"/>
    </row>
    <row r="5259" spans="1:24" s="77" customFormat="1" ht="15.75" x14ac:dyDescent="0.25">
      <c r="A5259" s="72" t="s">
        <v>311</v>
      </c>
      <c r="B5259" s="44" t="s">
        <v>335</v>
      </c>
      <c r="C5259" s="79" t="s">
        <v>252</v>
      </c>
      <c r="D5259" s="43" t="s">
        <v>253</v>
      </c>
      <c r="E5259" s="53"/>
      <c r="F5259" s="53">
        <f t="shared" si="2147"/>
        <v>0</v>
      </c>
      <c r="G5259" s="53"/>
      <c r="H5259" s="53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2144"/>
        <v>0</v>
      </c>
      <c r="R5259" s="74"/>
      <c r="S5259" s="53">
        <f t="shared" si="2145"/>
        <v>0</v>
      </c>
      <c r="T5259" s="58"/>
      <c r="U5259" s="58"/>
      <c r="V5259" s="53">
        <f t="shared" si="2146"/>
        <v>0</v>
      </c>
      <c r="W5259" s="75"/>
      <c r="X5259" s="76"/>
    </row>
    <row r="5260" spans="1:24" s="77" customFormat="1" ht="15.75" x14ac:dyDescent="0.25">
      <c r="A5260" s="72" t="s">
        <v>311</v>
      </c>
      <c r="B5260" s="44" t="s">
        <v>335</v>
      </c>
      <c r="C5260" s="79" t="s">
        <v>254</v>
      </c>
      <c r="D5260" s="43" t="s">
        <v>255</v>
      </c>
      <c r="E5260" s="53"/>
      <c r="F5260" s="53">
        <f t="shared" si="2147"/>
        <v>0</v>
      </c>
      <c r="G5260" s="53"/>
      <c r="H5260" s="53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2144"/>
        <v>0</v>
      </c>
      <c r="R5260" s="74"/>
      <c r="S5260" s="53">
        <f t="shared" si="2145"/>
        <v>0</v>
      </c>
      <c r="T5260" s="58"/>
      <c r="U5260" s="58"/>
      <c r="V5260" s="53">
        <f t="shared" si="2146"/>
        <v>0</v>
      </c>
      <c r="W5260" s="75"/>
      <c r="X5260" s="76"/>
    </row>
    <row r="5261" spans="1:24" s="77" customFormat="1" ht="15.75" x14ac:dyDescent="0.25">
      <c r="A5261" s="72" t="s">
        <v>311</v>
      </c>
      <c r="B5261" s="44" t="s">
        <v>335</v>
      </c>
      <c r="C5261" s="79" t="s">
        <v>256</v>
      </c>
      <c r="D5261" s="43" t="s">
        <v>257</v>
      </c>
      <c r="E5261" s="53"/>
      <c r="F5261" s="53">
        <f t="shared" si="2147"/>
        <v>0</v>
      </c>
      <c r="G5261" s="53"/>
      <c r="H5261" s="53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2144"/>
        <v>0</v>
      </c>
      <c r="R5261" s="74"/>
      <c r="S5261" s="53">
        <f t="shared" si="2145"/>
        <v>0</v>
      </c>
      <c r="T5261" s="58"/>
      <c r="U5261" s="58"/>
      <c r="V5261" s="53">
        <f t="shared" si="2146"/>
        <v>0</v>
      </c>
      <c r="W5261" s="75"/>
      <c r="X5261" s="76"/>
    </row>
    <row r="5262" spans="1:24" s="77" customFormat="1" ht="31.5" x14ac:dyDescent="0.25">
      <c r="A5262" s="72" t="s">
        <v>311</v>
      </c>
      <c r="B5262" s="44" t="s">
        <v>335</v>
      </c>
      <c r="C5262" s="79" t="s">
        <v>258</v>
      </c>
      <c r="D5262" s="43" t="s">
        <v>259</v>
      </c>
      <c r="E5262" s="53"/>
      <c r="F5262" s="53">
        <f t="shared" si="2147"/>
        <v>0</v>
      </c>
      <c r="G5262" s="53"/>
      <c r="H5262" s="53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2144"/>
        <v>0</v>
      </c>
      <c r="R5262" s="74"/>
      <c r="S5262" s="53">
        <f t="shared" si="2145"/>
        <v>0</v>
      </c>
      <c r="T5262" s="58"/>
      <c r="U5262" s="58"/>
      <c r="V5262" s="53">
        <f t="shared" si="2146"/>
        <v>0</v>
      </c>
      <c r="W5262" s="75"/>
      <c r="X5262" s="76"/>
    </row>
    <row r="5263" spans="1:24" s="77" customFormat="1" ht="15.75" x14ac:dyDescent="0.25">
      <c r="A5263" s="72" t="s">
        <v>311</v>
      </c>
      <c r="B5263" s="44" t="s">
        <v>335</v>
      </c>
      <c r="C5263" s="79" t="s">
        <v>261</v>
      </c>
      <c r="D5263" s="43" t="s">
        <v>262</v>
      </c>
      <c r="E5263" s="53"/>
      <c r="F5263" s="53">
        <f t="shared" si="2147"/>
        <v>0</v>
      </c>
      <c r="G5263" s="53"/>
      <c r="H5263" s="53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2144"/>
        <v>0</v>
      </c>
      <c r="R5263" s="74"/>
      <c r="S5263" s="53">
        <f t="shared" si="2145"/>
        <v>0</v>
      </c>
      <c r="T5263" s="58"/>
      <c r="U5263" s="58"/>
      <c r="V5263" s="53">
        <f t="shared" si="2146"/>
        <v>0</v>
      </c>
      <c r="W5263" s="75"/>
      <c r="X5263" s="76"/>
    </row>
    <row r="5264" spans="1:24" s="77" customFormat="1" ht="47.25" x14ac:dyDescent="0.25">
      <c r="A5264" s="72" t="s">
        <v>311</v>
      </c>
      <c r="B5264" s="44" t="s">
        <v>335</v>
      </c>
      <c r="C5264" s="79" t="s">
        <v>263</v>
      </c>
      <c r="D5264" s="43" t="s">
        <v>264</v>
      </c>
      <c r="E5264" s="53"/>
      <c r="F5264" s="53">
        <f t="shared" si="2147"/>
        <v>0</v>
      </c>
      <c r="G5264" s="53"/>
      <c r="H5264" s="53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2144"/>
        <v>0</v>
      </c>
      <c r="R5264" s="74"/>
      <c r="S5264" s="53">
        <f t="shared" si="2145"/>
        <v>0</v>
      </c>
      <c r="T5264" s="58"/>
      <c r="U5264" s="58"/>
      <c r="V5264" s="53">
        <f t="shared" si="2146"/>
        <v>0</v>
      </c>
      <c r="W5264" s="75"/>
      <c r="X5264" s="76"/>
    </row>
    <row r="5265" spans="1:24" s="77" customFormat="1" ht="15.75" x14ac:dyDescent="0.25">
      <c r="A5265" s="72" t="s">
        <v>311</v>
      </c>
      <c r="B5265" s="44" t="s">
        <v>335</v>
      </c>
      <c r="C5265" s="79" t="s">
        <v>265</v>
      </c>
      <c r="D5265" s="43" t="s">
        <v>266</v>
      </c>
      <c r="E5265" s="53"/>
      <c r="F5265" s="53">
        <f t="shared" si="2147"/>
        <v>0</v>
      </c>
      <c r="G5265" s="53"/>
      <c r="H5265" s="53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2144"/>
        <v>0</v>
      </c>
      <c r="R5265" s="74"/>
      <c r="S5265" s="53">
        <f t="shared" si="2145"/>
        <v>0</v>
      </c>
      <c r="T5265" s="58"/>
      <c r="U5265" s="58"/>
      <c r="V5265" s="53">
        <f t="shared" si="2146"/>
        <v>0</v>
      </c>
      <c r="W5265" s="75"/>
      <c r="X5265" s="76"/>
    </row>
    <row r="5266" spans="1:24" s="77" customFormat="1" ht="31.5" x14ac:dyDescent="0.25">
      <c r="A5266" s="72" t="s">
        <v>311</v>
      </c>
      <c r="B5266" s="44" t="s">
        <v>335</v>
      </c>
      <c r="C5266" s="79" t="s">
        <v>267</v>
      </c>
      <c r="D5266" s="43" t="s">
        <v>268</v>
      </c>
      <c r="E5266" s="53"/>
      <c r="F5266" s="53">
        <f t="shared" si="2147"/>
        <v>0</v>
      </c>
      <c r="G5266" s="53"/>
      <c r="H5266" s="53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2144"/>
        <v>0</v>
      </c>
      <c r="R5266" s="74"/>
      <c r="S5266" s="53">
        <f t="shared" si="2145"/>
        <v>0</v>
      </c>
      <c r="T5266" s="58"/>
      <c r="U5266" s="58"/>
      <c r="V5266" s="53">
        <f t="shared" si="2146"/>
        <v>0</v>
      </c>
      <c r="W5266" s="75"/>
      <c r="X5266" s="76"/>
    </row>
    <row r="5267" spans="1:24" s="77" customFormat="1" ht="15.75" x14ac:dyDescent="0.25">
      <c r="A5267" s="72" t="s">
        <v>311</v>
      </c>
      <c r="B5267" s="44" t="s">
        <v>335</v>
      </c>
      <c r="C5267" s="79" t="s">
        <v>269</v>
      </c>
      <c r="D5267" s="43" t="s">
        <v>270</v>
      </c>
      <c r="E5267" s="53"/>
      <c r="F5267" s="53">
        <f t="shared" si="2147"/>
        <v>0</v>
      </c>
      <c r="G5267" s="53"/>
      <c r="H5267" s="53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2144"/>
        <v>0</v>
      </c>
      <c r="R5267" s="74"/>
      <c r="S5267" s="53">
        <f t="shared" si="2145"/>
        <v>0</v>
      </c>
      <c r="T5267" s="58"/>
      <c r="U5267" s="58"/>
      <c r="V5267" s="53">
        <f t="shared" si="2146"/>
        <v>0</v>
      </c>
      <c r="W5267" s="75"/>
      <c r="X5267" s="76"/>
    </row>
    <row r="5268" spans="1:24" s="77" customFormat="1" ht="31.5" x14ac:dyDescent="0.25">
      <c r="A5268" s="72" t="s">
        <v>311</v>
      </c>
      <c r="B5268" s="44" t="s">
        <v>335</v>
      </c>
      <c r="C5268" s="79" t="s">
        <v>271</v>
      </c>
      <c r="D5268" s="43" t="s">
        <v>272</v>
      </c>
      <c r="E5268" s="53"/>
      <c r="F5268" s="53">
        <f t="shared" si="2147"/>
        <v>0</v>
      </c>
      <c r="G5268" s="53"/>
      <c r="H5268" s="53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2144"/>
        <v>0</v>
      </c>
      <c r="R5268" s="74"/>
      <c r="S5268" s="53">
        <f t="shared" si="2145"/>
        <v>0</v>
      </c>
      <c r="T5268" s="58"/>
      <c r="U5268" s="58"/>
      <c r="V5268" s="53">
        <f t="shared" si="2146"/>
        <v>0</v>
      </c>
      <c r="W5268" s="75"/>
      <c r="X5268" s="76"/>
    </row>
    <row r="5269" spans="1:24" s="77" customFormat="1" ht="15.75" x14ac:dyDescent="0.25">
      <c r="A5269" s="72" t="s">
        <v>311</v>
      </c>
      <c r="B5269" s="44" t="s">
        <v>335</v>
      </c>
      <c r="C5269" s="79" t="s">
        <v>273</v>
      </c>
      <c r="D5269" s="43" t="s">
        <v>274</v>
      </c>
      <c r="E5269" s="53"/>
      <c r="F5269" s="53">
        <f t="shared" si="2147"/>
        <v>0</v>
      </c>
      <c r="G5269" s="53"/>
      <c r="H5269" s="53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2144"/>
        <v>0</v>
      </c>
      <c r="R5269" s="74"/>
      <c r="S5269" s="53">
        <f t="shared" si="2145"/>
        <v>0</v>
      </c>
      <c r="T5269" s="58"/>
      <c r="U5269" s="58"/>
      <c r="V5269" s="53">
        <f t="shared" si="2146"/>
        <v>0</v>
      </c>
      <c r="W5269" s="75"/>
      <c r="X5269" s="76"/>
    </row>
    <row r="5270" spans="1:24" s="77" customFormat="1" ht="31.5" x14ac:dyDescent="0.25">
      <c r="A5270" s="72" t="s">
        <v>311</v>
      </c>
      <c r="B5270" s="44" t="s">
        <v>335</v>
      </c>
      <c r="C5270" s="79" t="s">
        <v>275</v>
      </c>
      <c r="D5270" s="43" t="s">
        <v>276</v>
      </c>
      <c r="E5270" s="74"/>
      <c r="F5270" s="74"/>
      <c r="G5270" s="74"/>
      <c r="H5270" s="74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2144"/>
        <v>0</v>
      </c>
      <c r="R5270" s="74"/>
      <c r="S5270" s="53">
        <f t="shared" si="2145"/>
        <v>0</v>
      </c>
      <c r="T5270" s="53"/>
      <c r="U5270" s="53"/>
      <c r="V5270" s="53">
        <f t="shared" si="2146"/>
        <v>0</v>
      </c>
      <c r="W5270" s="75"/>
      <c r="X5270" s="76"/>
    </row>
    <row r="5271" spans="1:24" s="77" customFormat="1" ht="15.75" x14ac:dyDescent="0.25">
      <c r="A5271" s="72" t="s">
        <v>311</v>
      </c>
      <c r="B5271" s="44" t="s">
        <v>335</v>
      </c>
      <c r="C5271" s="37" t="s">
        <v>353</v>
      </c>
      <c r="D5271" s="43" t="s">
        <v>351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/>
      <c r="R5271" s="74"/>
      <c r="S5271" s="53"/>
      <c r="T5271" s="53"/>
      <c r="U5271" s="53"/>
      <c r="V5271" s="53"/>
      <c r="W5271" s="75"/>
      <c r="X5271" s="76"/>
    </row>
    <row r="5272" spans="1:24" s="77" customFormat="1" ht="15.75" x14ac:dyDescent="0.25">
      <c r="A5272" s="72" t="s">
        <v>311</v>
      </c>
      <c r="B5272" s="44" t="s">
        <v>335</v>
      </c>
      <c r="C5272" s="37" t="s">
        <v>354</v>
      </c>
      <c r="D5272" s="38" t="s">
        <v>355</v>
      </c>
      <c r="E5272" s="53"/>
      <c r="F5272" s="99">
        <f>E5272/12*1</f>
        <v>0</v>
      </c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>
        <f>O5272-P5272</f>
        <v>0</v>
      </c>
      <c r="R5272" s="74"/>
      <c r="S5272" s="53">
        <f>ROUND(R5272/12*3,0)</f>
        <v>0</v>
      </c>
      <c r="T5272" s="53"/>
      <c r="U5272" s="53"/>
      <c r="V5272" s="53">
        <f>T5272-U5272</f>
        <v>0</v>
      </c>
      <c r="W5272" s="75"/>
      <c r="X5272" s="76"/>
    </row>
    <row r="5273" spans="1:24" s="81" customFormat="1" ht="29.25" customHeight="1" x14ac:dyDescent="0.25">
      <c r="A5273" s="72" t="s">
        <v>311</v>
      </c>
      <c r="B5273" s="44" t="s">
        <v>335</v>
      </c>
      <c r="C5273" s="37" t="s">
        <v>360</v>
      </c>
      <c r="D5273" s="43" t="s">
        <v>319</v>
      </c>
      <c r="E5273" s="53"/>
      <c r="F5273" s="99">
        <f>E5273/12*1</f>
        <v>0</v>
      </c>
      <c r="G5273" s="74"/>
      <c r="H5273" s="74"/>
      <c r="I5273" s="119"/>
      <c r="J5273" s="50"/>
      <c r="K5273" s="119"/>
      <c r="L5273" s="55"/>
      <c r="M5273" s="75"/>
      <c r="N5273" s="75"/>
      <c r="O5273" s="74"/>
      <c r="P5273" s="74"/>
      <c r="Q5273" s="59"/>
      <c r="R5273" s="74"/>
      <c r="S5273" s="53"/>
      <c r="T5273" s="53"/>
      <c r="U5273" s="53"/>
      <c r="V5273" s="53"/>
      <c r="W5273" s="75"/>
      <c r="X5273" s="76"/>
    </row>
    <row r="5274" spans="1:24" s="81" customFormat="1" ht="26.25" customHeight="1" x14ac:dyDescent="0.25">
      <c r="A5274" s="72" t="s">
        <v>311</v>
      </c>
      <c r="B5274" s="44" t="s">
        <v>335</v>
      </c>
      <c r="C5274" s="37" t="s">
        <v>380</v>
      </c>
      <c r="D5274" s="39" t="s">
        <v>361</v>
      </c>
      <c r="E5274" s="53"/>
      <c r="F5274" s="99">
        <f>E5274/12*1</f>
        <v>0</v>
      </c>
      <c r="G5274" s="74"/>
      <c r="H5274" s="74"/>
      <c r="I5274" s="119"/>
      <c r="J5274" s="50"/>
      <c r="K5274" s="119"/>
      <c r="L5274" s="55"/>
      <c r="M5274" s="75"/>
      <c r="N5274" s="75"/>
      <c r="O5274" s="74"/>
      <c r="P5274" s="74"/>
      <c r="Q5274" s="59"/>
      <c r="R5274" s="74"/>
      <c r="S5274" s="53"/>
      <c r="T5274" s="53"/>
      <c r="U5274" s="53"/>
      <c r="V5274" s="53"/>
      <c r="W5274" s="75"/>
      <c r="X5274" s="76"/>
    </row>
    <row r="5275" spans="1:24" s="81" customFormat="1" ht="26.25" customHeight="1" x14ac:dyDescent="0.25">
      <c r="A5275" s="72" t="s">
        <v>311</v>
      </c>
      <c r="B5275" s="44" t="s">
        <v>335</v>
      </c>
      <c r="C5275" s="98" t="s">
        <v>387</v>
      </c>
      <c r="D5275" s="117" t="s">
        <v>388</v>
      </c>
      <c r="E5275" s="53">
        <v>10000</v>
      </c>
      <c r="F5275" s="53">
        <f>E5275</f>
        <v>10000</v>
      </c>
      <c r="G5275" s="53">
        <f t="shared" ref="G5275:H5275" si="2148">F5275</f>
        <v>10000</v>
      </c>
      <c r="H5275" s="53">
        <f t="shared" si="2148"/>
        <v>10000</v>
      </c>
      <c r="I5275" s="119"/>
      <c r="J5275" s="55"/>
      <c r="K5275" s="54"/>
      <c r="L5275" s="55"/>
      <c r="M5275" s="75"/>
      <c r="N5275" s="75"/>
      <c r="O5275" s="74"/>
      <c r="P5275" s="74"/>
      <c r="Q5275" s="59"/>
      <c r="R5275" s="74"/>
      <c r="S5275" s="53"/>
      <c r="T5275" s="53"/>
      <c r="U5275" s="53"/>
      <c r="V5275" s="53"/>
      <c r="W5275" s="75"/>
      <c r="X5275" s="76"/>
    </row>
    <row r="5276" spans="1:24" s="81" customFormat="1" ht="22.5" customHeight="1" x14ac:dyDescent="0.25">
      <c r="A5276" s="100" t="s">
        <v>312</v>
      </c>
      <c r="B5276" s="100" t="s">
        <v>336</v>
      </c>
      <c r="C5276" s="108" t="s">
        <v>102</v>
      </c>
      <c r="D5276" s="102" t="s">
        <v>21</v>
      </c>
      <c r="E5276" s="109">
        <f>E5277+E5316</f>
        <v>1980520</v>
      </c>
      <c r="F5276" s="109">
        <f>F5277+F5316</f>
        <v>338419.49</v>
      </c>
      <c r="G5276" s="109">
        <f>G5277+G5316</f>
        <v>363397.75</v>
      </c>
      <c r="H5276" s="109">
        <f>H5277+H5316</f>
        <v>335376</v>
      </c>
      <c r="I5276" s="103">
        <f>I5277+I5316</f>
        <v>27750.17</v>
      </c>
      <c r="J5276" s="106">
        <f>ROUND(I5276/F5276*100,2)</f>
        <v>8.1999999999999993</v>
      </c>
      <c r="K5276" s="103">
        <f>K5277+K5316</f>
        <v>-2771.9100000000017</v>
      </c>
      <c r="L5276" s="106">
        <f>ROUND(K5276*100/-F5276,2)</f>
        <v>0.82</v>
      </c>
      <c r="M5276" s="109">
        <f t="shared" ref="M5276:V5276" si="2149">M5277+M5316</f>
        <v>36656</v>
      </c>
      <c r="N5276" s="109">
        <f t="shared" si="2149"/>
        <v>6109.33</v>
      </c>
      <c r="O5276" s="109">
        <f t="shared" si="2149"/>
        <v>6128</v>
      </c>
      <c r="P5276" s="109">
        <f t="shared" si="2149"/>
        <v>5820</v>
      </c>
      <c r="Q5276" s="103">
        <f t="shared" si="2149"/>
        <v>308</v>
      </c>
      <c r="R5276" s="109">
        <f t="shared" si="2149"/>
        <v>1402</v>
      </c>
      <c r="S5276" s="103">
        <f t="shared" si="2149"/>
        <v>234</v>
      </c>
      <c r="T5276" s="103">
        <f t="shared" si="2149"/>
        <v>253</v>
      </c>
      <c r="U5276" s="103">
        <f t="shared" si="2149"/>
        <v>225</v>
      </c>
      <c r="V5276" s="103">
        <f t="shared" si="2149"/>
        <v>28</v>
      </c>
      <c r="W5276" s="107">
        <v>10237</v>
      </c>
      <c r="X5276" s="80"/>
    </row>
    <row r="5277" spans="1:24" s="77" customFormat="1" ht="15.75" x14ac:dyDescent="0.25">
      <c r="A5277" s="72" t="s">
        <v>312</v>
      </c>
      <c r="B5277" s="21">
        <v>1</v>
      </c>
      <c r="C5277" s="73" t="s">
        <v>102</v>
      </c>
      <c r="D5277" s="27" t="s">
        <v>22</v>
      </c>
      <c r="E5277" s="52">
        <f t="shared" ref="E5277:L5277" si="2150">E5278+E5284+E5298</f>
        <v>905482</v>
      </c>
      <c r="F5277" s="52">
        <f t="shared" si="2150"/>
        <v>150913</v>
      </c>
      <c r="G5277" s="52">
        <f t="shared" si="2150"/>
        <v>150876</v>
      </c>
      <c r="H5277" s="52">
        <f t="shared" si="2150"/>
        <v>150876</v>
      </c>
      <c r="I5277" s="124">
        <f t="shared" si="2150"/>
        <v>0</v>
      </c>
      <c r="J5277" s="124">
        <f t="shared" si="2150"/>
        <v>0</v>
      </c>
      <c r="K5277" s="124">
        <f t="shared" si="2150"/>
        <v>-37</v>
      </c>
      <c r="L5277" s="52">
        <f t="shared" si="2150"/>
        <v>100</v>
      </c>
      <c r="M5277" s="49"/>
      <c r="N5277" s="49">
        <f>ROUND(M5277/12*2,2)</f>
        <v>0</v>
      </c>
      <c r="O5277" s="52">
        <f t="shared" ref="O5277:V5277" si="2151">O5278+O5284+O5298</f>
        <v>0</v>
      </c>
      <c r="P5277" s="52">
        <f t="shared" si="2151"/>
        <v>0</v>
      </c>
      <c r="Q5277" s="124">
        <f t="shared" si="2151"/>
        <v>0</v>
      </c>
      <c r="R5277" s="52">
        <f t="shared" si="2151"/>
        <v>0</v>
      </c>
      <c r="S5277" s="52">
        <f t="shared" si="2151"/>
        <v>0</v>
      </c>
      <c r="T5277" s="134">
        <f t="shared" si="2151"/>
        <v>0</v>
      </c>
      <c r="U5277" s="134">
        <f t="shared" si="2151"/>
        <v>0</v>
      </c>
      <c r="V5277" s="59">
        <f t="shared" si="2151"/>
        <v>0</v>
      </c>
      <c r="W5277" s="75"/>
      <c r="X5277" s="82"/>
    </row>
    <row r="5278" spans="1:24" s="77" customFormat="1" ht="15.75" x14ac:dyDescent="0.25">
      <c r="A5278" s="72" t="s">
        <v>312</v>
      </c>
      <c r="B5278" s="33" t="s">
        <v>330</v>
      </c>
      <c r="C5278" s="73" t="s">
        <v>102</v>
      </c>
      <c r="D5278" s="32" t="s">
        <v>23</v>
      </c>
      <c r="E5278" s="83">
        <f t="shared" ref="E5278:L5278" si="2152">SUM(E5279:E5283)</f>
        <v>905263</v>
      </c>
      <c r="F5278" s="83">
        <f t="shared" si="2152"/>
        <v>150876</v>
      </c>
      <c r="G5278" s="83">
        <f t="shared" si="2152"/>
        <v>150876</v>
      </c>
      <c r="H5278" s="83">
        <f t="shared" si="2152"/>
        <v>150876</v>
      </c>
      <c r="I5278" s="128">
        <f t="shared" si="2152"/>
        <v>0</v>
      </c>
      <c r="J5278" s="128">
        <f t="shared" si="2152"/>
        <v>0</v>
      </c>
      <c r="K5278" s="128">
        <f t="shared" si="2152"/>
        <v>0</v>
      </c>
      <c r="L5278" s="49">
        <f t="shared" si="2152"/>
        <v>0</v>
      </c>
      <c r="M5278" s="83"/>
      <c r="N5278" s="83"/>
      <c r="O5278" s="52">
        <f t="shared" ref="O5278:V5278" si="2153">SUM(O5279:O5283)</f>
        <v>0</v>
      </c>
      <c r="P5278" s="52">
        <f t="shared" si="2153"/>
        <v>0</v>
      </c>
      <c r="Q5278" s="124">
        <f t="shared" si="2153"/>
        <v>0</v>
      </c>
      <c r="R5278" s="52">
        <f t="shared" si="2153"/>
        <v>0</v>
      </c>
      <c r="S5278" s="52">
        <f t="shared" si="2153"/>
        <v>0</v>
      </c>
      <c r="T5278" s="139">
        <f t="shared" si="2153"/>
        <v>0</v>
      </c>
      <c r="U5278" s="141">
        <f t="shared" si="2153"/>
        <v>0</v>
      </c>
      <c r="V5278" s="49">
        <f t="shared" si="2153"/>
        <v>0</v>
      </c>
      <c r="W5278" s="83"/>
      <c r="X5278" s="82"/>
    </row>
    <row r="5279" spans="1:24" s="77" customFormat="1" ht="15.75" x14ac:dyDescent="0.25">
      <c r="A5279" s="163" t="s">
        <v>312</v>
      </c>
      <c r="B5279" s="33" t="s">
        <v>330</v>
      </c>
      <c r="C5279" s="73" t="s">
        <v>73</v>
      </c>
      <c r="D5279" s="34" t="s">
        <v>106</v>
      </c>
      <c r="E5279" s="53"/>
      <c r="F5279" s="99"/>
      <c r="G5279" s="53"/>
      <c r="H5279" s="99"/>
      <c r="I5279" s="54"/>
      <c r="J5279" s="50"/>
      <c r="K5279" s="54"/>
      <c r="L5279" s="55"/>
      <c r="M5279" s="74"/>
      <c r="N5279" s="74"/>
      <c r="O5279" s="74"/>
      <c r="P5279" s="74"/>
      <c r="Q5279" s="57">
        <f>O5279-P5279</f>
        <v>0</v>
      </c>
      <c r="R5279" s="74"/>
      <c r="S5279" s="53">
        <f>ROUND(R5279/12*2,0)</f>
        <v>0</v>
      </c>
      <c r="T5279" s="58"/>
      <c r="U5279" s="58"/>
      <c r="V5279" s="53">
        <f>T5279-U5279</f>
        <v>0</v>
      </c>
      <c r="W5279" s="74"/>
      <c r="X5279" s="76"/>
    </row>
    <row r="5280" spans="1:24" s="77" customFormat="1" ht="15.75" x14ac:dyDescent="0.25">
      <c r="A5280" s="72" t="s">
        <v>312</v>
      </c>
      <c r="B5280" s="33" t="s">
        <v>330</v>
      </c>
      <c r="C5280" s="73" t="s">
        <v>74</v>
      </c>
      <c r="D5280" s="116" t="s">
        <v>104</v>
      </c>
      <c r="E5280" s="53">
        <v>905263</v>
      </c>
      <c r="F5280" s="53">
        <f>75438*2</f>
        <v>150876</v>
      </c>
      <c r="G5280" s="53">
        <v>150876</v>
      </c>
      <c r="H5280" s="53">
        <v>150876</v>
      </c>
      <c r="I5280" s="54"/>
      <c r="J5280" s="50"/>
      <c r="K5280" s="54"/>
      <c r="L5280" s="55"/>
      <c r="M5280" s="75"/>
      <c r="N5280" s="75"/>
      <c r="O5280" s="74"/>
      <c r="P5280" s="74"/>
      <c r="Q5280" s="57">
        <f>O5280-P5280</f>
        <v>0</v>
      </c>
      <c r="R5280" s="74"/>
      <c r="S5280" s="53">
        <f>ROUND(R5280/12*3,0)</f>
        <v>0</v>
      </c>
      <c r="T5280" s="58"/>
      <c r="U5280" s="58"/>
      <c r="V5280" s="53">
        <f>T5280-U5280</f>
        <v>0</v>
      </c>
      <c r="W5280" s="75"/>
      <c r="X5280" s="76"/>
    </row>
    <row r="5281" spans="1:24" s="77" customFormat="1" ht="15.75" x14ac:dyDescent="0.25">
      <c r="A5281" s="72" t="s">
        <v>312</v>
      </c>
      <c r="B5281" s="33" t="s">
        <v>330</v>
      </c>
      <c r="C5281" s="73" t="s">
        <v>74</v>
      </c>
      <c r="D5281" s="116" t="s">
        <v>105</v>
      </c>
      <c r="E5281" s="53"/>
      <c r="F5281" s="53"/>
      <c r="G5281" s="53"/>
      <c r="H5281" s="53"/>
      <c r="I5281" s="54"/>
      <c r="J5281" s="50"/>
      <c r="K5281" s="54"/>
      <c r="L5281" s="55"/>
      <c r="M5281" s="75"/>
      <c r="N5281" s="75"/>
      <c r="O5281" s="74"/>
      <c r="P5281" s="74"/>
      <c r="Q5281" s="57">
        <f>O5281-P5281</f>
        <v>0</v>
      </c>
      <c r="R5281" s="74"/>
      <c r="S5281" s="53">
        <f>ROUND(R5281/12*3,0)</f>
        <v>0</v>
      </c>
      <c r="T5281" s="58"/>
      <c r="U5281" s="58"/>
      <c r="V5281" s="53">
        <f>T5281-U5281</f>
        <v>0</v>
      </c>
      <c r="W5281" s="75"/>
      <c r="X5281" s="76"/>
    </row>
    <row r="5282" spans="1:24" s="77" customFormat="1" ht="15.75" x14ac:dyDescent="0.25">
      <c r="A5282" s="72" t="s">
        <v>312</v>
      </c>
      <c r="B5282" s="33" t="s">
        <v>330</v>
      </c>
      <c r="C5282" s="73" t="s">
        <v>75</v>
      </c>
      <c r="D5282" s="34" t="s">
        <v>107</v>
      </c>
      <c r="E5282" s="74"/>
      <c r="F5282" s="53"/>
      <c r="G5282" s="74"/>
      <c r="H5282" s="74"/>
      <c r="I5282" s="119"/>
      <c r="J5282" s="50"/>
      <c r="K5282" s="119"/>
      <c r="L5282" s="55"/>
      <c r="M5282" s="75"/>
      <c r="N5282" s="75"/>
      <c r="O5282" s="74"/>
      <c r="P5282" s="74"/>
      <c r="Q5282" s="59">
        <f>O5282-P5282</f>
        <v>0</v>
      </c>
      <c r="R5282" s="74"/>
      <c r="S5282" s="53">
        <f>ROUND(R5282/12*3,0)</f>
        <v>0</v>
      </c>
      <c r="T5282" s="53"/>
      <c r="U5282" s="53"/>
      <c r="V5282" s="53">
        <f>T5282-U5282</f>
        <v>0</v>
      </c>
      <c r="W5282" s="75"/>
      <c r="X5282" s="76"/>
    </row>
    <row r="5283" spans="1:24" s="77" customFormat="1" ht="31.5" x14ac:dyDescent="0.25">
      <c r="A5283" s="72" t="s">
        <v>312</v>
      </c>
      <c r="B5283" s="33" t="s">
        <v>330</v>
      </c>
      <c r="C5283" s="73" t="s">
        <v>76</v>
      </c>
      <c r="D5283" s="34" t="s">
        <v>108</v>
      </c>
      <c r="E5283" s="74"/>
      <c r="F5283" s="53"/>
      <c r="G5283" s="74"/>
      <c r="H5283" s="74"/>
      <c r="I5283" s="54"/>
      <c r="J5283" s="50"/>
      <c r="K5283" s="54"/>
      <c r="L5283" s="55"/>
      <c r="M5283" s="75"/>
      <c r="N5283" s="75"/>
      <c r="O5283" s="74"/>
      <c r="P5283" s="74"/>
      <c r="Q5283" s="57">
        <f>O5283-P5283</f>
        <v>0</v>
      </c>
      <c r="R5283" s="74"/>
      <c r="S5283" s="53">
        <f>ROUND(R5283/12*3,0)</f>
        <v>0</v>
      </c>
      <c r="T5283" s="58"/>
      <c r="U5283" s="58"/>
      <c r="V5283" s="53">
        <f>T5283-U5283</f>
        <v>0</v>
      </c>
      <c r="W5283" s="75"/>
      <c r="X5283" s="76"/>
    </row>
    <row r="5284" spans="1:24" s="77" customFormat="1" ht="15.75" x14ac:dyDescent="0.25">
      <c r="A5284" s="72" t="s">
        <v>312</v>
      </c>
      <c r="B5284" s="22" t="s">
        <v>331</v>
      </c>
      <c r="C5284" s="36"/>
      <c r="D5284" s="32" t="s">
        <v>24</v>
      </c>
      <c r="E5284" s="61">
        <f t="shared" ref="E5284:L5284" si="2154">SUM(E5285:E5297)</f>
        <v>0</v>
      </c>
      <c r="F5284" s="61">
        <f t="shared" si="2154"/>
        <v>0</v>
      </c>
      <c r="G5284" s="61">
        <f t="shared" si="2154"/>
        <v>0</v>
      </c>
      <c r="H5284" s="61">
        <f t="shared" si="2154"/>
        <v>0</v>
      </c>
      <c r="I5284" s="120">
        <f t="shared" si="2154"/>
        <v>0</v>
      </c>
      <c r="J5284" s="120">
        <f t="shared" si="2154"/>
        <v>0</v>
      </c>
      <c r="K5284" s="120">
        <f t="shared" si="2154"/>
        <v>0</v>
      </c>
      <c r="L5284" s="61">
        <f t="shared" si="2154"/>
        <v>0</v>
      </c>
      <c r="M5284" s="61"/>
      <c r="N5284" s="61"/>
      <c r="O5284" s="61">
        <f t="shared" ref="O5284:V5284" si="2155">SUM(O5285:O5297)</f>
        <v>0</v>
      </c>
      <c r="P5284" s="61">
        <f t="shared" si="2155"/>
        <v>0</v>
      </c>
      <c r="Q5284" s="120">
        <f t="shared" si="2155"/>
        <v>0</v>
      </c>
      <c r="R5284" s="61">
        <f t="shared" si="2155"/>
        <v>0</v>
      </c>
      <c r="S5284" s="61">
        <f t="shared" si="2155"/>
        <v>0</v>
      </c>
      <c r="T5284" s="137">
        <f t="shared" si="2155"/>
        <v>0</v>
      </c>
      <c r="U5284" s="137">
        <f t="shared" si="2155"/>
        <v>0</v>
      </c>
      <c r="V5284" s="61">
        <f t="shared" si="2155"/>
        <v>0</v>
      </c>
      <c r="W5284" s="68"/>
      <c r="X5284" s="76"/>
    </row>
    <row r="5285" spans="1:24" s="77" customFormat="1" ht="15.75" x14ac:dyDescent="0.25">
      <c r="A5285" s="72" t="s">
        <v>312</v>
      </c>
      <c r="B5285" s="33" t="s">
        <v>331</v>
      </c>
      <c r="C5285" s="79" t="s">
        <v>25</v>
      </c>
      <c r="D5285" s="34" t="s">
        <v>54</v>
      </c>
      <c r="E5285" s="74"/>
      <c r="F5285" s="74"/>
      <c r="G5285" s="74"/>
      <c r="H5285" s="74"/>
      <c r="I5285" s="54"/>
      <c r="J5285" s="50"/>
      <c r="K5285" s="54"/>
      <c r="L5285" s="55"/>
      <c r="M5285" s="75"/>
      <c r="N5285" s="75"/>
      <c r="O5285" s="74"/>
      <c r="P5285" s="74"/>
      <c r="Q5285" s="57">
        <f t="shared" ref="Q5285:Q5297" si="2156">O5285-P5285</f>
        <v>0</v>
      </c>
      <c r="R5285" s="74"/>
      <c r="S5285" s="53">
        <f t="shared" ref="S5285:S5297" si="2157">ROUND(R5285/12*3,0)</f>
        <v>0</v>
      </c>
      <c r="T5285" s="58"/>
      <c r="U5285" s="58"/>
      <c r="V5285" s="53">
        <f t="shared" ref="V5285:V5297" si="2158">T5285-U5285</f>
        <v>0</v>
      </c>
      <c r="W5285" s="75"/>
      <c r="X5285" s="76"/>
    </row>
    <row r="5286" spans="1:24" s="77" customFormat="1" ht="15.75" x14ac:dyDescent="0.25">
      <c r="A5286" s="72" t="s">
        <v>312</v>
      </c>
      <c r="B5286" s="33" t="s">
        <v>331</v>
      </c>
      <c r="C5286" s="79" t="s">
        <v>26</v>
      </c>
      <c r="D5286" s="34" t="s">
        <v>27</v>
      </c>
      <c r="E5286" s="74"/>
      <c r="F5286" s="74"/>
      <c r="G5286" s="74"/>
      <c r="H5286" s="74"/>
      <c r="I5286" s="54"/>
      <c r="J5286" s="50"/>
      <c r="K5286" s="54"/>
      <c r="L5286" s="55"/>
      <c r="M5286" s="75"/>
      <c r="N5286" s="75"/>
      <c r="O5286" s="74"/>
      <c r="P5286" s="74"/>
      <c r="Q5286" s="57">
        <f t="shared" si="2156"/>
        <v>0</v>
      </c>
      <c r="R5286" s="74"/>
      <c r="S5286" s="53">
        <f t="shared" si="2157"/>
        <v>0</v>
      </c>
      <c r="T5286" s="58"/>
      <c r="U5286" s="58"/>
      <c r="V5286" s="53">
        <f t="shared" si="2158"/>
        <v>0</v>
      </c>
      <c r="W5286" s="75"/>
      <c r="X5286" s="76"/>
    </row>
    <row r="5287" spans="1:24" s="77" customFormat="1" ht="31.5" x14ac:dyDescent="0.25">
      <c r="A5287" s="72" t="s">
        <v>312</v>
      </c>
      <c r="B5287" s="33" t="s">
        <v>331</v>
      </c>
      <c r="C5287" s="79" t="s">
        <v>28</v>
      </c>
      <c r="D5287" s="34" t="s">
        <v>29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2156"/>
        <v>0</v>
      </c>
      <c r="R5287" s="74"/>
      <c r="S5287" s="53">
        <f t="shared" si="2157"/>
        <v>0</v>
      </c>
      <c r="T5287" s="58"/>
      <c r="U5287" s="58"/>
      <c r="V5287" s="53">
        <f t="shared" si="2158"/>
        <v>0</v>
      </c>
      <c r="W5287" s="75"/>
      <c r="X5287" s="76"/>
    </row>
    <row r="5288" spans="1:24" s="77" customFormat="1" ht="15.75" x14ac:dyDescent="0.25">
      <c r="A5288" s="72" t="s">
        <v>312</v>
      </c>
      <c r="B5288" s="33" t="s">
        <v>331</v>
      </c>
      <c r="C5288" s="79" t="s">
        <v>56</v>
      </c>
      <c r="D5288" s="34" t="s">
        <v>53</v>
      </c>
      <c r="E5288" s="74"/>
      <c r="F5288" s="74"/>
      <c r="G5288" s="74"/>
      <c r="H5288" s="74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2156"/>
        <v>0</v>
      </c>
      <c r="R5288" s="74"/>
      <c r="S5288" s="53">
        <f t="shared" si="2157"/>
        <v>0</v>
      </c>
      <c r="T5288" s="58"/>
      <c r="U5288" s="58"/>
      <c r="V5288" s="53">
        <f t="shared" si="2158"/>
        <v>0</v>
      </c>
      <c r="W5288" s="75"/>
      <c r="X5288" s="76"/>
    </row>
    <row r="5289" spans="1:24" s="77" customFormat="1" ht="15.75" x14ac:dyDescent="0.25">
      <c r="A5289" s="72" t="s">
        <v>312</v>
      </c>
      <c r="B5289" s="33" t="s">
        <v>331</v>
      </c>
      <c r="C5289" s="79" t="s">
        <v>57</v>
      </c>
      <c r="D5289" s="34" t="s">
        <v>68</v>
      </c>
      <c r="E5289" s="74"/>
      <c r="F5289" s="74"/>
      <c r="G5289" s="74"/>
      <c r="H5289" s="74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2156"/>
        <v>0</v>
      </c>
      <c r="R5289" s="74"/>
      <c r="S5289" s="53">
        <f t="shared" si="2157"/>
        <v>0</v>
      </c>
      <c r="T5289" s="58"/>
      <c r="U5289" s="58"/>
      <c r="V5289" s="53">
        <f t="shared" si="2158"/>
        <v>0</v>
      </c>
      <c r="W5289" s="75"/>
      <c r="X5289" s="76"/>
    </row>
    <row r="5290" spans="1:24" s="77" customFormat="1" ht="15.75" x14ac:dyDescent="0.25">
      <c r="A5290" s="72" t="s">
        <v>312</v>
      </c>
      <c r="B5290" s="33" t="s">
        <v>331</v>
      </c>
      <c r="C5290" s="79" t="s">
        <v>58</v>
      </c>
      <c r="D5290" s="34" t="s">
        <v>70</v>
      </c>
      <c r="E5290" s="74"/>
      <c r="F5290" s="74"/>
      <c r="G5290" s="74"/>
      <c r="H5290" s="74"/>
      <c r="I5290" s="54"/>
      <c r="J5290" s="50"/>
      <c r="K5290" s="54"/>
      <c r="L5290" s="55"/>
      <c r="M5290" s="75"/>
      <c r="N5290" s="75"/>
      <c r="O5290" s="74"/>
      <c r="P5290" s="74"/>
      <c r="Q5290" s="57">
        <f t="shared" si="2156"/>
        <v>0</v>
      </c>
      <c r="R5290" s="74"/>
      <c r="S5290" s="53">
        <f t="shared" si="2157"/>
        <v>0</v>
      </c>
      <c r="T5290" s="58"/>
      <c r="U5290" s="58"/>
      <c r="V5290" s="53">
        <f t="shared" si="2158"/>
        <v>0</v>
      </c>
      <c r="W5290" s="75"/>
      <c r="X5290" s="76"/>
    </row>
    <row r="5291" spans="1:24" s="77" customFormat="1" ht="31.5" x14ac:dyDescent="0.25">
      <c r="A5291" s="72" t="s">
        <v>312</v>
      </c>
      <c r="B5291" s="33" t="s">
        <v>331</v>
      </c>
      <c r="C5291" s="79" t="s">
        <v>59</v>
      </c>
      <c r="D5291" s="34" t="s">
        <v>69</v>
      </c>
      <c r="E5291" s="74"/>
      <c r="F5291" s="74"/>
      <c r="G5291" s="74"/>
      <c r="H5291" s="74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2156"/>
        <v>0</v>
      </c>
      <c r="R5291" s="74"/>
      <c r="S5291" s="53">
        <f t="shared" si="2157"/>
        <v>0</v>
      </c>
      <c r="T5291" s="58"/>
      <c r="U5291" s="58"/>
      <c r="V5291" s="53">
        <f t="shared" si="2158"/>
        <v>0</v>
      </c>
      <c r="W5291" s="75"/>
      <c r="X5291" s="76"/>
    </row>
    <row r="5292" spans="1:24" s="77" customFormat="1" ht="15.75" x14ac:dyDescent="0.25">
      <c r="A5292" s="72" t="s">
        <v>312</v>
      </c>
      <c r="B5292" s="33" t="s">
        <v>331</v>
      </c>
      <c r="C5292" s="79" t="s">
        <v>60</v>
      </c>
      <c r="D5292" s="34" t="s">
        <v>72</v>
      </c>
      <c r="E5292" s="74"/>
      <c r="F5292" s="74"/>
      <c r="G5292" s="74"/>
      <c r="H5292" s="74"/>
      <c r="I5292" s="54"/>
      <c r="J5292" s="50"/>
      <c r="K5292" s="54"/>
      <c r="L5292" s="55"/>
      <c r="M5292" s="75"/>
      <c r="N5292" s="75"/>
      <c r="O5292" s="74"/>
      <c r="P5292" s="74"/>
      <c r="Q5292" s="57">
        <f t="shared" si="2156"/>
        <v>0</v>
      </c>
      <c r="R5292" s="74"/>
      <c r="S5292" s="53">
        <f t="shared" si="2157"/>
        <v>0</v>
      </c>
      <c r="T5292" s="58"/>
      <c r="U5292" s="58"/>
      <c r="V5292" s="53">
        <f t="shared" si="2158"/>
        <v>0</v>
      </c>
      <c r="W5292" s="75"/>
      <c r="X5292" s="76"/>
    </row>
    <row r="5293" spans="1:24" s="77" customFormat="1" ht="15.75" x14ac:dyDescent="0.25">
      <c r="A5293" s="72" t="s">
        <v>312</v>
      </c>
      <c r="B5293" s="33" t="s">
        <v>331</v>
      </c>
      <c r="C5293" s="79" t="s">
        <v>61</v>
      </c>
      <c r="D5293" s="34" t="s">
        <v>67</v>
      </c>
      <c r="E5293" s="74"/>
      <c r="F5293" s="74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 t="shared" si="2156"/>
        <v>0</v>
      </c>
      <c r="R5293" s="74"/>
      <c r="S5293" s="53">
        <f t="shared" si="2157"/>
        <v>0</v>
      </c>
      <c r="T5293" s="58"/>
      <c r="U5293" s="58"/>
      <c r="V5293" s="53">
        <f t="shared" si="2158"/>
        <v>0</v>
      </c>
      <c r="W5293" s="75"/>
      <c r="X5293" s="76"/>
    </row>
    <row r="5294" spans="1:24" s="77" customFormat="1" ht="15.75" x14ac:dyDescent="0.25">
      <c r="A5294" s="72" t="s">
        <v>312</v>
      </c>
      <c r="B5294" s="33" t="s">
        <v>331</v>
      </c>
      <c r="C5294" s="79" t="s">
        <v>62</v>
      </c>
      <c r="D5294" s="34" t="s">
        <v>66</v>
      </c>
      <c r="E5294" s="74"/>
      <c r="F5294" s="74"/>
      <c r="G5294" s="74"/>
      <c r="H5294" s="74"/>
      <c r="I5294" s="54"/>
      <c r="J5294" s="50"/>
      <c r="K5294" s="54"/>
      <c r="L5294" s="55"/>
      <c r="M5294" s="75"/>
      <c r="N5294" s="75"/>
      <c r="O5294" s="74"/>
      <c r="P5294" s="74"/>
      <c r="Q5294" s="57">
        <f t="shared" si="2156"/>
        <v>0</v>
      </c>
      <c r="R5294" s="74"/>
      <c r="S5294" s="53">
        <f t="shared" si="2157"/>
        <v>0</v>
      </c>
      <c r="T5294" s="58"/>
      <c r="U5294" s="58"/>
      <c r="V5294" s="53">
        <f t="shared" si="2158"/>
        <v>0</v>
      </c>
      <c r="W5294" s="75"/>
      <c r="X5294" s="76"/>
    </row>
    <row r="5295" spans="1:24" s="77" customFormat="1" ht="15.75" x14ac:dyDescent="0.25">
      <c r="A5295" s="72" t="s">
        <v>312</v>
      </c>
      <c r="B5295" s="33" t="s">
        <v>331</v>
      </c>
      <c r="C5295" s="79" t="s">
        <v>63</v>
      </c>
      <c r="D5295" s="34" t="s">
        <v>52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>
        <f t="shared" si="2156"/>
        <v>0</v>
      </c>
      <c r="R5295" s="74"/>
      <c r="S5295" s="53">
        <f t="shared" si="2157"/>
        <v>0</v>
      </c>
      <c r="T5295" s="58"/>
      <c r="U5295" s="58"/>
      <c r="V5295" s="53">
        <f t="shared" si="2158"/>
        <v>0</v>
      </c>
      <c r="W5295" s="75"/>
      <c r="X5295" s="76"/>
    </row>
    <row r="5296" spans="1:24" s="77" customFormat="1" ht="15.75" x14ac:dyDescent="0.25">
      <c r="A5296" s="72" t="s">
        <v>312</v>
      </c>
      <c r="B5296" s="33" t="s">
        <v>331</v>
      </c>
      <c r="C5296" s="79" t="s">
        <v>64</v>
      </c>
      <c r="D5296" s="34" t="s">
        <v>55</v>
      </c>
      <c r="E5296" s="74"/>
      <c r="F5296" s="74"/>
      <c r="G5296" s="74"/>
      <c r="H5296" s="74"/>
      <c r="I5296" s="119"/>
      <c r="J5296" s="55"/>
      <c r="K5296" s="119"/>
      <c r="L5296" s="55"/>
      <c r="M5296" s="75"/>
      <c r="N5296" s="75"/>
      <c r="O5296" s="74"/>
      <c r="P5296" s="74"/>
      <c r="Q5296" s="59">
        <f t="shared" si="2156"/>
        <v>0</v>
      </c>
      <c r="R5296" s="74"/>
      <c r="S5296" s="53">
        <f t="shared" si="2157"/>
        <v>0</v>
      </c>
      <c r="T5296" s="53"/>
      <c r="U5296" s="53"/>
      <c r="V5296" s="53">
        <f t="shared" si="2158"/>
        <v>0</v>
      </c>
      <c r="W5296" s="75"/>
      <c r="X5296" s="76"/>
    </row>
    <row r="5297" spans="1:24" s="77" customFormat="1" ht="15.75" x14ac:dyDescent="0.25">
      <c r="A5297" s="72" t="s">
        <v>312</v>
      </c>
      <c r="B5297" s="33" t="s">
        <v>331</v>
      </c>
      <c r="C5297" s="79" t="s">
        <v>65</v>
      </c>
      <c r="D5297" s="34" t="s">
        <v>71</v>
      </c>
      <c r="E5297" s="74"/>
      <c r="F5297" s="74"/>
      <c r="G5297" s="74"/>
      <c r="H5297" s="74"/>
      <c r="I5297" s="54"/>
      <c r="J5297" s="50"/>
      <c r="K5297" s="54"/>
      <c r="L5297" s="55"/>
      <c r="M5297" s="75"/>
      <c r="N5297" s="75"/>
      <c r="O5297" s="74"/>
      <c r="P5297" s="74"/>
      <c r="Q5297" s="57">
        <f t="shared" si="2156"/>
        <v>0</v>
      </c>
      <c r="R5297" s="74"/>
      <c r="S5297" s="53">
        <f t="shared" si="2157"/>
        <v>0</v>
      </c>
      <c r="T5297" s="58"/>
      <c r="U5297" s="58"/>
      <c r="V5297" s="53">
        <f t="shared" si="2158"/>
        <v>0</v>
      </c>
      <c r="W5297" s="75"/>
      <c r="X5297" s="76"/>
    </row>
    <row r="5298" spans="1:24" s="77" customFormat="1" ht="31.5" x14ac:dyDescent="0.25">
      <c r="A5298" s="72" t="s">
        <v>312</v>
      </c>
      <c r="B5298" s="22" t="s">
        <v>332</v>
      </c>
      <c r="C5298" s="73" t="s">
        <v>102</v>
      </c>
      <c r="D5298" s="32" t="s">
        <v>30</v>
      </c>
      <c r="E5298" s="61">
        <f t="shared" ref="E5298:L5298" si="2159">SUM(E5299:E5315)</f>
        <v>219</v>
      </c>
      <c r="F5298" s="61">
        <f t="shared" si="2159"/>
        <v>37</v>
      </c>
      <c r="G5298" s="61">
        <f t="shared" si="2159"/>
        <v>0</v>
      </c>
      <c r="H5298" s="61">
        <f t="shared" si="2159"/>
        <v>0</v>
      </c>
      <c r="I5298" s="120">
        <f t="shared" si="2159"/>
        <v>0</v>
      </c>
      <c r="J5298" s="120">
        <f t="shared" si="2159"/>
        <v>0</v>
      </c>
      <c r="K5298" s="120">
        <f t="shared" si="2159"/>
        <v>-37</v>
      </c>
      <c r="L5298" s="61">
        <f t="shared" si="2159"/>
        <v>100</v>
      </c>
      <c r="M5298" s="61"/>
      <c r="N5298" s="61"/>
      <c r="O5298" s="61">
        <f t="shared" ref="O5298:V5298" si="2160">SUM(O5299:O5313)</f>
        <v>0</v>
      </c>
      <c r="P5298" s="61">
        <f t="shared" si="2160"/>
        <v>0</v>
      </c>
      <c r="Q5298" s="120">
        <f t="shared" si="2160"/>
        <v>0</v>
      </c>
      <c r="R5298" s="61">
        <f t="shared" si="2160"/>
        <v>0</v>
      </c>
      <c r="S5298" s="61">
        <f t="shared" si="2160"/>
        <v>0</v>
      </c>
      <c r="T5298" s="137">
        <f t="shared" si="2160"/>
        <v>0</v>
      </c>
      <c r="U5298" s="137">
        <f t="shared" si="2160"/>
        <v>0</v>
      </c>
      <c r="V5298" s="61">
        <f t="shared" si="2160"/>
        <v>0</v>
      </c>
      <c r="W5298" s="61"/>
      <c r="X5298" s="76"/>
    </row>
    <row r="5299" spans="1:24" s="77" customFormat="1" ht="15.75" x14ac:dyDescent="0.25">
      <c r="A5299" s="72" t="s">
        <v>312</v>
      </c>
      <c r="B5299" s="33" t="s">
        <v>332</v>
      </c>
      <c r="C5299" s="73" t="s">
        <v>79</v>
      </c>
      <c r="D5299" s="43" t="s">
        <v>77</v>
      </c>
      <c r="E5299" s="53">
        <v>219</v>
      </c>
      <c r="F5299" s="53">
        <f>ROUND(E5299/12*2,0)</f>
        <v>37</v>
      </c>
      <c r="G5299" s="53">
        <v>0</v>
      </c>
      <c r="H5299" s="53">
        <v>0</v>
      </c>
      <c r="I5299" s="55"/>
      <c r="J5299" s="55"/>
      <c r="K5299" s="54">
        <f>G5299-F5299</f>
        <v>-37</v>
      </c>
      <c r="L5299" s="55">
        <f>ROUND(K5299*100/-F5299,2)</f>
        <v>100</v>
      </c>
      <c r="M5299" s="75"/>
      <c r="N5299" s="75"/>
      <c r="O5299" s="74"/>
      <c r="P5299" s="74"/>
      <c r="Q5299" s="57">
        <f t="shared" ref="Q5299:Q5313" si="2161">O5299-P5299</f>
        <v>0</v>
      </c>
      <c r="R5299" s="74"/>
      <c r="S5299" s="53">
        <f>ROUND(R5299/12*3,0)</f>
        <v>0</v>
      </c>
      <c r="T5299" s="58"/>
      <c r="U5299" s="58"/>
      <c r="V5299" s="53">
        <f t="shared" ref="V5299:V5313" si="2162">T5299-U5299</f>
        <v>0</v>
      </c>
      <c r="W5299" s="75"/>
      <c r="X5299" s="76"/>
    </row>
    <row r="5300" spans="1:24" s="77" customFormat="1" ht="15.75" x14ac:dyDescent="0.25">
      <c r="A5300" s="72" t="s">
        <v>312</v>
      </c>
      <c r="B5300" s="33" t="s">
        <v>332</v>
      </c>
      <c r="C5300" s="73" t="s">
        <v>80</v>
      </c>
      <c r="D5300" s="43" t="s">
        <v>78</v>
      </c>
      <c r="E5300" s="74"/>
      <c r="F5300" s="74"/>
      <c r="G5300" s="74"/>
      <c r="H5300" s="74"/>
      <c r="I5300" s="54"/>
      <c r="J5300" s="50"/>
      <c r="K5300" s="54"/>
      <c r="L5300" s="55"/>
      <c r="M5300" s="75"/>
      <c r="N5300" s="75"/>
      <c r="O5300" s="74"/>
      <c r="P5300" s="74"/>
      <c r="Q5300" s="57">
        <f t="shared" si="2161"/>
        <v>0</v>
      </c>
      <c r="R5300" s="74"/>
      <c r="S5300" s="53">
        <f>ROUND(R5300/12*3,0)</f>
        <v>0</v>
      </c>
      <c r="T5300" s="58"/>
      <c r="U5300" s="58"/>
      <c r="V5300" s="53">
        <f t="shared" si="2162"/>
        <v>0</v>
      </c>
      <c r="W5300" s="75"/>
      <c r="X5300" s="76"/>
    </row>
    <row r="5301" spans="1:24" s="77" customFormat="1" ht="15.75" x14ac:dyDescent="0.25">
      <c r="A5301" s="72" t="s">
        <v>312</v>
      </c>
      <c r="B5301" s="33" t="s">
        <v>332</v>
      </c>
      <c r="C5301" s="73" t="s">
        <v>82</v>
      </c>
      <c r="D5301" s="34" t="s">
        <v>81</v>
      </c>
      <c r="E5301" s="74"/>
      <c r="F5301" s="74"/>
      <c r="G5301" s="74"/>
      <c r="H5301" s="74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2161"/>
        <v>0</v>
      </c>
      <c r="R5301" s="74"/>
      <c r="S5301" s="53">
        <f>ROUND(R5301/12*4,0)</f>
        <v>0</v>
      </c>
      <c r="T5301" s="58"/>
      <c r="U5301" s="58"/>
      <c r="V5301" s="53">
        <f t="shared" si="2162"/>
        <v>0</v>
      </c>
      <c r="W5301" s="75"/>
      <c r="X5301" s="76"/>
    </row>
    <row r="5302" spans="1:24" s="77" customFormat="1" ht="31.5" x14ac:dyDescent="0.25">
      <c r="A5302" s="72" t="s">
        <v>312</v>
      </c>
      <c r="B5302" s="33" t="s">
        <v>332</v>
      </c>
      <c r="C5302" s="73" t="s">
        <v>84</v>
      </c>
      <c r="D5302" s="43" t="s">
        <v>83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2161"/>
        <v>0</v>
      </c>
      <c r="R5302" s="74"/>
      <c r="S5302" s="53">
        <f t="shared" ref="S5302:S5313" si="2163">ROUND(R5302/12*3,0)</f>
        <v>0</v>
      </c>
      <c r="T5302" s="58"/>
      <c r="U5302" s="58"/>
      <c r="V5302" s="53">
        <f t="shared" si="2162"/>
        <v>0</v>
      </c>
      <c r="W5302" s="75"/>
      <c r="X5302" s="76"/>
    </row>
    <row r="5303" spans="1:24" s="77" customFormat="1" ht="15.75" x14ac:dyDescent="0.25">
      <c r="A5303" s="72" t="s">
        <v>312</v>
      </c>
      <c r="B5303" s="33" t="s">
        <v>332</v>
      </c>
      <c r="C5303" s="73" t="s">
        <v>95</v>
      </c>
      <c r="D5303" s="43" t="s">
        <v>96</v>
      </c>
      <c r="E5303" s="74"/>
      <c r="F5303" s="74"/>
      <c r="G5303" s="74"/>
      <c r="H5303" s="74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2161"/>
        <v>0</v>
      </c>
      <c r="R5303" s="74"/>
      <c r="S5303" s="53">
        <f t="shared" si="2163"/>
        <v>0</v>
      </c>
      <c r="T5303" s="58"/>
      <c r="U5303" s="58"/>
      <c r="V5303" s="53">
        <f t="shared" si="2162"/>
        <v>0</v>
      </c>
      <c r="W5303" s="75"/>
      <c r="X5303" s="76"/>
    </row>
    <row r="5304" spans="1:24" s="77" customFormat="1" ht="31.5" x14ac:dyDescent="0.25">
      <c r="A5304" s="72" t="s">
        <v>312</v>
      </c>
      <c r="B5304" s="33" t="s">
        <v>332</v>
      </c>
      <c r="C5304" s="73" t="s">
        <v>86</v>
      </c>
      <c r="D5304" s="43" t="s">
        <v>85</v>
      </c>
      <c r="E5304" s="53"/>
      <c r="F5304" s="53"/>
      <c r="G5304" s="53"/>
      <c r="H5304" s="53"/>
      <c r="I5304" s="55"/>
      <c r="J5304" s="55"/>
      <c r="K5304" s="54"/>
      <c r="L5304" s="55"/>
      <c r="M5304" s="75"/>
      <c r="N5304" s="75"/>
      <c r="O5304" s="74"/>
      <c r="P5304" s="74"/>
      <c r="Q5304" s="57">
        <f t="shared" si="2161"/>
        <v>0</v>
      </c>
      <c r="R5304" s="74"/>
      <c r="S5304" s="53">
        <f>ROUND(R5304/12*2,0)</f>
        <v>0</v>
      </c>
      <c r="T5304" s="58"/>
      <c r="U5304" s="58"/>
      <c r="V5304" s="53">
        <f t="shared" si="2162"/>
        <v>0</v>
      </c>
      <c r="W5304" s="75"/>
      <c r="X5304" s="76"/>
    </row>
    <row r="5305" spans="1:24" s="77" customFormat="1" ht="31.5" x14ac:dyDescent="0.25">
      <c r="A5305" s="72" t="s">
        <v>312</v>
      </c>
      <c r="B5305" s="33" t="s">
        <v>332</v>
      </c>
      <c r="C5305" s="73" t="s">
        <v>102</v>
      </c>
      <c r="D5305" s="39" t="s">
        <v>352</v>
      </c>
      <c r="E5305" s="74"/>
      <c r="F5305" s="74"/>
      <c r="G5305" s="74"/>
      <c r="H5305" s="74"/>
      <c r="I5305" s="54"/>
      <c r="J5305" s="50"/>
      <c r="K5305" s="54"/>
      <c r="L5305" s="55"/>
      <c r="M5305" s="75"/>
      <c r="N5305" s="75"/>
      <c r="O5305" s="74"/>
      <c r="P5305" s="74"/>
      <c r="Q5305" s="57">
        <f t="shared" si="2161"/>
        <v>0</v>
      </c>
      <c r="R5305" s="74"/>
      <c r="S5305" s="53">
        <f t="shared" si="2163"/>
        <v>0</v>
      </c>
      <c r="T5305" s="58"/>
      <c r="U5305" s="58"/>
      <c r="V5305" s="53">
        <f t="shared" si="2162"/>
        <v>0</v>
      </c>
      <c r="W5305" s="75"/>
      <c r="X5305" s="76"/>
    </row>
    <row r="5306" spans="1:24" s="77" customFormat="1" ht="15.75" x14ac:dyDescent="0.25">
      <c r="A5306" s="72" t="s">
        <v>312</v>
      </c>
      <c r="B5306" s="33" t="s">
        <v>332</v>
      </c>
      <c r="C5306" s="73" t="s">
        <v>89</v>
      </c>
      <c r="D5306" s="43" t="s">
        <v>88</v>
      </c>
      <c r="E5306" s="53"/>
      <c r="F5306" s="53">
        <f t="shared" ref="F5306" si="2164">E5306/12*9</f>
        <v>0</v>
      </c>
      <c r="G5306" s="53"/>
      <c r="H5306" s="53"/>
      <c r="I5306" s="119">
        <f t="shared" ref="I5306" si="2165">G5306-F5306</f>
        <v>0</v>
      </c>
      <c r="J5306" s="55"/>
      <c r="K5306" s="54">
        <f t="shared" ref="K5306" si="2166">G5306-F5306</f>
        <v>0</v>
      </c>
      <c r="L5306" s="55"/>
      <c r="M5306" s="75"/>
      <c r="N5306" s="75"/>
      <c r="O5306" s="74"/>
      <c r="P5306" s="74"/>
      <c r="Q5306" s="57">
        <f t="shared" si="2161"/>
        <v>0</v>
      </c>
      <c r="R5306" s="74"/>
      <c r="S5306" s="53">
        <f t="shared" si="2163"/>
        <v>0</v>
      </c>
      <c r="T5306" s="58"/>
      <c r="U5306" s="58"/>
      <c r="V5306" s="53">
        <f t="shared" si="2162"/>
        <v>0</v>
      </c>
      <c r="W5306" s="75"/>
      <c r="X5306" s="76"/>
    </row>
    <row r="5307" spans="1:24" s="77" customFormat="1" ht="37.5" customHeight="1" x14ac:dyDescent="0.25">
      <c r="A5307" s="72" t="s">
        <v>312</v>
      </c>
      <c r="B5307" s="33" t="s">
        <v>332</v>
      </c>
      <c r="C5307" s="73" t="s">
        <v>91</v>
      </c>
      <c r="D5307" s="43" t="s">
        <v>90</v>
      </c>
      <c r="E5307" s="53"/>
      <c r="F5307" s="53"/>
      <c r="G5307" s="53"/>
      <c r="H5307" s="53"/>
      <c r="I5307" s="119"/>
      <c r="J5307" s="119"/>
      <c r="K5307" s="54"/>
      <c r="L5307" s="55"/>
      <c r="M5307" s="75"/>
      <c r="N5307" s="75"/>
      <c r="O5307" s="74"/>
      <c r="P5307" s="74"/>
      <c r="Q5307" s="57">
        <f t="shared" si="2161"/>
        <v>0</v>
      </c>
      <c r="R5307" s="74"/>
      <c r="S5307" s="53">
        <f t="shared" si="2163"/>
        <v>0</v>
      </c>
      <c r="T5307" s="58"/>
      <c r="U5307" s="58"/>
      <c r="V5307" s="53">
        <f t="shared" si="2162"/>
        <v>0</v>
      </c>
      <c r="W5307" s="75"/>
      <c r="X5307" s="76"/>
    </row>
    <row r="5308" spans="1:24" s="77" customFormat="1" ht="15.75" x14ac:dyDescent="0.25">
      <c r="A5308" s="72" t="s">
        <v>312</v>
      </c>
      <c r="B5308" s="33" t="s">
        <v>332</v>
      </c>
      <c r="C5308" s="73" t="s">
        <v>94</v>
      </c>
      <c r="D5308" s="43" t="s">
        <v>97</v>
      </c>
      <c r="E5308" s="74"/>
      <c r="F5308" s="74"/>
      <c r="G5308" s="74"/>
      <c r="H5308" s="74"/>
      <c r="I5308" s="54"/>
      <c r="J5308" s="50"/>
      <c r="K5308" s="54"/>
      <c r="L5308" s="55"/>
      <c r="M5308" s="75"/>
      <c r="N5308" s="75"/>
      <c r="O5308" s="74"/>
      <c r="P5308" s="74"/>
      <c r="Q5308" s="57">
        <f t="shared" si="2161"/>
        <v>0</v>
      </c>
      <c r="R5308" s="74"/>
      <c r="S5308" s="53">
        <f t="shared" si="2163"/>
        <v>0</v>
      </c>
      <c r="T5308" s="58"/>
      <c r="U5308" s="58"/>
      <c r="V5308" s="53">
        <f t="shared" si="2162"/>
        <v>0</v>
      </c>
      <c r="W5308" s="75"/>
      <c r="X5308" s="76"/>
    </row>
    <row r="5309" spans="1:24" s="77" customFormat="1" ht="15.75" x14ac:dyDescent="0.25">
      <c r="A5309" s="72" t="s">
        <v>312</v>
      </c>
      <c r="B5309" s="33" t="s">
        <v>332</v>
      </c>
      <c r="C5309" s="73" t="s">
        <v>93</v>
      </c>
      <c r="D5309" s="43" t="s">
        <v>92</v>
      </c>
      <c r="E5309" s="74"/>
      <c r="F5309" s="74"/>
      <c r="G5309" s="74"/>
      <c r="H5309" s="74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2161"/>
        <v>0</v>
      </c>
      <c r="R5309" s="74"/>
      <c r="S5309" s="53">
        <f t="shared" si="2163"/>
        <v>0</v>
      </c>
      <c r="T5309" s="58"/>
      <c r="U5309" s="58"/>
      <c r="V5309" s="53">
        <f t="shared" si="2162"/>
        <v>0</v>
      </c>
      <c r="W5309" s="75"/>
      <c r="X5309" s="76"/>
    </row>
    <row r="5310" spans="1:24" s="77" customFormat="1" ht="31.5" x14ac:dyDescent="0.25">
      <c r="A5310" s="72" t="s">
        <v>312</v>
      </c>
      <c r="B5310" s="33" t="s">
        <v>332</v>
      </c>
      <c r="C5310" s="73" t="s">
        <v>98</v>
      </c>
      <c r="D5310" s="34" t="s">
        <v>99</v>
      </c>
      <c r="E5310" s="74"/>
      <c r="F5310" s="74"/>
      <c r="G5310" s="74"/>
      <c r="H5310" s="74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2161"/>
        <v>0</v>
      </c>
      <c r="R5310" s="74"/>
      <c r="S5310" s="53">
        <f t="shared" si="2163"/>
        <v>0</v>
      </c>
      <c r="T5310" s="58"/>
      <c r="U5310" s="58"/>
      <c r="V5310" s="53">
        <f t="shared" si="2162"/>
        <v>0</v>
      </c>
      <c r="W5310" s="75"/>
      <c r="X5310" s="76"/>
    </row>
    <row r="5311" spans="1:24" s="77" customFormat="1" ht="15.75" x14ac:dyDescent="0.25">
      <c r="A5311" s="72" t="s">
        <v>312</v>
      </c>
      <c r="B5311" s="33" t="s">
        <v>332</v>
      </c>
      <c r="C5311" s="73" t="s">
        <v>100</v>
      </c>
      <c r="D5311" s="34" t="s">
        <v>101</v>
      </c>
      <c r="E5311" s="74"/>
      <c r="F5311" s="74"/>
      <c r="G5311" s="74"/>
      <c r="H5311" s="74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2161"/>
        <v>0</v>
      </c>
      <c r="R5311" s="74"/>
      <c r="S5311" s="53">
        <f t="shared" si="2163"/>
        <v>0</v>
      </c>
      <c r="T5311" s="58"/>
      <c r="U5311" s="58"/>
      <c r="V5311" s="53">
        <f t="shared" si="2162"/>
        <v>0</v>
      </c>
      <c r="W5311" s="75"/>
      <c r="X5311" s="76"/>
    </row>
    <row r="5312" spans="1:24" s="77" customFormat="1" ht="47.25" x14ac:dyDescent="0.25">
      <c r="A5312" s="72" t="s">
        <v>312</v>
      </c>
      <c r="B5312" s="33" t="s">
        <v>332</v>
      </c>
      <c r="C5312" s="73" t="s">
        <v>102</v>
      </c>
      <c r="D5312" s="39" t="s">
        <v>87</v>
      </c>
      <c r="E5312" s="74"/>
      <c r="F5312" s="74"/>
      <c r="G5312" s="74"/>
      <c r="H5312" s="74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2161"/>
        <v>0</v>
      </c>
      <c r="R5312" s="74"/>
      <c r="S5312" s="53">
        <f t="shared" si="2163"/>
        <v>0</v>
      </c>
      <c r="T5312" s="58"/>
      <c r="U5312" s="58"/>
      <c r="V5312" s="53">
        <f t="shared" si="2162"/>
        <v>0</v>
      </c>
      <c r="W5312" s="75"/>
      <c r="X5312" s="76"/>
    </row>
    <row r="5313" spans="1:24" s="77" customFormat="1" ht="63" x14ac:dyDescent="0.25">
      <c r="A5313" s="72" t="s">
        <v>312</v>
      </c>
      <c r="B5313" s="33" t="s">
        <v>332</v>
      </c>
      <c r="C5313" s="73" t="s">
        <v>102</v>
      </c>
      <c r="D5313" s="39" t="s">
        <v>103</v>
      </c>
      <c r="E5313" s="74"/>
      <c r="F5313" s="74"/>
      <c r="G5313" s="74"/>
      <c r="H5313" s="74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2161"/>
        <v>0</v>
      </c>
      <c r="R5313" s="74"/>
      <c r="S5313" s="53">
        <f t="shared" si="2163"/>
        <v>0</v>
      </c>
      <c r="T5313" s="58"/>
      <c r="U5313" s="58"/>
      <c r="V5313" s="53">
        <f t="shared" si="2162"/>
        <v>0</v>
      </c>
      <c r="W5313" s="75"/>
      <c r="X5313" s="76"/>
    </row>
    <row r="5314" spans="1:24" s="77" customFormat="1" ht="23.25" customHeight="1" x14ac:dyDescent="0.25">
      <c r="A5314" s="72" t="s">
        <v>312</v>
      </c>
      <c r="B5314" s="33" t="s">
        <v>332</v>
      </c>
      <c r="C5314" s="23" t="s">
        <v>362</v>
      </c>
      <c r="D5314" s="39" t="s">
        <v>363</v>
      </c>
      <c r="E5314" s="74"/>
      <c r="F5314" s="74"/>
      <c r="G5314" s="74"/>
      <c r="H5314" s="74"/>
      <c r="I5314" s="119"/>
      <c r="J5314" s="55"/>
      <c r="K5314" s="119"/>
      <c r="L5314" s="55"/>
      <c r="M5314" s="75"/>
      <c r="N5314" s="75"/>
      <c r="O5314" s="74"/>
      <c r="P5314" s="74"/>
      <c r="Q5314" s="59"/>
      <c r="R5314" s="74"/>
      <c r="S5314" s="53"/>
      <c r="T5314" s="53"/>
      <c r="U5314" s="53"/>
      <c r="V5314" s="53"/>
      <c r="W5314" s="75"/>
      <c r="X5314" s="76"/>
    </row>
    <row r="5315" spans="1:24" s="77" customFormat="1" ht="15.75" x14ac:dyDescent="0.25">
      <c r="A5315" s="72" t="s">
        <v>312</v>
      </c>
      <c r="B5315" s="33" t="s">
        <v>332</v>
      </c>
      <c r="C5315" s="23" t="s">
        <v>365</v>
      </c>
      <c r="D5315" s="39" t="s">
        <v>364</v>
      </c>
      <c r="E5315" s="74"/>
      <c r="F5315" s="74"/>
      <c r="G5315" s="74"/>
      <c r="H5315" s="74"/>
      <c r="I5315" s="119"/>
      <c r="J5315" s="55"/>
      <c r="K5315" s="119"/>
      <c r="L5315" s="55"/>
      <c r="M5315" s="75"/>
      <c r="N5315" s="75"/>
      <c r="O5315" s="74"/>
      <c r="P5315" s="74"/>
      <c r="Q5315" s="59"/>
      <c r="R5315" s="74"/>
      <c r="S5315" s="53"/>
      <c r="T5315" s="53"/>
      <c r="U5315" s="53"/>
      <c r="V5315" s="53"/>
      <c r="W5315" s="75"/>
      <c r="X5315" s="76"/>
    </row>
    <row r="5316" spans="1:24" s="77" customFormat="1" ht="15.75" x14ac:dyDescent="0.25">
      <c r="A5316" s="72" t="s">
        <v>312</v>
      </c>
      <c r="B5316" s="21">
        <v>2</v>
      </c>
      <c r="C5316" s="73" t="s">
        <v>102</v>
      </c>
      <c r="D5316" s="40" t="s">
        <v>31</v>
      </c>
      <c r="E5316" s="68">
        <f>E5317+E5323+E5377</f>
        <v>1075038</v>
      </c>
      <c r="F5316" s="68">
        <f>F5317+F5323+F5377</f>
        <v>187506.49</v>
      </c>
      <c r="G5316" s="68">
        <f>G5317+G5323+G5377</f>
        <v>212521.75</v>
      </c>
      <c r="H5316" s="68">
        <f>H5317+H5323+H5377</f>
        <v>184500</v>
      </c>
      <c r="I5316" s="126">
        <f>I5317+I5323+I5377</f>
        <v>27750.17</v>
      </c>
      <c r="J5316" s="50">
        <f>ROUND(I5316/F5316*100,2)</f>
        <v>14.8</v>
      </c>
      <c r="K5316" s="126">
        <f>K5317+K5323+K5377</f>
        <v>-2734.9100000000017</v>
      </c>
      <c r="L5316" s="55">
        <f>ROUND(K5316*100/-F5316,2)</f>
        <v>1.46</v>
      </c>
      <c r="M5316" s="64">
        <v>36656</v>
      </c>
      <c r="N5316" s="49">
        <f>ROUND(M5316/12*2,2)</f>
        <v>6109.33</v>
      </c>
      <c r="O5316" s="68">
        <f t="shared" ref="O5316:V5316" si="2167">O5317+O5323+O5377</f>
        <v>6128</v>
      </c>
      <c r="P5316" s="68">
        <f t="shared" si="2167"/>
        <v>5820</v>
      </c>
      <c r="Q5316" s="126">
        <f t="shared" si="2167"/>
        <v>308</v>
      </c>
      <c r="R5316" s="68">
        <f t="shared" si="2167"/>
        <v>1402</v>
      </c>
      <c r="S5316" s="64">
        <f t="shared" si="2167"/>
        <v>234</v>
      </c>
      <c r="T5316" s="136">
        <f t="shared" si="2167"/>
        <v>253</v>
      </c>
      <c r="U5316" s="136">
        <f t="shared" si="2167"/>
        <v>225</v>
      </c>
      <c r="V5316" s="53">
        <f t="shared" si="2167"/>
        <v>28</v>
      </c>
      <c r="W5316" s="74"/>
      <c r="X5316" s="76"/>
    </row>
    <row r="5317" spans="1:24" s="77" customFormat="1" ht="15.75" x14ac:dyDescent="0.25">
      <c r="A5317" s="72" t="s">
        <v>312</v>
      </c>
      <c r="B5317" s="22" t="s">
        <v>333</v>
      </c>
      <c r="C5317" s="73" t="s">
        <v>102</v>
      </c>
      <c r="D5317" s="32" t="s">
        <v>32</v>
      </c>
      <c r="E5317" s="64">
        <f t="shared" ref="E5317:L5317" si="2168">SUM(E5318:E5322)</f>
        <v>215750</v>
      </c>
      <c r="F5317" s="64">
        <f t="shared" si="2168"/>
        <v>35958</v>
      </c>
      <c r="G5317" s="64">
        <f t="shared" si="2168"/>
        <v>42854</v>
      </c>
      <c r="H5317" s="64">
        <f t="shared" si="2168"/>
        <v>35958</v>
      </c>
      <c r="I5317" s="126">
        <f t="shared" si="2168"/>
        <v>6896</v>
      </c>
      <c r="J5317" s="50">
        <f>ROUND(I5317/F5317*100,2)</f>
        <v>19.18</v>
      </c>
      <c r="K5317" s="126">
        <f t="shared" si="2168"/>
        <v>0</v>
      </c>
      <c r="L5317" s="64">
        <f t="shared" si="2168"/>
        <v>0</v>
      </c>
      <c r="M5317" s="64"/>
      <c r="N5317" s="64"/>
      <c r="O5317" s="64">
        <f t="shared" ref="O5317:V5317" si="2169">SUM(O5318:O5322)</f>
        <v>1270</v>
      </c>
      <c r="P5317" s="64">
        <f t="shared" si="2169"/>
        <v>1270</v>
      </c>
      <c r="Q5317" s="126">
        <f t="shared" si="2169"/>
        <v>0</v>
      </c>
      <c r="R5317" s="64">
        <f t="shared" si="2169"/>
        <v>292</v>
      </c>
      <c r="S5317" s="64">
        <f t="shared" si="2169"/>
        <v>49</v>
      </c>
      <c r="T5317" s="136">
        <f t="shared" si="2169"/>
        <v>58</v>
      </c>
      <c r="U5317" s="136">
        <f t="shared" si="2169"/>
        <v>58</v>
      </c>
      <c r="V5317" s="64">
        <f t="shared" si="2169"/>
        <v>0</v>
      </c>
      <c r="W5317" s="64"/>
      <c r="X5317" s="76"/>
    </row>
    <row r="5318" spans="1:24" s="77" customFormat="1" ht="15.75" x14ac:dyDescent="0.25">
      <c r="A5318" s="163" t="s">
        <v>312</v>
      </c>
      <c r="B5318" s="33" t="s">
        <v>333</v>
      </c>
      <c r="C5318" s="73" t="s">
        <v>109</v>
      </c>
      <c r="D5318" s="34" t="s">
        <v>106</v>
      </c>
      <c r="E5318" s="53">
        <v>215750</v>
      </c>
      <c r="F5318" s="99">
        <f>17979*2</f>
        <v>35958</v>
      </c>
      <c r="G5318" s="53">
        <v>42854</v>
      </c>
      <c r="H5318" s="53">
        <v>35958</v>
      </c>
      <c r="I5318" s="119">
        <f t="shared" ref="I5318" si="2170">G5318-F5318</f>
        <v>6896</v>
      </c>
      <c r="J5318" s="55">
        <f t="shared" ref="J5318" si="2171">ROUND(I5318/F5318*100,2)</f>
        <v>19.18</v>
      </c>
      <c r="K5318" s="54"/>
      <c r="L5318" s="55"/>
      <c r="M5318" s="75"/>
      <c r="N5318" s="75"/>
      <c r="O5318" s="74">
        <v>1270</v>
      </c>
      <c r="P5318" s="74">
        <v>1270</v>
      </c>
      <c r="Q5318" s="57">
        <f>O5318-P5318</f>
        <v>0</v>
      </c>
      <c r="R5318" s="74">
        <v>292</v>
      </c>
      <c r="S5318" s="53">
        <f>ROUND(R5318/12*2,0)</f>
        <v>49</v>
      </c>
      <c r="T5318" s="58">
        <v>58</v>
      </c>
      <c r="U5318" s="58">
        <v>58</v>
      </c>
      <c r="V5318" s="53">
        <f>T5318-U5318</f>
        <v>0</v>
      </c>
      <c r="W5318" s="75"/>
      <c r="X5318" s="76"/>
    </row>
    <row r="5319" spans="1:24" s="77" customFormat="1" ht="31.5" x14ac:dyDescent="0.25">
      <c r="A5319" s="72" t="s">
        <v>312</v>
      </c>
      <c r="B5319" s="33" t="s">
        <v>333</v>
      </c>
      <c r="C5319" s="73" t="s">
        <v>110</v>
      </c>
      <c r="D5319" s="34" t="s">
        <v>114</v>
      </c>
      <c r="E5319" s="74"/>
      <c r="F5319" s="74"/>
      <c r="G5319" s="74"/>
      <c r="H5319" s="74"/>
      <c r="I5319" s="54"/>
      <c r="J5319" s="50"/>
      <c r="K5319" s="54"/>
      <c r="L5319" s="55"/>
      <c r="M5319" s="75"/>
      <c r="N5319" s="75"/>
      <c r="O5319" s="74"/>
      <c r="P5319" s="74"/>
      <c r="Q5319" s="57">
        <f>O5319-P5319</f>
        <v>0</v>
      </c>
      <c r="R5319" s="74"/>
      <c r="S5319" s="53">
        <f>ROUND(R5319/12*3,0)</f>
        <v>0</v>
      </c>
      <c r="T5319" s="58"/>
      <c r="U5319" s="58"/>
      <c r="V5319" s="53">
        <f>T5319-U5319</f>
        <v>0</v>
      </c>
      <c r="W5319" s="75"/>
      <c r="X5319" s="76"/>
    </row>
    <row r="5320" spans="1:24" s="77" customFormat="1" ht="15.75" x14ac:dyDescent="0.25">
      <c r="A5320" s="72" t="s">
        <v>312</v>
      </c>
      <c r="B5320" s="33" t="s">
        <v>333</v>
      </c>
      <c r="C5320" s="73" t="s">
        <v>111</v>
      </c>
      <c r="D5320" s="34" t="s">
        <v>115</v>
      </c>
      <c r="E5320" s="74"/>
      <c r="F5320" s="74"/>
      <c r="G5320" s="74"/>
      <c r="H5320" s="74"/>
      <c r="I5320" s="54"/>
      <c r="J5320" s="50"/>
      <c r="K5320" s="54"/>
      <c r="L5320" s="55"/>
      <c r="M5320" s="75"/>
      <c r="N5320" s="75"/>
      <c r="O5320" s="74"/>
      <c r="P5320" s="74"/>
      <c r="Q5320" s="57">
        <f>O5320-P5320</f>
        <v>0</v>
      </c>
      <c r="R5320" s="74"/>
      <c r="S5320" s="53">
        <f>ROUND(R5320/12*3,0)</f>
        <v>0</v>
      </c>
      <c r="T5320" s="58"/>
      <c r="U5320" s="58"/>
      <c r="V5320" s="53">
        <f>T5320-U5320</f>
        <v>0</v>
      </c>
      <c r="W5320" s="75"/>
      <c r="X5320" s="76"/>
    </row>
    <row r="5321" spans="1:24" s="77" customFormat="1" ht="31.5" x14ac:dyDescent="0.25">
      <c r="A5321" s="72" t="s">
        <v>312</v>
      </c>
      <c r="B5321" s="33" t="s">
        <v>333</v>
      </c>
      <c r="C5321" s="73" t="s">
        <v>113</v>
      </c>
      <c r="D5321" s="34" t="s">
        <v>116</v>
      </c>
      <c r="E5321" s="74"/>
      <c r="F5321" s="74"/>
      <c r="G5321" s="74"/>
      <c r="H5321" s="74"/>
      <c r="I5321" s="119"/>
      <c r="J5321" s="50"/>
      <c r="K5321" s="119"/>
      <c r="L5321" s="55"/>
      <c r="M5321" s="75"/>
      <c r="N5321" s="75"/>
      <c r="O5321" s="74"/>
      <c r="P5321" s="74"/>
      <c r="Q5321" s="59">
        <f>O5321-P5321</f>
        <v>0</v>
      </c>
      <c r="R5321" s="74"/>
      <c r="S5321" s="53">
        <f>ROUND(R5321/12*3,0)</f>
        <v>0</v>
      </c>
      <c r="T5321" s="53"/>
      <c r="U5321" s="53"/>
      <c r="V5321" s="53">
        <f>T5321-U5321</f>
        <v>0</v>
      </c>
      <c r="W5321" s="75"/>
      <c r="X5321" s="76"/>
    </row>
    <row r="5322" spans="1:24" s="77" customFormat="1" ht="15.75" x14ac:dyDescent="0.25">
      <c r="A5322" s="72" t="s">
        <v>312</v>
      </c>
      <c r="B5322" s="33" t="s">
        <v>333</v>
      </c>
      <c r="C5322" s="73" t="s">
        <v>112</v>
      </c>
      <c r="D5322" s="34" t="s">
        <v>117</v>
      </c>
      <c r="E5322" s="74"/>
      <c r="F5322" s="74"/>
      <c r="G5322" s="74"/>
      <c r="H5322" s="74"/>
      <c r="I5322" s="54"/>
      <c r="J5322" s="50"/>
      <c r="K5322" s="54"/>
      <c r="L5322" s="55"/>
      <c r="M5322" s="75"/>
      <c r="N5322" s="75"/>
      <c r="O5322" s="74"/>
      <c r="P5322" s="74"/>
      <c r="Q5322" s="57">
        <f>O5322-P5322</f>
        <v>0</v>
      </c>
      <c r="R5322" s="74"/>
      <c r="S5322" s="53">
        <f>ROUND(R5322/12*3,0)</f>
        <v>0</v>
      </c>
      <c r="T5322" s="58"/>
      <c r="U5322" s="58"/>
      <c r="V5322" s="53">
        <f>T5322-U5322</f>
        <v>0</v>
      </c>
      <c r="W5322" s="75"/>
      <c r="X5322" s="76"/>
    </row>
    <row r="5323" spans="1:24" s="77" customFormat="1" ht="15.75" x14ac:dyDescent="0.25">
      <c r="A5323" s="72" t="s">
        <v>312</v>
      </c>
      <c r="B5323" s="22" t="s">
        <v>334</v>
      </c>
      <c r="C5323" s="73" t="s">
        <v>102</v>
      </c>
      <c r="D5323" s="41" t="s">
        <v>33</v>
      </c>
      <c r="E5323" s="64">
        <f>SUM(E5324:E5376)</f>
        <v>847905</v>
      </c>
      <c r="F5323" s="64">
        <f>SUM(F5324:F5376)</f>
        <v>141317.49</v>
      </c>
      <c r="G5323" s="64">
        <f>SUM(G5324:G5376)</f>
        <v>159451</v>
      </c>
      <c r="H5323" s="64">
        <f>SUM(H5324:H5376)</f>
        <v>138472</v>
      </c>
      <c r="I5323" s="126">
        <f>SUM(I5324:I5376)</f>
        <v>20854.169999999998</v>
      </c>
      <c r="J5323" s="50">
        <f>ROUND(I5323/F5323*100,2)</f>
        <v>14.76</v>
      </c>
      <c r="K5323" s="126">
        <f>SUM(K5324:K5376)</f>
        <v>-2720.6600000000017</v>
      </c>
      <c r="L5323" s="55">
        <f>ROUND(K5323*100/-F5323,2)</f>
        <v>1.93</v>
      </c>
      <c r="M5323" s="64"/>
      <c r="N5323" s="64"/>
      <c r="O5323" s="64">
        <f t="shared" ref="O5323:V5323" si="2172">SUM(O5324:O5376)</f>
        <v>4858</v>
      </c>
      <c r="P5323" s="64">
        <f t="shared" si="2172"/>
        <v>4550</v>
      </c>
      <c r="Q5323" s="126">
        <f t="shared" si="2172"/>
        <v>308</v>
      </c>
      <c r="R5323" s="64">
        <f t="shared" si="2172"/>
        <v>1110</v>
      </c>
      <c r="S5323" s="64">
        <f t="shared" si="2172"/>
        <v>185</v>
      </c>
      <c r="T5323" s="136">
        <f t="shared" si="2172"/>
        <v>195</v>
      </c>
      <c r="U5323" s="136">
        <f t="shared" si="2172"/>
        <v>167</v>
      </c>
      <c r="V5323" s="64">
        <f t="shared" si="2172"/>
        <v>28</v>
      </c>
      <c r="W5323" s="64"/>
      <c r="X5323" s="76"/>
    </row>
    <row r="5324" spans="1:24" s="77" customFormat="1" ht="31.5" x14ac:dyDescent="0.25">
      <c r="A5324" s="72" t="s">
        <v>312</v>
      </c>
      <c r="B5324" s="33" t="s">
        <v>334</v>
      </c>
      <c r="C5324" s="78" t="s">
        <v>139</v>
      </c>
      <c r="D5324" s="43" t="s">
        <v>119</v>
      </c>
      <c r="E5324" s="53">
        <v>684065</v>
      </c>
      <c r="F5324" s="53">
        <f t="shared" ref="F5324:F5325" si="2173">ROUND(E5324/12*2,2)</f>
        <v>114010.83</v>
      </c>
      <c r="G5324" s="53">
        <v>134865</v>
      </c>
      <c r="H5324" s="53">
        <v>113886</v>
      </c>
      <c r="I5324" s="119">
        <f t="shared" ref="I5324" si="2174">G5324-F5324</f>
        <v>20854.169999999998</v>
      </c>
      <c r="J5324" s="55">
        <f t="shared" ref="J5324" si="2175">ROUND(I5324/F5324*100,2)</f>
        <v>18.29</v>
      </c>
      <c r="K5324" s="54"/>
      <c r="L5324" s="55"/>
      <c r="M5324" s="75"/>
      <c r="N5324" s="75"/>
      <c r="O5324" s="74">
        <v>3955</v>
      </c>
      <c r="P5324" s="74">
        <v>3647</v>
      </c>
      <c r="Q5324" s="57">
        <f t="shared" ref="Q5324:Q5376" si="2176">O5324-P5324</f>
        <v>308</v>
      </c>
      <c r="R5324" s="74">
        <v>913</v>
      </c>
      <c r="S5324" s="53">
        <f t="shared" ref="S5324:S5325" si="2177">ROUND(R5324/12*2,0)</f>
        <v>152</v>
      </c>
      <c r="T5324" s="58">
        <v>180</v>
      </c>
      <c r="U5324" s="58">
        <v>152</v>
      </c>
      <c r="V5324" s="53">
        <f t="shared" ref="V5324:V5376" si="2178">T5324-U5324</f>
        <v>28</v>
      </c>
      <c r="W5324" s="75"/>
      <c r="X5324" s="76"/>
    </row>
    <row r="5325" spans="1:24" s="77" customFormat="1" ht="47.25" x14ac:dyDescent="0.25">
      <c r="A5325" s="72" t="s">
        <v>312</v>
      </c>
      <c r="B5325" s="33" t="s">
        <v>334</v>
      </c>
      <c r="C5325" s="78" t="s">
        <v>140</v>
      </c>
      <c r="D5325" s="43" t="s">
        <v>120</v>
      </c>
      <c r="E5325" s="53">
        <v>160919</v>
      </c>
      <c r="F5325" s="53">
        <f t="shared" si="2173"/>
        <v>26819.83</v>
      </c>
      <c r="G5325" s="53">
        <v>24586</v>
      </c>
      <c r="H5325" s="53">
        <v>24586</v>
      </c>
      <c r="I5325" s="119"/>
      <c r="J5325" s="55"/>
      <c r="K5325" s="54">
        <f t="shared" ref="K5325" si="2179">G5325-F5325</f>
        <v>-2233.8300000000017</v>
      </c>
      <c r="L5325" s="55">
        <f t="shared" ref="L5325" si="2180">ROUND(K5325*100/-F5325,2)</f>
        <v>8.33</v>
      </c>
      <c r="M5325" s="75"/>
      <c r="N5325" s="75"/>
      <c r="O5325" s="74">
        <v>903</v>
      </c>
      <c r="P5325" s="74">
        <v>903</v>
      </c>
      <c r="Q5325" s="57">
        <f t="shared" si="2176"/>
        <v>0</v>
      </c>
      <c r="R5325" s="74">
        <v>192</v>
      </c>
      <c r="S5325" s="53">
        <f t="shared" si="2177"/>
        <v>32</v>
      </c>
      <c r="T5325" s="58">
        <v>15</v>
      </c>
      <c r="U5325" s="58">
        <v>15</v>
      </c>
      <c r="V5325" s="53">
        <f t="shared" si="2178"/>
        <v>0</v>
      </c>
      <c r="W5325" s="75"/>
      <c r="X5325" s="76"/>
    </row>
    <row r="5326" spans="1:24" s="77" customFormat="1" ht="31.5" x14ac:dyDescent="0.25">
      <c r="A5326" s="72" t="s">
        <v>312</v>
      </c>
      <c r="B5326" s="33" t="s">
        <v>334</v>
      </c>
      <c r="C5326" s="78" t="s">
        <v>141</v>
      </c>
      <c r="D5326" s="43" t="s">
        <v>142</v>
      </c>
      <c r="E5326" s="74"/>
      <c r="F5326" s="74"/>
      <c r="G5326" s="74"/>
      <c r="H5326" s="74"/>
      <c r="I5326" s="54"/>
      <c r="J5326" s="50"/>
      <c r="K5326" s="54"/>
      <c r="L5326" s="55"/>
      <c r="M5326" s="75"/>
      <c r="N5326" s="75"/>
      <c r="O5326" s="74"/>
      <c r="P5326" s="74"/>
      <c r="Q5326" s="57">
        <f t="shared" si="2176"/>
        <v>0</v>
      </c>
      <c r="R5326" s="74"/>
      <c r="S5326" s="53">
        <f t="shared" ref="S5326:S5364" si="2181">ROUND(R5326/12*3,0)</f>
        <v>0</v>
      </c>
      <c r="T5326" s="58"/>
      <c r="U5326" s="58"/>
      <c r="V5326" s="53">
        <f t="shared" si="2178"/>
        <v>0</v>
      </c>
      <c r="W5326" s="75"/>
      <c r="X5326" s="76"/>
    </row>
    <row r="5327" spans="1:24" s="77" customFormat="1" ht="31.5" x14ac:dyDescent="0.25">
      <c r="A5327" s="72" t="s">
        <v>312</v>
      </c>
      <c r="B5327" s="33" t="s">
        <v>334</v>
      </c>
      <c r="C5327" s="78" t="s">
        <v>143</v>
      </c>
      <c r="D5327" s="43" t="s">
        <v>144</v>
      </c>
      <c r="E5327" s="74"/>
      <c r="F5327" s="74"/>
      <c r="G5327" s="74"/>
      <c r="H5327" s="74"/>
      <c r="I5327" s="54"/>
      <c r="J5327" s="50"/>
      <c r="K5327" s="54"/>
      <c r="L5327" s="55"/>
      <c r="M5327" s="75"/>
      <c r="N5327" s="75"/>
      <c r="O5327" s="74"/>
      <c r="P5327" s="74"/>
      <c r="Q5327" s="57">
        <f t="shared" si="2176"/>
        <v>0</v>
      </c>
      <c r="R5327" s="74"/>
      <c r="S5327" s="53">
        <f t="shared" si="2181"/>
        <v>0</v>
      </c>
      <c r="T5327" s="58"/>
      <c r="U5327" s="58"/>
      <c r="V5327" s="53">
        <f t="shared" si="2178"/>
        <v>0</v>
      </c>
      <c r="W5327" s="75"/>
      <c r="X5327" s="76"/>
    </row>
    <row r="5328" spans="1:24" s="77" customFormat="1" ht="15.75" x14ac:dyDescent="0.25">
      <c r="A5328" s="72" t="s">
        <v>312</v>
      </c>
      <c r="B5328" s="33" t="s">
        <v>334</v>
      </c>
      <c r="C5328" s="78" t="s">
        <v>145</v>
      </c>
      <c r="D5328" s="43" t="s">
        <v>146</v>
      </c>
      <c r="E5328" s="74"/>
      <c r="F5328" s="74"/>
      <c r="G5328" s="74"/>
      <c r="H5328" s="74"/>
      <c r="I5328" s="54"/>
      <c r="J5328" s="50"/>
      <c r="K5328" s="54"/>
      <c r="L5328" s="55"/>
      <c r="M5328" s="75"/>
      <c r="N5328" s="75"/>
      <c r="O5328" s="74"/>
      <c r="P5328" s="74"/>
      <c r="Q5328" s="57">
        <f t="shared" si="2176"/>
        <v>0</v>
      </c>
      <c r="R5328" s="74"/>
      <c r="S5328" s="53">
        <f t="shared" si="2181"/>
        <v>0</v>
      </c>
      <c r="T5328" s="58"/>
      <c r="U5328" s="58"/>
      <c r="V5328" s="53">
        <f t="shared" si="2178"/>
        <v>0</v>
      </c>
      <c r="W5328" s="75"/>
      <c r="X5328" s="76"/>
    </row>
    <row r="5329" spans="1:24" s="77" customFormat="1" ht="15.75" x14ac:dyDescent="0.25">
      <c r="A5329" s="72" t="s">
        <v>312</v>
      </c>
      <c r="B5329" s="33" t="s">
        <v>334</v>
      </c>
      <c r="C5329" s="78" t="s">
        <v>147</v>
      </c>
      <c r="D5329" s="43" t="s">
        <v>148</v>
      </c>
      <c r="E5329" s="74"/>
      <c r="F5329" s="74"/>
      <c r="G5329" s="74"/>
      <c r="H5329" s="74"/>
      <c r="I5329" s="54"/>
      <c r="J5329" s="50"/>
      <c r="K5329" s="54"/>
      <c r="L5329" s="55"/>
      <c r="M5329" s="75"/>
      <c r="N5329" s="75"/>
      <c r="O5329" s="74"/>
      <c r="P5329" s="74"/>
      <c r="Q5329" s="57">
        <f t="shared" si="2176"/>
        <v>0</v>
      </c>
      <c r="R5329" s="74"/>
      <c r="S5329" s="53">
        <f t="shared" si="2181"/>
        <v>0</v>
      </c>
      <c r="T5329" s="58"/>
      <c r="U5329" s="58"/>
      <c r="V5329" s="53">
        <f t="shared" si="2178"/>
        <v>0</v>
      </c>
      <c r="W5329" s="75"/>
      <c r="X5329" s="76"/>
    </row>
    <row r="5330" spans="1:24" s="77" customFormat="1" ht="78.75" x14ac:dyDescent="0.25">
      <c r="A5330" s="72" t="s">
        <v>312</v>
      </c>
      <c r="B5330" s="33" t="s">
        <v>334</v>
      </c>
      <c r="C5330" s="78" t="s">
        <v>149</v>
      </c>
      <c r="D5330" s="43" t="s">
        <v>150</v>
      </c>
      <c r="E5330" s="74"/>
      <c r="F5330" s="74"/>
      <c r="G5330" s="74"/>
      <c r="H5330" s="74"/>
      <c r="I5330" s="54"/>
      <c r="J5330" s="50"/>
      <c r="K5330" s="54"/>
      <c r="L5330" s="55"/>
      <c r="M5330" s="75"/>
      <c r="N5330" s="75"/>
      <c r="O5330" s="74"/>
      <c r="P5330" s="74"/>
      <c r="Q5330" s="57">
        <f t="shared" si="2176"/>
        <v>0</v>
      </c>
      <c r="R5330" s="74"/>
      <c r="S5330" s="53">
        <f t="shared" si="2181"/>
        <v>0</v>
      </c>
      <c r="T5330" s="58"/>
      <c r="U5330" s="58"/>
      <c r="V5330" s="53">
        <f t="shared" si="2178"/>
        <v>0</v>
      </c>
      <c r="W5330" s="75"/>
      <c r="X5330" s="76"/>
    </row>
    <row r="5331" spans="1:24" s="77" customFormat="1" ht="31.5" x14ac:dyDescent="0.25">
      <c r="A5331" s="72" t="s">
        <v>312</v>
      </c>
      <c r="B5331" s="33" t="s">
        <v>334</v>
      </c>
      <c r="C5331" s="78" t="s">
        <v>130</v>
      </c>
      <c r="D5331" s="43" t="s">
        <v>151</v>
      </c>
      <c r="E5331" s="74"/>
      <c r="F5331" s="74"/>
      <c r="G5331" s="74"/>
      <c r="H5331" s="74"/>
      <c r="I5331" s="54"/>
      <c r="J5331" s="50"/>
      <c r="K5331" s="54"/>
      <c r="L5331" s="55"/>
      <c r="M5331" s="75"/>
      <c r="N5331" s="75"/>
      <c r="O5331" s="74"/>
      <c r="P5331" s="74"/>
      <c r="Q5331" s="57">
        <f t="shared" si="2176"/>
        <v>0</v>
      </c>
      <c r="R5331" s="74"/>
      <c r="S5331" s="53">
        <f t="shared" si="2181"/>
        <v>0</v>
      </c>
      <c r="T5331" s="58"/>
      <c r="U5331" s="58"/>
      <c r="V5331" s="53">
        <f t="shared" si="2178"/>
        <v>0</v>
      </c>
      <c r="W5331" s="75"/>
      <c r="X5331" s="76"/>
    </row>
    <row r="5332" spans="1:24" s="77" customFormat="1" ht="47.25" x14ac:dyDescent="0.25">
      <c r="A5332" s="72" t="s">
        <v>312</v>
      </c>
      <c r="B5332" s="33" t="s">
        <v>334</v>
      </c>
      <c r="C5332" s="78" t="s">
        <v>174</v>
      </c>
      <c r="D5332" s="43" t="s">
        <v>175</v>
      </c>
      <c r="E5332" s="74"/>
      <c r="F5332" s="74"/>
      <c r="G5332" s="74"/>
      <c r="H5332" s="74"/>
      <c r="I5332" s="54"/>
      <c r="J5332" s="50"/>
      <c r="K5332" s="54"/>
      <c r="L5332" s="55"/>
      <c r="M5332" s="75"/>
      <c r="N5332" s="75"/>
      <c r="O5332" s="74"/>
      <c r="P5332" s="74"/>
      <c r="Q5332" s="57">
        <f t="shared" si="2176"/>
        <v>0</v>
      </c>
      <c r="R5332" s="74"/>
      <c r="S5332" s="53">
        <f t="shared" si="2181"/>
        <v>0</v>
      </c>
      <c r="T5332" s="58"/>
      <c r="U5332" s="58"/>
      <c r="V5332" s="53">
        <f t="shared" si="2178"/>
        <v>0</v>
      </c>
      <c r="W5332" s="75"/>
      <c r="X5332" s="76"/>
    </row>
    <row r="5333" spans="1:24" s="77" customFormat="1" ht="31.5" x14ac:dyDescent="0.25">
      <c r="A5333" s="72" t="s">
        <v>312</v>
      </c>
      <c r="B5333" s="33" t="s">
        <v>334</v>
      </c>
      <c r="C5333" s="78" t="s">
        <v>129</v>
      </c>
      <c r="D5333" s="43" t="s">
        <v>152</v>
      </c>
      <c r="E5333" s="74"/>
      <c r="F5333" s="74"/>
      <c r="G5333" s="74"/>
      <c r="H5333" s="74"/>
      <c r="I5333" s="54"/>
      <c r="J5333" s="50"/>
      <c r="K5333" s="54"/>
      <c r="L5333" s="55"/>
      <c r="M5333" s="75"/>
      <c r="N5333" s="75"/>
      <c r="O5333" s="74"/>
      <c r="P5333" s="74"/>
      <c r="Q5333" s="57">
        <f t="shared" si="2176"/>
        <v>0</v>
      </c>
      <c r="R5333" s="74"/>
      <c r="S5333" s="53">
        <f t="shared" si="2181"/>
        <v>0</v>
      </c>
      <c r="T5333" s="58"/>
      <c r="U5333" s="58"/>
      <c r="V5333" s="53">
        <f t="shared" si="2178"/>
        <v>0</v>
      </c>
      <c r="W5333" s="75"/>
      <c r="X5333" s="76"/>
    </row>
    <row r="5334" spans="1:24" s="77" customFormat="1" ht="31.5" x14ac:dyDescent="0.25">
      <c r="A5334" s="72" t="s">
        <v>312</v>
      </c>
      <c r="B5334" s="33" t="s">
        <v>334</v>
      </c>
      <c r="C5334" s="78" t="s">
        <v>176</v>
      </c>
      <c r="D5334" s="43" t="s">
        <v>177</v>
      </c>
      <c r="E5334" s="74"/>
      <c r="F5334" s="74"/>
      <c r="G5334" s="74"/>
      <c r="H5334" s="74"/>
      <c r="I5334" s="54"/>
      <c r="J5334" s="50"/>
      <c r="K5334" s="54"/>
      <c r="L5334" s="55"/>
      <c r="M5334" s="75"/>
      <c r="N5334" s="75"/>
      <c r="O5334" s="74"/>
      <c r="P5334" s="74"/>
      <c r="Q5334" s="57">
        <f t="shared" si="2176"/>
        <v>0</v>
      </c>
      <c r="R5334" s="74"/>
      <c r="S5334" s="53">
        <f t="shared" si="2181"/>
        <v>0</v>
      </c>
      <c r="T5334" s="58"/>
      <c r="U5334" s="58"/>
      <c r="V5334" s="53">
        <f t="shared" si="2178"/>
        <v>0</v>
      </c>
      <c r="W5334" s="75"/>
      <c r="X5334" s="76"/>
    </row>
    <row r="5335" spans="1:24" s="77" customFormat="1" ht="15.75" x14ac:dyDescent="0.25">
      <c r="A5335" s="72" t="s">
        <v>312</v>
      </c>
      <c r="B5335" s="33" t="s">
        <v>334</v>
      </c>
      <c r="C5335" s="78" t="s">
        <v>131</v>
      </c>
      <c r="D5335" s="43" t="s">
        <v>153</v>
      </c>
      <c r="E5335" s="74"/>
      <c r="F5335" s="74"/>
      <c r="G5335" s="74"/>
      <c r="H5335" s="74"/>
      <c r="I5335" s="54"/>
      <c r="J5335" s="50"/>
      <c r="K5335" s="54"/>
      <c r="L5335" s="55"/>
      <c r="M5335" s="75"/>
      <c r="N5335" s="75"/>
      <c r="O5335" s="74"/>
      <c r="P5335" s="74"/>
      <c r="Q5335" s="57">
        <f t="shared" si="2176"/>
        <v>0</v>
      </c>
      <c r="R5335" s="74"/>
      <c r="S5335" s="53">
        <f t="shared" si="2181"/>
        <v>0</v>
      </c>
      <c r="T5335" s="58"/>
      <c r="U5335" s="58"/>
      <c r="V5335" s="53">
        <f t="shared" si="2178"/>
        <v>0</v>
      </c>
      <c r="W5335" s="75"/>
      <c r="X5335" s="76"/>
    </row>
    <row r="5336" spans="1:24" s="77" customFormat="1" ht="31.5" x14ac:dyDescent="0.25">
      <c r="A5336" s="72" t="s">
        <v>312</v>
      </c>
      <c r="B5336" s="33" t="s">
        <v>334</v>
      </c>
      <c r="C5336" s="78" t="s">
        <v>178</v>
      </c>
      <c r="D5336" s="43" t="s">
        <v>179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>
        <f t="shared" si="2176"/>
        <v>0</v>
      </c>
      <c r="R5336" s="74"/>
      <c r="S5336" s="53">
        <f t="shared" si="2181"/>
        <v>0</v>
      </c>
      <c r="T5336" s="58"/>
      <c r="U5336" s="58"/>
      <c r="V5336" s="53">
        <f t="shared" si="2178"/>
        <v>0</v>
      </c>
      <c r="W5336" s="75"/>
      <c r="X5336" s="76"/>
    </row>
    <row r="5337" spans="1:24" s="77" customFormat="1" ht="31.5" x14ac:dyDescent="0.25">
      <c r="A5337" s="72" t="s">
        <v>312</v>
      </c>
      <c r="B5337" s="33" t="s">
        <v>334</v>
      </c>
      <c r="C5337" s="78" t="s">
        <v>132</v>
      </c>
      <c r="D5337" s="43" t="s">
        <v>154</v>
      </c>
      <c r="E5337" s="74"/>
      <c r="F5337" s="74"/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 t="shared" si="2176"/>
        <v>0</v>
      </c>
      <c r="R5337" s="74"/>
      <c r="S5337" s="53">
        <f t="shared" si="2181"/>
        <v>0</v>
      </c>
      <c r="T5337" s="58"/>
      <c r="U5337" s="58"/>
      <c r="V5337" s="53">
        <f t="shared" si="2178"/>
        <v>0</v>
      </c>
      <c r="W5337" s="75"/>
      <c r="X5337" s="76"/>
    </row>
    <row r="5338" spans="1:24" s="77" customFormat="1" ht="15.75" x14ac:dyDescent="0.25">
      <c r="A5338" s="72" t="s">
        <v>312</v>
      </c>
      <c r="B5338" s="33" t="s">
        <v>334</v>
      </c>
      <c r="C5338" s="78" t="s">
        <v>133</v>
      </c>
      <c r="D5338" s="43" t="s">
        <v>155</v>
      </c>
      <c r="E5338" s="74"/>
      <c r="F5338" s="74"/>
      <c r="G5338" s="74"/>
      <c r="H5338" s="74"/>
      <c r="I5338" s="54"/>
      <c r="J5338" s="50"/>
      <c r="K5338" s="54"/>
      <c r="L5338" s="55"/>
      <c r="M5338" s="75"/>
      <c r="N5338" s="75"/>
      <c r="O5338" s="74"/>
      <c r="P5338" s="74"/>
      <c r="Q5338" s="57">
        <f t="shared" si="2176"/>
        <v>0</v>
      </c>
      <c r="R5338" s="74"/>
      <c r="S5338" s="53">
        <f t="shared" si="2181"/>
        <v>0</v>
      </c>
      <c r="T5338" s="58"/>
      <c r="U5338" s="58"/>
      <c r="V5338" s="53">
        <f t="shared" si="2178"/>
        <v>0</v>
      </c>
      <c r="W5338" s="75"/>
      <c r="X5338" s="76"/>
    </row>
    <row r="5339" spans="1:24" s="77" customFormat="1" ht="15.75" x14ac:dyDescent="0.25">
      <c r="A5339" s="72" t="s">
        <v>312</v>
      </c>
      <c r="B5339" s="33" t="s">
        <v>334</v>
      </c>
      <c r="C5339" s="78" t="s">
        <v>135</v>
      </c>
      <c r="D5339" s="43" t="s">
        <v>156</v>
      </c>
      <c r="E5339" s="74"/>
      <c r="F5339" s="74"/>
      <c r="G5339" s="74"/>
      <c r="H5339" s="74"/>
      <c r="I5339" s="54"/>
      <c r="J5339" s="50"/>
      <c r="K5339" s="54"/>
      <c r="L5339" s="55"/>
      <c r="M5339" s="75"/>
      <c r="N5339" s="75"/>
      <c r="O5339" s="74"/>
      <c r="P5339" s="74"/>
      <c r="Q5339" s="57">
        <f t="shared" si="2176"/>
        <v>0</v>
      </c>
      <c r="R5339" s="74"/>
      <c r="S5339" s="53">
        <f t="shared" si="2181"/>
        <v>0</v>
      </c>
      <c r="T5339" s="58"/>
      <c r="U5339" s="58"/>
      <c r="V5339" s="53">
        <f t="shared" si="2178"/>
        <v>0</v>
      </c>
      <c r="W5339" s="75"/>
      <c r="X5339" s="76"/>
    </row>
    <row r="5340" spans="1:24" s="77" customFormat="1" ht="31.5" x14ac:dyDescent="0.25">
      <c r="A5340" s="72" t="s">
        <v>312</v>
      </c>
      <c r="B5340" s="33" t="s">
        <v>334</v>
      </c>
      <c r="C5340" s="78" t="s">
        <v>136</v>
      </c>
      <c r="D5340" s="43" t="s">
        <v>157</v>
      </c>
      <c r="E5340" s="74"/>
      <c r="F5340" s="74"/>
      <c r="G5340" s="74"/>
      <c r="H5340" s="74"/>
      <c r="I5340" s="54"/>
      <c r="J5340" s="50"/>
      <c r="K5340" s="54"/>
      <c r="L5340" s="55"/>
      <c r="M5340" s="75"/>
      <c r="N5340" s="75"/>
      <c r="O5340" s="74"/>
      <c r="P5340" s="74"/>
      <c r="Q5340" s="57">
        <f t="shared" si="2176"/>
        <v>0</v>
      </c>
      <c r="R5340" s="74"/>
      <c r="S5340" s="53">
        <f t="shared" si="2181"/>
        <v>0</v>
      </c>
      <c r="T5340" s="58"/>
      <c r="U5340" s="58"/>
      <c r="V5340" s="53">
        <f t="shared" si="2178"/>
        <v>0</v>
      </c>
      <c r="W5340" s="75"/>
      <c r="X5340" s="76"/>
    </row>
    <row r="5341" spans="1:24" s="77" customFormat="1" ht="47.25" x14ac:dyDescent="0.25">
      <c r="A5341" s="72" t="s">
        <v>312</v>
      </c>
      <c r="B5341" s="33" t="s">
        <v>334</v>
      </c>
      <c r="C5341" s="78" t="s">
        <v>134</v>
      </c>
      <c r="D5341" s="43" t="s">
        <v>158</v>
      </c>
      <c r="E5341" s="74"/>
      <c r="F5341" s="74"/>
      <c r="G5341" s="74"/>
      <c r="H5341" s="74"/>
      <c r="I5341" s="54"/>
      <c r="J5341" s="50"/>
      <c r="K5341" s="54"/>
      <c r="L5341" s="55"/>
      <c r="M5341" s="75"/>
      <c r="N5341" s="75"/>
      <c r="O5341" s="74"/>
      <c r="P5341" s="74"/>
      <c r="Q5341" s="57">
        <f t="shared" si="2176"/>
        <v>0</v>
      </c>
      <c r="R5341" s="74"/>
      <c r="S5341" s="53">
        <f t="shared" si="2181"/>
        <v>0</v>
      </c>
      <c r="T5341" s="58"/>
      <c r="U5341" s="58"/>
      <c r="V5341" s="53">
        <f t="shared" si="2178"/>
        <v>0</v>
      </c>
      <c r="W5341" s="75"/>
      <c r="X5341" s="76"/>
    </row>
    <row r="5342" spans="1:24" s="77" customFormat="1" ht="15.75" x14ac:dyDescent="0.25">
      <c r="A5342" s="72" t="s">
        <v>312</v>
      </c>
      <c r="B5342" s="33" t="s">
        <v>334</v>
      </c>
      <c r="C5342" s="78" t="s">
        <v>138</v>
      </c>
      <c r="D5342" s="43" t="s">
        <v>159</v>
      </c>
      <c r="E5342" s="74"/>
      <c r="F5342" s="74"/>
      <c r="G5342" s="74"/>
      <c r="H5342" s="74"/>
      <c r="I5342" s="54"/>
      <c r="J5342" s="50"/>
      <c r="K5342" s="54"/>
      <c r="L5342" s="55"/>
      <c r="M5342" s="75"/>
      <c r="N5342" s="75"/>
      <c r="O5342" s="74"/>
      <c r="P5342" s="74"/>
      <c r="Q5342" s="57">
        <f t="shared" si="2176"/>
        <v>0</v>
      </c>
      <c r="R5342" s="74"/>
      <c r="S5342" s="53">
        <f t="shared" si="2181"/>
        <v>0</v>
      </c>
      <c r="T5342" s="58"/>
      <c r="U5342" s="58"/>
      <c r="V5342" s="53">
        <f t="shared" si="2178"/>
        <v>0</v>
      </c>
      <c r="W5342" s="75"/>
      <c r="X5342" s="76"/>
    </row>
    <row r="5343" spans="1:24" s="77" customFormat="1" ht="15.75" x14ac:dyDescent="0.25">
      <c r="A5343" s="72" t="s">
        <v>312</v>
      </c>
      <c r="B5343" s="33" t="s">
        <v>334</v>
      </c>
      <c r="C5343" s="78" t="s">
        <v>180</v>
      </c>
      <c r="D5343" s="43" t="s">
        <v>181</v>
      </c>
      <c r="E5343" s="74"/>
      <c r="F5343" s="74"/>
      <c r="G5343" s="74"/>
      <c r="H5343" s="74"/>
      <c r="I5343" s="54"/>
      <c r="J5343" s="50"/>
      <c r="K5343" s="54"/>
      <c r="L5343" s="55"/>
      <c r="M5343" s="75"/>
      <c r="N5343" s="75"/>
      <c r="O5343" s="74"/>
      <c r="P5343" s="74"/>
      <c r="Q5343" s="57">
        <f t="shared" si="2176"/>
        <v>0</v>
      </c>
      <c r="R5343" s="74"/>
      <c r="S5343" s="53">
        <f t="shared" si="2181"/>
        <v>0</v>
      </c>
      <c r="T5343" s="58"/>
      <c r="U5343" s="58"/>
      <c r="V5343" s="53">
        <f t="shared" si="2178"/>
        <v>0</v>
      </c>
      <c r="W5343" s="75"/>
      <c r="X5343" s="76"/>
    </row>
    <row r="5344" spans="1:24" s="77" customFormat="1" ht="31.5" x14ac:dyDescent="0.25">
      <c r="A5344" s="72" t="s">
        <v>312</v>
      </c>
      <c r="B5344" s="33" t="s">
        <v>334</v>
      </c>
      <c r="C5344" s="78" t="s">
        <v>137</v>
      </c>
      <c r="D5344" s="43" t="s">
        <v>160</v>
      </c>
      <c r="E5344" s="74"/>
      <c r="F5344" s="74"/>
      <c r="G5344" s="74"/>
      <c r="H5344" s="74"/>
      <c r="I5344" s="54"/>
      <c r="J5344" s="50"/>
      <c r="K5344" s="54"/>
      <c r="L5344" s="55"/>
      <c r="M5344" s="75"/>
      <c r="N5344" s="75"/>
      <c r="O5344" s="74"/>
      <c r="P5344" s="74"/>
      <c r="Q5344" s="57">
        <f t="shared" si="2176"/>
        <v>0</v>
      </c>
      <c r="R5344" s="74"/>
      <c r="S5344" s="53">
        <f t="shared" si="2181"/>
        <v>0</v>
      </c>
      <c r="T5344" s="58"/>
      <c r="U5344" s="58"/>
      <c r="V5344" s="53">
        <f t="shared" si="2178"/>
        <v>0</v>
      </c>
      <c r="W5344" s="75"/>
      <c r="X5344" s="76"/>
    </row>
    <row r="5345" spans="1:24" s="77" customFormat="1" ht="15.75" x14ac:dyDescent="0.25">
      <c r="A5345" s="72" t="s">
        <v>312</v>
      </c>
      <c r="B5345" s="33" t="s">
        <v>334</v>
      </c>
      <c r="C5345" s="78" t="s">
        <v>127</v>
      </c>
      <c r="D5345" s="43" t="s">
        <v>161</v>
      </c>
      <c r="E5345" s="74"/>
      <c r="F5345" s="74"/>
      <c r="G5345" s="74"/>
      <c r="H5345" s="74"/>
      <c r="I5345" s="54"/>
      <c r="J5345" s="50"/>
      <c r="K5345" s="54"/>
      <c r="L5345" s="55"/>
      <c r="M5345" s="75"/>
      <c r="N5345" s="75"/>
      <c r="O5345" s="74"/>
      <c r="P5345" s="74"/>
      <c r="Q5345" s="57">
        <f t="shared" si="2176"/>
        <v>0</v>
      </c>
      <c r="R5345" s="74"/>
      <c r="S5345" s="53">
        <f t="shared" si="2181"/>
        <v>0</v>
      </c>
      <c r="T5345" s="58"/>
      <c r="U5345" s="58"/>
      <c r="V5345" s="53">
        <f t="shared" si="2178"/>
        <v>0</v>
      </c>
      <c r="W5345" s="75"/>
      <c r="X5345" s="76"/>
    </row>
    <row r="5346" spans="1:24" s="77" customFormat="1" ht="31.5" x14ac:dyDescent="0.25">
      <c r="A5346" s="72" t="s">
        <v>312</v>
      </c>
      <c r="B5346" s="33" t="s">
        <v>334</v>
      </c>
      <c r="C5346" s="78" t="s">
        <v>126</v>
      </c>
      <c r="D5346" s="43" t="s">
        <v>162</v>
      </c>
      <c r="E5346" s="74"/>
      <c r="F5346" s="74"/>
      <c r="G5346" s="74"/>
      <c r="H5346" s="74"/>
      <c r="I5346" s="54"/>
      <c r="J5346" s="50"/>
      <c r="K5346" s="54"/>
      <c r="L5346" s="55"/>
      <c r="M5346" s="75"/>
      <c r="N5346" s="75"/>
      <c r="O5346" s="74"/>
      <c r="P5346" s="74"/>
      <c r="Q5346" s="57">
        <f t="shared" si="2176"/>
        <v>0</v>
      </c>
      <c r="R5346" s="74"/>
      <c r="S5346" s="53">
        <f t="shared" si="2181"/>
        <v>0</v>
      </c>
      <c r="T5346" s="58"/>
      <c r="U5346" s="58"/>
      <c r="V5346" s="53">
        <f t="shared" si="2178"/>
        <v>0</v>
      </c>
      <c r="W5346" s="75"/>
      <c r="X5346" s="76"/>
    </row>
    <row r="5347" spans="1:24" s="77" customFormat="1" ht="15.75" x14ac:dyDescent="0.25">
      <c r="A5347" s="72" t="s">
        <v>312</v>
      </c>
      <c r="B5347" s="33" t="s">
        <v>334</v>
      </c>
      <c r="C5347" s="78" t="s">
        <v>122</v>
      </c>
      <c r="D5347" s="43" t="s">
        <v>163</v>
      </c>
      <c r="E5347" s="74"/>
      <c r="F5347" s="74"/>
      <c r="G5347" s="74"/>
      <c r="H5347" s="74"/>
      <c r="I5347" s="54"/>
      <c r="J5347" s="50"/>
      <c r="K5347" s="54"/>
      <c r="L5347" s="55"/>
      <c r="M5347" s="75"/>
      <c r="N5347" s="75"/>
      <c r="O5347" s="74"/>
      <c r="P5347" s="74"/>
      <c r="Q5347" s="57">
        <f t="shared" si="2176"/>
        <v>0</v>
      </c>
      <c r="R5347" s="74"/>
      <c r="S5347" s="53">
        <f t="shared" si="2181"/>
        <v>0</v>
      </c>
      <c r="T5347" s="58"/>
      <c r="U5347" s="58"/>
      <c r="V5347" s="53">
        <f t="shared" si="2178"/>
        <v>0</v>
      </c>
      <c r="W5347" s="75"/>
      <c r="X5347" s="76"/>
    </row>
    <row r="5348" spans="1:24" s="77" customFormat="1" ht="15.75" x14ac:dyDescent="0.25">
      <c r="A5348" s="72" t="s">
        <v>312</v>
      </c>
      <c r="B5348" s="33" t="s">
        <v>334</v>
      </c>
      <c r="C5348" s="78" t="s">
        <v>123</v>
      </c>
      <c r="D5348" s="43" t="s">
        <v>164</v>
      </c>
      <c r="E5348" s="74"/>
      <c r="F5348" s="74"/>
      <c r="G5348" s="74"/>
      <c r="H5348" s="74"/>
      <c r="I5348" s="54"/>
      <c r="J5348" s="50"/>
      <c r="K5348" s="54"/>
      <c r="L5348" s="55"/>
      <c r="M5348" s="75"/>
      <c r="N5348" s="75"/>
      <c r="O5348" s="74"/>
      <c r="P5348" s="74"/>
      <c r="Q5348" s="57">
        <f t="shared" si="2176"/>
        <v>0</v>
      </c>
      <c r="R5348" s="74"/>
      <c r="S5348" s="53">
        <f t="shared" si="2181"/>
        <v>0</v>
      </c>
      <c r="T5348" s="58"/>
      <c r="U5348" s="58"/>
      <c r="V5348" s="53">
        <f t="shared" si="2178"/>
        <v>0</v>
      </c>
      <c r="W5348" s="75"/>
      <c r="X5348" s="76"/>
    </row>
    <row r="5349" spans="1:24" s="77" customFormat="1" ht="15.75" x14ac:dyDescent="0.25">
      <c r="A5349" s="72" t="s">
        <v>312</v>
      </c>
      <c r="B5349" s="33" t="s">
        <v>334</v>
      </c>
      <c r="C5349" s="78" t="s">
        <v>182</v>
      </c>
      <c r="D5349" s="43" t="s">
        <v>183</v>
      </c>
      <c r="E5349" s="74"/>
      <c r="F5349" s="74"/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 t="shared" si="2176"/>
        <v>0</v>
      </c>
      <c r="R5349" s="74"/>
      <c r="S5349" s="53">
        <f t="shared" si="2181"/>
        <v>0</v>
      </c>
      <c r="T5349" s="58"/>
      <c r="U5349" s="58"/>
      <c r="V5349" s="53">
        <f t="shared" si="2178"/>
        <v>0</v>
      </c>
      <c r="W5349" s="75"/>
      <c r="X5349" s="76"/>
    </row>
    <row r="5350" spans="1:24" s="77" customFormat="1" ht="15.75" x14ac:dyDescent="0.25">
      <c r="A5350" s="72" t="s">
        <v>312</v>
      </c>
      <c r="B5350" s="33" t="s">
        <v>334</v>
      </c>
      <c r="C5350" s="78" t="s">
        <v>184</v>
      </c>
      <c r="D5350" s="43" t="s">
        <v>185</v>
      </c>
      <c r="E5350" s="74"/>
      <c r="F5350" s="74"/>
      <c r="G5350" s="74"/>
      <c r="H5350" s="74"/>
      <c r="I5350" s="54"/>
      <c r="J5350" s="50"/>
      <c r="K5350" s="54"/>
      <c r="L5350" s="55"/>
      <c r="M5350" s="75"/>
      <c r="N5350" s="75"/>
      <c r="O5350" s="74"/>
      <c r="P5350" s="74"/>
      <c r="Q5350" s="57">
        <f t="shared" si="2176"/>
        <v>0</v>
      </c>
      <c r="R5350" s="74"/>
      <c r="S5350" s="53">
        <f t="shared" si="2181"/>
        <v>0</v>
      </c>
      <c r="T5350" s="58"/>
      <c r="U5350" s="58"/>
      <c r="V5350" s="53">
        <f t="shared" si="2178"/>
        <v>0</v>
      </c>
      <c r="W5350" s="75"/>
      <c r="X5350" s="76"/>
    </row>
    <row r="5351" spans="1:24" s="77" customFormat="1" ht="15.75" x14ac:dyDescent="0.25">
      <c r="A5351" s="72" t="s">
        <v>312</v>
      </c>
      <c r="B5351" s="33" t="s">
        <v>334</v>
      </c>
      <c r="C5351" s="78" t="s">
        <v>186</v>
      </c>
      <c r="D5351" s="43" t="s">
        <v>187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si="2176"/>
        <v>0</v>
      </c>
      <c r="R5351" s="74"/>
      <c r="S5351" s="53">
        <f t="shared" si="2181"/>
        <v>0</v>
      </c>
      <c r="T5351" s="58"/>
      <c r="U5351" s="58"/>
      <c r="V5351" s="53">
        <f t="shared" si="2178"/>
        <v>0</v>
      </c>
      <c r="W5351" s="75"/>
      <c r="X5351" s="76"/>
    </row>
    <row r="5352" spans="1:24" s="77" customFormat="1" ht="31.5" x14ac:dyDescent="0.25">
      <c r="A5352" s="72" t="s">
        <v>312</v>
      </c>
      <c r="B5352" s="33" t="s">
        <v>334</v>
      </c>
      <c r="C5352" s="78" t="s">
        <v>188</v>
      </c>
      <c r="D5352" s="43" t="s">
        <v>189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2176"/>
        <v>0</v>
      </c>
      <c r="R5352" s="74"/>
      <c r="S5352" s="53">
        <f t="shared" si="2181"/>
        <v>0</v>
      </c>
      <c r="T5352" s="58"/>
      <c r="U5352" s="58"/>
      <c r="V5352" s="53">
        <f t="shared" si="2178"/>
        <v>0</v>
      </c>
      <c r="W5352" s="75"/>
      <c r="X5352" s="76"/>
    </row>
    <row r="5353" spans="1:24" s="77" customFormat="1" ht="15.75" x14ac:dyDescent="0.25">
      <c r="A5353" s="72" t="s">
        <v>312</v>
      </c>
      <c r="B5353" s="33" t="s">
        <v>334</v>
      </c>
      <c r="C5353" s="78" t="s">
        <v>124</v>
      </c>
      <c r="D5353" s="43" t="s">
        <v>165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2176"/>
        <v>0</v>
      </c>
      <c r="R5353" s="74"/>
      <c r="S5353" s="53">
        <f t="shared" si="2181"/>
        <v>0</v>
      </c>
      <c r="T5353" s="58"/>
      <c r="U5353" s="58"/>
      <c r="V5353" s="53">
        <f t="shared" si="2178"/>
        <v>0</v>
      </c>
      <c r="W5353" s="75"/>
      <c r="X5353" s="76"/>
    </row>
    <row r="5354" spans="1:24" s="77" customFormat="1" ht="15.75" x14ac:dyDescent="0.25">
      <c r="A5354" s="72" t="s">
        <v>312</v>
      </c>
      <c r="B5354" s="33" t="s">
        <v>334</v>
      </c>
      <c r="C5354" s="78" t="s">
        <v>125</v>
      </c>
      <c r="D5354" s="43" t="s">
        <v>166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2176"/>
        <v>0</v>
      </c>
      <c r="R5354" s="74"/>
      <c r="S5354" s="53">
        <f t="shared" si="2181"/>
        <v>0</v>
      </c>
      <c r="T5354" s="58"/>
      <c r="U5354" s="58"/>
      <c r="V5354" s="53">
        <f t="shared" si="2178"/>
        <v>0</v>
      </c>
      <c r="W5354" s="75"/>
      <c r="X5354" s="76"/>
    </row>
    <row r="5355" spans="1:24" s="77" customFormat="1" ht="47.25" x14ac:dyDescent="0.25">
      <c r="A5355" s="72" t="s">
        <v>312</v>
      </c>
      <c r="B5355" s="33" t="s">
        <v>334</v>
      </c>
      <c r="C5355" s="78" t="s">
        <v>34</v>
      </c>
      <c r="D5355" s="43" t="s">
        <v>167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2176"/>
        <v>0</v>
      </c>
      <c r="R5355" s="74"/>
      <c r="S5355" s="53">
        <f t="shared" si="2181"/>
        <v>0</v>
      </c>
      <c r="T5355" s="58"/>
      <c r="U5355" s="58"/>
      <c r="V5355" s="53">
        <f t="shared" si="2178"/>
        <v>0</v>
      </c>
      <c r="W5355" s="75"/>
      <c r="X5355" s="76"/>
    </row>
    <row r="5356" spans="1:24" s="77" customFormat="1" ht="15.75" x14ac:dyDescent="0.25">
      <c r="A5356" s="72" t="s">
        <v>312</v>
      </c>
      <c r="B5356" s="33" t="s">
        <v>334</v>
      </c>
      <c r="C5356" s="78" t="s">
        <v>35</v>
      </c>
      <c r="D5356" s="43" t="s">
        <v>168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2176"/>
        <v>0</v>
      </c>
      <c r="R5356" s="74"/>
      <c r="S5356" s="53">
        <f t="shared" si="2181"/>
        <v>0</v>
      </c>
      <c r="T5356" s="58"/>
      <c r="U5356" s="58"/>
      <c r="V5356" s="53">
        <f t="shared" si="2178"/>
        <v>0</v>
      </c>
      <c r="W5356" s="75"/>
      <c r="X5356" s="76"/>
    </row>
    <row r="5357" spans="1:24" s="77" customFormat="1" ht="31.5" x14ac:dyDescent="0.25">
      <c r="A5357" s="72" t="s">
        <v>312</v>
      </c>
      <c r="B5357" s="33" t="s">
        <v>334</v>
      </c>
      <c r="C5357" s="78" t="s">
        <v>36</v>
      </c>
      <c r="D5357" s="43" t="s">
        <v>190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2176"/>
        <v>0</v>
      </c>
      <c r="R5357" s="74"/>
      <c r="S5357" s="53">
        <f t="shared" si="2181"/>
        <v>0</v>
      </c>
      <c r="T5357" s="58"/>
      <c r="U5357" s="58"/>
      <c r="V5357" s="53">
        <f t="shared" si="2178"/>
        <v>0</v>
      </c>
      <c r="W5357" s="75"/>
      <c r="X5357" s="76"/>
    </row>
    <row r="5358" spans="1:24" s="77" customFormat="1" ht="31.5" x14ac:dyDescent="0.25">
      <c r="A5358" s="72" t="s">
        <v>312</v>
      </c>
      <c r="B5358" s="33" t="s">
        <v>334</v>
      </c>
      <c r="C5358" s="78" t="s">
        <v>37</v>
      </c>
      <c r="D5358" s="43" t="s">
        <v>191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2176"/>
        <v>0</v>
      </c>
      <c r="R5358" s="74"/>
      <c r="S5358" s="53">
        <f t="shared" si="2181"/>
        <v>0</v>
      </c>
      <c r="T5358" s="58"/>
      <c r="U5358" s="58"/>
      <c r="V5358" s="53">
        <f t="shared" si="2178"/>
        <v>0</v>
      </c>
      <c r="W5358" s="75"/>
      <c r="X5358" s="76"/>
    </row>
    <row r="5359" spans="1:24" s="77" customFormat="1" ht="31.5" x14ac:dyDescent="0.25">
      <c r="A5359" s="72" t="s">
        <v>312</v>
      </c>
      <c r="B5359" s="33" t="s">
        <v>334</v>
      </c>
      <c r="C5359" s="78" t="s">
        <v>38</v>
      </c>
      <c r="D5359" s="43" t="s">
        <v>169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2176"/>
        <v>0</v>
      </c>
      <c r="R5359" s="74"/>
      <c r="S5359" s="53">
        <f t="shared" si="2181"/>
        <v>0</v>
      </c>
      <c r="T5359" s="58"/>
      <c r="U5359" s="58"/>
      <c r="V5359" s="53">
        <f t="shared" si="2178"/>
        <v>0</v>
      </c>
      <c r="W5359" s="75"/>
      <c r="X5359" s="76"/>
    </row>
    <row r="5360" spans="1:24" s="77" customFormat="1" ht="15.75" x14ac:dyDescent="0.25">
      <c r="A5360" s="72" t="s">
        <v>312</v>
      </c>
      <c r="B5360" s="33" t="s">
        <v>334</v>
      </c>
      <c r="C5360" s="78" t="s">
        <v>39</v>
      </c>
      <c r="D5360" s="43" t="s">
        <v>170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2176"/>
        <v>0</v>
      </c>
      <c r="R5360" s="74"/>
      <c r="S5360" s="53">
        <f t="shared" si="2181"/>
        <v>0</v>
      </c>
      <c r="T5360" s="58"/>
      <c r="U5360" s="58"/>
      <c r="V5360" s="53">
        <f t="shared" si="2178"/>
        <v>0</v>
      </c>
      <c r="W5360" s="75"/>
      <c r="X5360" s="76"/>
    </row>
    <row r="5361" spans="1:24" s="77" customFormat="1" ht="47.25" x14ac:dyDescent="0.25">
      <c r="A5361" s="72" t="s">
        <v>312</v>
      </c>
      <c r="B5361" s="33" t="s">
        <v>334</v>
      </c>
      <c r="C5361" s="78" t="s">
        <v>40</v>
      </c>
      <c r="D5361" s="43" t="s">
        <v>172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2176"/>
        <v>0</v>
      </c>
      <c r="R5361" s="74"/>
      <c r="S5361" s="53">
        <f t="shared" si="2181"/>
        <v>0</v>
      </c>
      <c r="T5361" s="58"/>
      <c r="U5361" s="58"/>
      <c r="V5361" s="53">
        <f t="shared" si="2178"/>
        <v>0</v>
      </c>
      <c r="W5361" s="75"/>
      <c r="X5361" s="76"/>
    </row>
    <row r="5362" spans="1:24" s="77" customFormat="1" ht="15.75" x14ac:dyDescent="0.25">
      <c r="A5362" s="72" t="s">
        <v>312</v>
      </c>
      <c r="B5362" s="33" t="s">
        <v>334</v>
      </c>
      <c r="C5362" s="78" t="s">
        <v>41</v>
      </c>
      <c r="D5362" s="43" t="s">
        <v>171</v>
      </c>
      <c r="E5362" s="74"/>
      <c r="F5362" s="74"/>
      <c r="G5362" s="74"/>
      <c r="H5362" s="74"/>
      <c r="I5362" s="54"/>
      <c r="J5362" s="50"/>
      <c r="K5362" s="54"/>
      <c r="L5362" s="55"/>
      <c r="M5362" s="75"/>
      <c r="N5362" s="75"/>
      <c r="O5362" s="74"/>
      <c r="P5362" s="74"/>
      <c r="Q5362" s="57">
        <f t="shared" si="2176"/>
        <v>0</v>
      </c>
      <c r="R5362" s="74"/>
      <c r="S5362" s="53">
        <f t="shared" si="2181"/>
        <v>0</v>
      </c>
      <c r="T5362" s="58"/>
      <c r="U5362" s="58"/>
      <c r="V5362" s="53">
        <f t="shared" si="2178"/>
        <v>0</v>
      </c>
      <c r="W5362" s="75"/>
      <c r="X5362" s="76"/>
    </row>
    <row r="5363" spans="1:24" s="77" customFormat="1" ht="15.75" x14ac:dyDescent="0.25">
      <c r="A5363" s="72" t="s">
        <v>312</v>
      </c>
      <c r="B5363" s="33" t="s">
        <v>334</v>
      </c>
      <c r="C5363" s="78" t="s">
        <v>42</v>
      </c>
      <c r="D5363" s="43" t="s">
        <v>192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2176"/>
        <v>0</v>
      </c>
      <c r="R5363" s="74"/>
      <c r="S5363" s="53">
        <f t="shared" si="2181"/>
        <v>0</v>
      </c>
      <c r="T5363" s="58"/>
      <c r="U5363" s="58"/>
      <c r="V5363" s="53">
        <f t="shared" si="2178"/>
        <v>0</v>
      </c>
      <c r="W5363" s="75"/>
      <c r="X5363" s="76"/>
    </row>
    <row r="5364" spans="1:24" s="77" customFormat="1" ht="15.75" x14ac:dyDescent="0.25">
      <c r="A5364" s="72" t="s">
        <v>312</v>
      </c>
      <c r="B5364" s="33" t="s">
        <v>334</v>
      </c>
      <c r="C5364" s="78" t="s">
        <v>43</v>
      </c>
      <c r="D5364" s="43" t="s">
        <v>193</v>
      </c>
      <c r="E5364" s="74"/>
      <c r="F5364" s="74"/>
      <c r="G5364" s="74"/>
      <c r="H5364" s="74"/>
      <c r="I5364" s="54"/>
      <c r="J5364" s="50"/>
      <c r="K5364" s="54"/>
      <c r="L5364" s="55"/>
      <c r="M5364" s="75"/>
      <c r="N5364" s="75"/>
      <c r="O5364" s="74"/>
      <c r="P5364" s="74"/>
      <c r="Q5364" s="57">
        <f t="shared" si="2176"/>
        <v>0</v>
      </c>
      <c r="R5364" s="74"/>
      <c r="S5364" s="53">
        <f t="shared" si="2181"/>
        <v>0</v>
      </c>
      <c r="T5364" s="58"/>
      <c r="U5364" s="58"/>
      <c r="V5364" s="53">
        <f t="shared" si="2178"/>
        <v>0</v>
      </c>
      <c r="W5364" s="75"/>
      <c r="X5364" s="76"/>
    </row>
    <row r="5365" spans="1:24" s="77" customFormat="1" ht="15.75" x14ac:dyDescent="0.25">
      <c r="A5365" s="72" t="s">
        <v>312</v>
      </c>
      <c r="B5365" s="33" t="s">
        <v>334</v>
      </c>
      <c r="C5365" s="78" t="s">
        <v>44</v>
      </c>
      <c r="D5365" s="43" t="s">
        <v>173</v>
      </c>
      <c r="E5365" s="53">
        <v>2921</v>
      </c>
      <c r="F5365" s="53">
        <f>ROUND(E5365/12*2,2)</f>
        <v>486.83</v>
      </c>
      <c r="G5365" s="53">
        <v>0</v>
      </c>
      <c r="H5365" s="53">
        <v>0</v>
      </c>
      <c r="I5365" s="119"/>
      <c r="J5365" s="55"/>
      <c r="K5365" s="54">
        <f t="shared" ref="K5365" si="2182">G5365-F5365</f>
        <v>-486.83</v>
      </c>
      <c r="L5365" s="55">
        <f t="shared" ref="L5365" si="2183">ROUND(K5365*100/-F5365,2)</f>
        <v>100</v>
      </c>
      <c r="M5365" s="75"/>
      <c r="N5365" s="75"/>
      <c r="O5365" s="74"/>
      <c r="P5365" s="74"/>
      <c r="Q5365" s="57">
        <f t="shared" si="2176"/>
        <v>0</v>
      </c>
      <c r="R5365" s="74">
        <v>5</v>
      </c>
      <c r="S5365" s="53">
        <f>ROUND(R5365/12*2,0)</f>
        <v>1</v>
      </c>
      <c r="T5365" s="58"/>
      <c r="U5365" s="58"/>
      <c r="V5365" s="53">
        <f t="shared" si="2178"/>
        <v>0</v>
      </c>
      <c r="W5365" s="75"/>
      <c r="X5365" s="76"/>
    </row>
    <row r="5366" spans="1:24" s="77" customFormat="1" ht="15.75" x14ac:dyDescent="0.25">
      <c r="A5366" s="72" t="s">
        <v>312</v>
      </c>
      <c r="B5366" s="33" t="s">
        <v>334</v>
      </c>
      <c r="C5366" s="78" t="s">
        <v>45</v>
      </c>
      <c r="D5366" s="43" t="s">
        <v>187</v>
      </c>
      <c r="E5366" s="74"/>
      <c r="F5366" s="74"/>
      <c r="G5366" s="74"/>
      <c r="H5366" s="74"/>
      <c r="I5366" s="54"/>
      <c r="J5366" s="50"/>
      <c r="K5366" s="54"/>
      <c r="L5366" s="55"/>
      <c r="M5366" s="75"/>
      <c r="N5366" s="75"/>
      <c r="O5366" s="74"/>
      <c r="P5366" s="74"/>
      <c r="Q5366" s="57">
        <f t="shared" si="2176"/>
        <v>0</v>
      </c>
      <c r="R5366" s="74"/>
      <c r="S5366" s="53">
        <f t="shared" ref="S5366:S5376" si="2184">ROUND(R5366/12*3,0)</f>
        <v>0</v>
      </c>
      <c r="T5366" s="58"/>
      <c r="U5366" s="58"/>
      <c r="V5366" s="53">
        <f t="shared" si="2178"/>
        <v>0</v>
      </c>
      <c r="W5366" s="75"/>
      <c r="X5366" s="76"/>
    </row>
    <row r="5367" spans="1:24" s="77" customFormat="1" ht="15.75" x14ac:dyDescent="0.25">
      <c r="A5367" s="72" t="s">
        <v>312</v>
      </c>
      <c r="B5367" s="33" t="s">
        <v>334</v>
      </c>
      <c r="C5367" s="78" t="s">
        <v>46</v>
      </c>
      <c r="D5367" s="43" t="s">
        <v>194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2176"/>
        <v>0</v>
      </c>
      <c r="R5367" s="74"/>
      <c r="S5367" s="53">
        <f t="shared" si="2184"/>
        <v>0</v>
      </c>
      <c r="T5367" s="58"/>
      <c r="U5367" s="58"/>
      <c r="V5367" s="53">
        <f t="shared" si="2178"/>
        <v>0</v>
      </c>
      <c r="W5367" s="75"/>
      <c r="X5367" s="76"/>
    </row>
    <row r="5368" spans="1:24" s="77" customFormat="1" ht="15.75" x14ac:dyDescent="0.25">
      <c r="A5368" s="72" t="s">
        <v>312</v>
      </c>
      <c r="B5368" s="33" t="s">
        <v>334</v>
      </c>
      <c r="C5368" s="78" t="s">
        <v>47</v>
      </c>
      <c r="D5368" s="43" t="s">
        <v>121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2176"/>
        <v>0</v>
      </c>
      <c r="R5368" s="74"/>
      <c r="S5368" s="53">
        <f t="shared" si="2184"/>
        <v>0</v>
      </c>
      <c r="T5368" s="58"/>
      <c r="U5368" s="58"/>
      <c r="V5368" s="53">
        <f t="shared" si="2178"/>
        <v>0</v>
      </c>
      <c r="W5368" s="75"/>
      <c r="X5368" s="76"/>
    </row>
    <row r="5369" spans="1:24" s="77" customFormat="1" ht="15.75" x14ac:dyDescent="0.25">
      <c r="A5369" s="72" t="s">
        <v>312</v>
      </c>
      <c r="B5369" s="33" t="s">
        <v>334</v>
      </c>
      <c r="C5369" s="78" t="s">
        <v>48</v>
      </c>
      <c r="D5369" s="43" t="s">
        <v>195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2176"/>
        <v>0</v>
      </c>
      <c r="R5369" s="74"/>
      <c r="S5369" s="53">
        <f t="shared" si="2184"/>
        <v>0</v>
      </c>
      <c r="T5369" s="58"/>
      <c r="U5369" s="58"/>
      <c r="V5369" s="53">
        <f t="shared" si="2178"/>
        <v>0</v>
      </c>
      <c r="W5369" s="75"/>
      <c r="X5369" s="76"/>
    </row>
    <row r="5370" spans="1:24" s="77" customFormat="1" ht="31.5" x14ac:dyDescent="0.25">
      <c r="A5370" s="72" t="s">
        <v>312</v>
      </c>
      <c r="B5370" s="33" t="s">
        <v>334</v>
      </c>
      <c r="C5370" s="78" t="s">
        <v>128</v>
      </c>
      <c r="D5370" s="43" t="s">
        <v>118</v>
      </c>
      <c r="E5370" s="74"/>
      <c r="F5370" s="74"/>
      <c r="G5370" s="74"/>
      <c r="H5370" s="74"/>
      <c r="I5370" s="54"/>
      <c r="J5370" s="50"/>
      <c r="K5370" s="54"/>
      <c r="L5370" s="55"/>
      <c r="M5370" s="75"/>
      <c r="N5370" s="75"/>
      <c r="O5370" s="74"/>
      <c r="P5370" s="74"/>
      <c r="Q5370" s="57">
        <f t="shared" si="2176"/>
        <v>0</v>
      </c>
      <c r="R5370" s="74"/>
      <c r="S5370" s="53">
        <f t="shared" si="2184"/>
        <v>0</v>
      </c>
      <c r="T5370" s="58"/>
      <c r="U5370" s="58"/>
      <c r="V5370" s="53">
        <f t="shared" si="2178"/>
        <v>0</v>
      </c>
      <c r="W5370" s="75"/>
      <c r="X5370" s="76"/>
    </row>
    <row r="5371" spans="1:24" s="77" customFormat="1" ht="15.75" x14ac:dyDescent="0.25">
      <c r="A5371" s="72" t="s">
        <v>312</v>
      </c>
      <c r="B5371" s="33" t="s">
        <v>334</v>
      </c>
      <c r="C5371" s="78" t="s">
        <v>47</v>
      </c>
      <c r="D5371" s="43" t="s">
        <v>121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2176"/>
        <v>0</v>
      </c>
      <c r="R5371" s="74"/>
      <c r="S5371" s="53">
        <f t="shared" si="2184"/>
        <v>0</v>
      </c>
      <c r="T5371" s="58"/>
      <c r="U5371" s="58"/>
      <c r="V5371" s="53">
        <f t="shared" si="2178"/>
        <v>0</v>
      </c>
      <c r="W5371" s="75"/>
      <c r="X5371" s="76"/>
    </row>
    <row r="5372" spans="1:24" s="77" customFormat="1" ht="31.5" x14ac:dyDescent="0.25">
      <c r="A5372" s="72" t="s">
        <v>312</v>
      </c>
      <c r="B5372" s="33" t="s">
        <v>334</v>
      </c>
      <c r="C5372" s="78" t="s">
        <v>49</v>
      </c>
      <c r="D5372" s="43" t="s">
        <v>196</v>
      </c>
      <c r="E5372" s="74"/>
      <c r="F5372" s="74"/>
      <c r="G5372" s="74"/>
      <c r="H5372" s="74"/>
      <c r="I5372" s="54"/>
      <c r="J5372" s="50"/>
      <c r="K5372" s="54"/>
      <c r="L5372" s="55"/>
      <c r="M5372" s="75"/>
      <c r="N5372" s="75"/>
      <c r="O5372" s="74"/>
      <c r="P5372" s="74"/>
      <c r="Q5372" s="57">
        <f t="shared" si="2176"/>
        <v>0</v>
      </c>
      <c r="R5372" s="74"/>
      <c r="S5372" s="53">
        <f t="shared" si="2184"/>
        <v>0</v>
      </c>
      <c r="T5372" s="58"/>
      <c r="U5372" s="58"/>
      <c r="V5372" s="53">
        <f t="shared" si="2178"/>
        <v>0</v>
      </c>
      <c r="W5372" s="75"/>
      <c r="X5372" s="76"/>
    </row>
    <row r="5373" spans="1:24" s="77" customFormat="1" ht="31.5" x14ac:dyDescent="0.25">
      <c r="A5373" s="72" t="s">
        <v>312</v>
      </c>
      <c r="B5373" s="33" t="s">
        <v>334</v>
      </c>
      <c r="C5373" s="78" t="s">
        <v>197</v>
      </c>
      <c r="D5373" s="43" t="s">
        <v>198</v>
      </c>
      <c r="E5373" s="74"/>
      <c r="F5373" s="74"/>
      <c r="G5373" s="74"/>
      <c r="H5373" s="74"/>
      <c r="I5373" s="54"/>
      <c r="J5373" s="50"/>
      <c r="K5373" s="54"/>
      <c r="L5373" s="55"/>
      <c r="M5373" s="75"/>
      <c r="N5373" s="75"/>
      <c r="O5373" s="74"/>
      <c r="P5373" s="74"/>
      <c r="Q5373" s="57">
        <f t="shared" si="2176"/>
        <v>0</v>
      </c>
      <c r="R5373" s="74"/>
      <c r="S5373" s="53">
        <f t="shared" si="2184"/>
        <v>0</v>
      </c>
      <c r="T5373" s="58"/>
      <c r="U5373" s="58"/>
      <c r="V5373" s="53">
        <f t="shared" si="2178"/>
        <v>0</v>
      </c>
      <c r="W5373" s="75"/>
      <c r="X5373" s="76"/>
    </row>
    <row r="5374" spans="1:24" s="77" customFormat="1" ht="47.25" x14ac:dyDescent="0.25">
      <c r="A5374" s="72" t="s">
        <v>312</v>
      </c>
      <c r="B5374" s="33" t="s">
        <v>334</v>
      </c>
      <c r="C5374" s="78" t="s">
        <v>199</v>
      </c>
      <c r="D5374" s="43" t="s">
        <v>200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2176"/>
        <v>0</v>
      </c>
      <c r="R5374" s="74"/>
      <c r="S5374" s="53">
        <f t="shared" si="2184"/>
        <v>0</v>
      </c>
      <c r="T5374" s="58"/>
      <c r="U5374" s="58"/>
      <c r="V5374" s="53">
        <f t="shared" si="2178"/>
        <v>0</v>
      </c>
      <c r="W5374" s="75"/>
      <c r="X5374" s="76"/>
    </row>
    <row r="5375" spans="1:24" s="77" customFormat="1" ht="31.5" x14ac:dyDescent="0.25">
      <c r="A5375" s="72" t="s">
        <v>312</v>
      </c>
      <c r="B5375" s="33" t="s">
        <v>334</v>
      </c>
      <c r="C5375" s="78" t="s">
        <v>201</v>
      </c>
      <c r="D5375" s="43" t="s">
        <v>202</v>
      </c>
      <c r="E5375" s="74"/>
      <c r="F5375" s="74"/>
      <c r="G5375" s="74"/>
      <c r="H5375" s="74"/>
      <c r="I5375" s="119"/>
      <c r="J5375" s="55"/>
      <c r="K5375" s="119"/>
      <c r="L5375" s="55"/>
      <c r="M5375" s="75"/>
      <c r="N5375" s="75"/>
      <c r="O5375" s="74"/>
      <c r="P5375" s="74"/>
      <c r="Q5375" s="59">
        <f t="shared" si="2176"/>
        <v>0</v>
      </c>
      <c r="R5375" s="74"/>
      <c r="S5375" s="53">
        <f t="shared" si="2184"/>
        <v>0</v>
      </c>
      <c r="T5375" s="53"/>
      <c r="U5375" s="53"/>
      <c r="V5375" s="53">
        <f t="shared" si="2178"/>
        <v>0</v>
      </c>
      <c r="W5375" s="75"/>
      <c r="X5375" s="76"/>
    </row>
    <row r="5376" spans="1:24" s="77" customFormat="1" ht="47.25" x14ac:dyDescent="0.25">
      <c r="A5376" s="72" t="s">
        <v>312</v>
      </c>
      <c r="B5376" s="33" t="s">
        <v>334</v>
      </c>
      <c r="C5376" s="78" t="s">
        <v>203</v>
      </c>
      <c r="D5376" s="43" t="s">
        <v>204</v>
      </c>
      <c r="E5376" s="74"/>
      <c r="F5376" s="74"/>
      <c r="G5376" s="74"/>
      <c r="H5376" s="74"/>
      <c r="I5376" s="54"/>
      <c r="J5376" s="50"/>
      <c r="K5376" s="54"/>
      <c r="L5376" s="55"/>
      <c r="M5376" s="75"/>
      <c r="N5376" s="75"/>
      <c r="O5376" s="74"/>
      <c r="P5376" s="74"/>
      <c r="Q5376" s="57">
        <f t="shared" si="2176"/>
        <v>0</v>
      </c>
      <c r="R5376" s="74"/>
      <c r="S5376" s="53">
        <f t="shared" si="2184"/>
        <v>0</v>
      </c>
      <c r="T5376" s="58"/>
      <c r="U5376" s="58"/>
      <c r="V5376" s="53">
        <f t="shared" si="2178"/>
        <v>0</v>
      </c>
      <c r="W5376" s="75"/>
      <c r="X5376" s="76"/>
    </row>
    <row r="5377" spans="1:24" s="77" customFormat="1" ht="31.5" x14ac:dyDescent="0.25">
      <c r="A5377" s="72" t="s">
        <v>312</v>
      </c>
      <c r="B5377" s="22" t="s">
        <v>335</v>
      </c>
      <c r="C5377" s="73" t="s">
        <v>102</v>
      </c>
      <c r="D5377" s="32" t="s">
        <v>50</v>
      </c>
      <c r="E5377" s="64">
        <f>SUM(E5378:E5424)</f>
        <v>11383</v>
      </c>
      <c r="F5377" s="64">
        <f>SUM(F5378:F5424)</f>
        <v>10231</v>
      </c>
      <c r="G5377" s="64">
        <f>SUM(G5378:G5424)</f>
        <v>10216.75</v>
      </c>
      <c r="H5377" s="64">
        <f>SUM(H5378:H5424)</f>
        <v>10070</v>
      </c>
      <c r="I5377" s="64">
        <f>SUM(I5378:I5424)</f>
        <v>0</v>
      </c>
      <c r="J5377" s="50">
        <f>ROUND(I5377/F5377*100,2)</f>
        <v>0</v>
      </c>
      <c r="K5377" s="64">
        <f>SUM(K5378:K5424)</f>
        <v>-14.25</v>
      </c>
      <c r="L5377" s="55">
        <f>ROUND(K5377*100/-F5377,2)</f>
        <v>0.14000000000000001</v>
      </c>
      <c r="M5377" s="64"/>
      <c r="N5377" s="64"/>
      <c r="O5377" s="64">
        <f t="shared" ref="O5377:V5377" si="2185">SUM(O5378:O5421)</f>
        <v>0</v>
      </c>
      <c r="P5377" s="64">
        <f t="shared" si="2185"/>
        <v>0</v>
      </c>
      <c r="Q5377" s="126">
        <f t="shared" si="2185"/>
        <v>0</v>
      </c>
      <c r="R5377" s="64">
        <f t="shared" si="2185"/>
        <v>0</v>
      </c>
      <c r="S5377" s="64">
        <f t="shared" si="2185"/>
        <v>0</v>
      </c>
      <c r="T5377" s="136">
        <f t="shared" si="2185"/>
        <v>0</v>
      </c>
      <c r="U5377" s="136">
        <f t="shared" si="2185"/>
        <v>0</v>
      </c>
      <c r="V5377" s="64">
        <f t="shared" si="2185"/>
        <v>0</v>
      </c>
      <c r="W5377" s="64"/>
      <c r="X5377" s="76"/>
    </row>
    <row r="5378" spans="1:24" s="77" customFormat="1" ht="63" x14ac:dyDescent="0.25">
      <c r="A5378" s="72" t="s">
        <v>312</v>
      </c>
      <c r="B5378" s="44" t="s">
        <v>335</v>
      </c>
      <c r="C5378" s="73" t="s">
        <v>102</v>
      </c>
      <c r="D5378" s="43" t="s">
        <v>205</v>
      </c>
      <c r="E5378" s="74"/>
      <c r="F5378" s="74"/>
      <c r="G5378" s="74"/>
      <c r="H5378" s="74"/>
      <c r="I5378" s="54"/>
      <c r="J5378" s="50"/>
      <c r="K5378" s="54"/>
      <c r="L5378" s="55"/>
      <c r="M5378" s="75"/>
      <c r="N5378" s="75"/>
      <c r="O5378" s="74"/>
      <c r="P5378" s="74"/>
      <c r="Q5378" s="57">
        <f>O5378-P5378</f>
        <v>0</v>
      </c>
      <c r="R5378" s="74"/>
      <c r="S5378" s="53">
        <f>ROUND(R5378/12*3,0)</f>
        <v>0</v>
      </c>
      <c r="T5378" s="58"/>
      <c r="U5378" s="58"/>
      <c r="V5378" s="53">
        <f>T5378-U5378</f>
        <v>0</v>
      </c>
      <c r="W5378" s="75"/>
      <c r="X5378" s="76"/>
    </row>
    <row r="5379" spans="1:24" s="77" customFormat="1" ht="15.75" x14ac:dyDescent="0.25">
      <c r="A5379" s="72" t="s">
        <v>312</v>
      </c>
      <c r="B5379" s="44" t="s">
        <v>335</v>
      </c>
      <c r="C5379" s="23" t="s">
        <v>367</v>
      </c>
      <c r="D5379" s="43" t="s">
        <v>370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/>
      <c r="R5379" s="74"/>
      <c r="S5379" s="53"/>
      <c r="T5379" s="58"/>
      <c r="U5379" s="58"/>
      <c r="V5379" s="53"/>
      <c r="W5379" s="75"/>
      <c r="X5379" s="76"/>
    </row>
    <row r="5380" spans="1:24" s="77" customFormat="1" ht="15.75" x14ac:dyDescent="0.25">
      <c r="A5380" s="72" t="s">
        <v>312</v>
      </c>
      <c r="B5380" s="44" t="s">
        <v>335</v>
      </c>
      <c r="C5380" s="23" t="s">
        <v>368</v>
      </c>
      <c r="D5380" s="43" t="s">
        <v>371</v>
      </c>
      <c r="E5380" s="74"/>
      <c r="F5380" s="74"/>
      <c r="G5380" s="74"/>
      <c r="H5380" s="74"/>
      <c r="I5380" s="54"/>
      <c r="J5380" s="50"/>
      <c r="K5380" s="54"/>
      <c r="L5380" s="55"/>
      <c r="M5380" s="75"/>
      <c r="N5380" s="75"/>
      <c r="O5380" s="74"/>
      <c r="P5380" s="74"/>
      <c r="Q5380" s="57"/>
      <c r="R5380" s="74"/>
      <c r="S5380" s="53"/>
      <c r="T5380" s="58"/>
      <c r="U5380" s="58"/>
      <c r="V5380" s="53"/>
      <c r="W5380" s="75"/>
      <c r="X5380" s="76"/>
    </row>
    <row r="5381" spans="1:24" s="77" customFormat="1" ht="31.5" x14ac:dyDescent="0.25">
      <c r="A5381" s="72" t="s">
        <v>312</v>
      </c>
      <c r="B5381" s="44" t="s">
        <v>335</v>
      </c>
      <c r="C5381" s="23" t="s">
        <v>369</v>
      </c>
      <c r="D5381" s="43" t="s">
        <v>372</v>
      </c>
      <c r="E5381" s="74"/>
      <c r="F5381" s="74"/>
      <c r="G5381" s="74"/>
      <c r="H5381" s="74"/>
      <c r="I5381" s="54"/>
      <c r="J5381" s="50"/>
      <c r="K5381" s="54"/>
      <c r="L5381" s="55"/>
      <c r="M5381" s="75"/>
      <c r="N5381" s="75"/>
      <c r="O5381" s="74"/>
      <c r="P5381" s="74"/>
      <c r="Q5381" s="57"/>
      <c r="R5381" s="74"/>
      <c r="S5381" s="53"/>
      <c r="T5381" s="58"/>
      <c r="U5381" s="58"/>
      <c r="V5381" s="53"/>
      <c r="W5381" s="75"/>
      <c r="X5381" s="76"/>
    </row>
    <row r="5382" spans="1:24" s="77" customFormat="1" ht="31.5" x14ac:dyDescent="0.25">
      <c r="A5382" s="72" t="s">
        <v>312</v>
      </c>
      <c r="B5382" s="44" t="s">
        <v>335</v>
      </c>
      <c r="C5382" s="79" t="s">
        <v>206</v>
      </c>
      <c r="D5382" s="43" t="s">
        <v>207</v>
      </c>
      <c r="E5382" s="74"/>
      <c r="F5382" s="74"/>
      <c r="G5382" s="74"/>
      <c r="H5382" s="74"/>
      <c r="I5382" s="54"/>
      <c r="J5382" s="50"/>
      <c r="K5382" s="54"/>
      <c r="L5382" s="55"/>
      <c r="M5382" s="75"/>
      <c r="N5382" s="75"/>
      <c r="O5382" s="74"/>
      <c r="P5382" s="74"/>
      <c r="Q5382" s="57">
        <f t="shared" ref="Q5382:Q5419" si="2186">O5382-P5382</f>
        <v>0</v>
      </c>
      <c r="R5382" s="74"/>
      <c r="S5382" s="53">
        <f t="shared" ref="S5382:S5419" si="2187">ROUND(R5382/12*3,0)</f>
        <v>0</v>
      </c>
      <c r="T5382" s="58"/>
      <c r="U5382" s="58"/>
      <c r="V5382" s="53">
        <f t="shared" ref="V5382:V5419" si="2188">T5382-U5382</f>
        <v>0</v>
      </c>
      <c r="W5382" s="75"/>
      <c r="X5382" s="76"/>
    </row>
    <row r="5383" spans="1:24" s="77" customFormat="1" ht="31.5" x14ac:dyDescent="0.25">
      <c r="A5383" s="72" t="s">
        <v>312</v>
      </c>
      <c r="B5383" s="44" t="s">
        <v>335</v>
      </c>
      <c r="C5383" s="79" t="s">
        <v>208</v>
      </c>
      <c r="D5383" s="43" t="s">
        <v>209</v>
      </c>
      <c r="E5383" s="53"/>
      <c r="F5383" s="53">
        <f>E5383/12*1</f>
        <v>0</v>
      </c>
      <c r="G5383" s="53"/>
      <c r="H5383" s="53"/>
      <c r="I5383" s="54"/>
      <c r="J5383" s="50"/>
      <c r="K5383" s="54"/>
      <c r="L5383" s="55"/>
      <c r="M5383" s="75"/>
      <c r="N5383" s="75"/>
      <c r="O5383" s="74"/>
      <c r="P5383" s="74"/>
      <c r="Q5383" s="57">
        <f t="shared" si="2186"/>
        <v>0</v>
      </c>
      <c r="R5383" s="74"/>
      <c r="S5383" s="53">
        <f t="shared" si="2187"/>
        <v>0</v>
      </c>
      <c r="T5383" s="58"/>
      <c r="U5383" s="58"/>
      <c r="V5383" s="53">
        <f t="shared" si="2188"/>
        <v>0</v>
      </c>
      <c r="W5383" s="75"/>
      <c r="X5383" s="76"/>
    </row>
    <row r="5384" spans="1:24" s="77" customFormat="1" ht="15.75" x14ac:dyDescent="0.25">
      <c r="A5384" s="72" t="s">
        <v>312</v>
      </c>
      <c r="B5384" s="44" t="s">
        <v>335</v>
      </c>
      <c r="C5384" s="79" t="s">
        <v>210</v>
      </c>
      <c r="D5384" s="43" t="s">
        <v>223</v>
      </c>
      <c r="E5384" s="74"/>
      <c r="F5384" s="74"/>
      <c r="G5384" s="74"/>
      <c r="H5384" s="74"/>
      <c r="I5384" s="54"/>
      <c r="J5384" s="50"/>
      <c r="K5384" s="54"/>
      <c r="L5384" s="55"/>
      <c r="M5384" s="75"/>
      <c r="N5384" s="75"/>
      <c r="O5384" s="74"/>
      <c r="P5384" s="74"/>
      <c r="Q5384" s="57">
        <f t="shared" si="2186"/>
        <v>0</v>
      </c>
      <c r="R5384" s="74"/>
      <c r="S5384" s="53">
        <f t="shared" si="2187"/>
        <v>0</v>
      </c>
      <c r="T5384" s="58"/>
      <c r="U5384" s="58"/>
      <c r="V5384" s="53">
        <f t="shared" si="2188"/>
        <v>0</v>
      </c>
      <c r="W5384" s="75"/>
      <c r="X5384" s="76"/>
    </row>
    <row r="5385" spans="1:24" s="77" customFormat="1" ht="31.5" x14ac:dyDescent="0.25">
      <c r="A5385" s="72" t="s">
        <v>312</v>
      </c>
      <c r="B5385" s="44" t="s">
        <v>335</v>
      </c>
      <c r="C5385" s="79" t="s">
        <v>211</v>
      </c>
      <c r="D5385" s="43" t="s">
        <v>212</v>
      </c>
      <c r="E5385" s="53"/>
      <c r="F5385" s="53">
        <f>E5385/12*1</f>
        <v>0</v>
      </c>
      <c r="G5385" s="53"/>
      <c r="H5385" s="53"/>
      <c r="I5385" s="54"/>
      <c r="J5385" s="50"/>
      <c r="K5385" s="54"/>
      <c r="L5385" s="55"/>
      <c r="M5385" s="75"/>
      <c r="N5385" s="75"/>
      <c r="O5385" s="74"/>
      <c r="P5385" s="74"/>
      <c r="Q5385" s="57">
        <f t="shared" si="2186"/>
        <v>0</v>
      </c>
      <c r="R5385" s="74"/>
      <c r="S5385" s="53">
        <f t="shared" si="2187"/>
        <v>0</v>
      </c>
      <c r="T5385" s="58"/>
      <c r="U5385" s="58"/>
      <c r="V5385" s="53">
        <f t="shared" si="2188"/>
        <v>0</v>
      </c>
      <c r="W5385" s="75"/>
      <c r="X5385" s="76"/>
    </row>
    <row r="5386" spans="1:24" s="77" customFormat="1" ht="15.75" x14ac:dyDescent="0.25">
      <c r="A5386" s="72" t="s">
        <v>312</v>
      </c>
      <c r="B5386" s="44" t="s">
        <v>335</v>
      </c>
      <c r="C5386" s="79" t="s">
        <v>213</v>
      </c>
      <c r="D5386" s="43" t="s">
        <v>214</v>
      </c>
      <c r="E5386" s="74"/>
      <c r="F5386" s="74"/>
      <c r="G5386" s="74"/>
      <c r="H5386" s="74"/>
      <c r="I5386" s="54"/>
      <c r="J5386" s="50"/>
      <c r="K5386" s="54"/>
      <c r="L5386" s="55"/>
      <c r="M5386" s="75"/>
      <c r="N5386" s="75"/>
      <c r="O5386" s="74"/>
      <c r="P5386" s="74"/>
      <c r="Q5386" s="57">
        <f t="shared" si="2186"/>
        <v>0</v>
      </c>
      <c r="R5386" s="74"/>
      <c r="S5386" s="53">
        <f t="shared" si="2187"/>
        <v>0</v>
      </c>
      <c r="T5386" s="58"/>
      <c r="U5386" s="58"/>
      <c r="V5386" s="53">
        <f t="shared" si="2188"/>
        <v>0</v>
      </c>
      <c r="W5386" s="75"/>
      <c r="X5386" s="76"/>
    </row>
    <row r="5387" spans="1:24" s="77" customFormat="1" ht="31.5" x14ac:dyDescent="0.25">
      <c r="A5387" s="72" t="s">
        <v>312</v>
      </c>
      <c r="B5387" s="44" t="s">
        <v>335</v>
      </c>
      <c r="C5387" s="79" t="s">
        <v>215</v>
      </c>
      <c r="D5387" s="43" t="s">
        <v>216</v>
      </c>
      <c r="E5387" s="53">
        <v>1383</v>
      </c>
      <c r="F5387" s="53">
        <f>ROUND(E5387/12*2,0)</f>
        <v>231</v>
      </c>
      <c r="G5387" s="53">
        <v>216.75</v>
      </c>
      <c r="H5387" s="53">
        <v>70</v>
      </c>
      <c r="I5387" s="119"/>
      <c r="J5387" s="55"/>
      <c r="K5387" s="54">
        <f>G5387-F5387</f>
        <v>-14.25</v>
      </c>
      <c r="L5387" s="55">
        <f>ROUND(K5387*100/-F5387,2)</f>
        <v>6.17</v>
      </c>
      <c r="M5387" s="75"/>
      <c r="N5387" s="75"/>
      <c r="O5387" s="74"/>
      <c r="P5387" s="74"/>
      <c r="Q5387" s="57">
        <f t="shared" si="2186"/>
        <v>0</v>
      </c>
      <c r="R5387" s="74"/>
      <c r="S5387" s="53">
        <f t="shared" si="2187"/>
        <v>0</v>
      </c>
      <c r="T5387" s="58"/>
      <c r="U5387" s="58"/>
      <c r="V5387" s="53">
        <f t="shared" si="2188"/>
        <v>0</v>
      </c>
      <c r="W5387" s="75"/>
      <c r="X5387" s="76"/>
    </row>
    <row r="5388" spans="1:24" s="77" customFormat="1" ht="31.5" x14ac:dyDescent="0.25">
      <c r="A5388" s="72" t="s">
        <v>312</v>
      </c>
      <c r="B5388" s="44" t="s">
        <v>335</v>
      </c>
      <c r="C5388" s="79" t="s">
        <v>217</v>
      </c>
      <c r="D5388" s="43" t="s">
        <v>218</v>
      </c>
      <c r="E5388" s="53"/>
      <c r="F5388" s="53">
        <f t="shared" ref="F5388:F5418" si="2189">E5388/12*1</f>
        <v>0</v>
      </c>
      <c r="G5388" s="53"/>
      <c r="H5388" s="53"/>
      <c r="I5388" s="54"/>
      <c r="J5388" s="50"/>
      <c r="K5388" s="54"/>
      <c r="L5388" s="55"/>
      <c r="M5388" s="75"/>
      <c r="N5388" s="75"/>
      <c r="O5388" s="74"/>
      <c r="P5388" s="74"/>
      <c r="Q5388" s="57">
        <f t="shared" si="2186"/>
        <v>0</v>
      </c>
      <c r="R5388" s="74"/>
      <c r="S5388" s="53">
        <f t="shared" si="2187"/>
        <v>0</v>
      </c>
      <c r="T5388" s="58"/>
      <c r="U5388" s="58"/>
      <c r="V5388" s="53">
        <f t="shared" si="2188"/>
        <v>0</v>
      </c>
      <c r="W5388" s="75"/>
      <c r="X5388" s="76"/>
    </row>
    <row r="5389" spans="1:24" s="77" customFormat="1" ht="31.5" x14ac:dyDescent="0.25">
      <c r="A5389" s="72" t="s">
        <v>312</v>
      </c>
      <c r="B5389" s="44" t="s">
        <v>335</v>
      </c>
      <c r="C5389" s="79" t="s">
        <v>219</v>
      </c>
      <c r="D5389" s="43" t="s">
        <v>220</v>
      </c>
      <c r="E5389" s="53"/>
      <c r="F5389" s="53">
        <f t="shared" si="2189"/>
        <v>0</v>
      </c>
      <c r="G5389" s="53"/>
      <c r="H5389" s="53"/>
      <c r="I5389" s="54"/>
      <c r="J5389" s="50"/>
      <c r="K5389" s="54"/>
      <c r="L5389" s="55"/>
      <c r="M5389" s="75"/>
      <c r="N5389" s="75"/>
      <c r="O5389" s="74"/>
      <c r="P5389" s="74"/>
      <c r="Q5389" s="57">
        <f t="shared" si="2186"/>
        <v>0</v>
      </c>
      <c r="R5389" s="74"/>
      <c r="S5389" s="53">
        <f t="shared" si="2187"/>
        <v>0</v>
      </c>
      <c r="T5389" s="58"/>
      <c r="U5389" s="58"/>
      <c r="V5389" s="53">
        <f t="shared" si="2188"/>
        <v>0</v>
      </c>
      <c r="W5389" s="75"/>
      <c r="X5389" s="76"/>
    </row>
    <row r="5390" spans="1:24" s="77" customFormat="1" ht="31.5" x14ac:dyDescent="0.25">
      <c r="A5390" s="72" t="s">
        <v>312</v>
      </c>
      <c r="B5390" s="44" t="s">
        <v>335</v>
      </c>
      <c r="C5390" s="79" t="s">
        <v>221</v>
      </c>
      <c r="D5390" s="43" t="s">
        <v>224</v>
      </c>
      <c r="E5390" s="53"/>
      <c r="F5390" s="53">
        <f t="shared" si="2189"/>
        <v>0</v>
      </c>
      <c r="G5390" s="53"/>
      <c r="H5390" s="53"/>
      <c r="I5390" s="54"/>
      <c r="J5390" s="50"/>
      <c r="K5390" s="54"/>
      <c r="L5390" s="55"/>
      <c r="M5390" s="75"/>
      <c r="N5390" s="75"/>
      <c r="O5390" s="74"/>
      <c r="P5390" s="74"/>
      <c r="Q5390" s="57">
        <f t="shared" si="2186"/>
        <v>0</v>
      </c>
      <c r="R5390" s="74"/>
      <c r="S5390" s="53">
        <f t="shared" si="2187"/>
        <v>0</v>
      </c>
      <c r="T5390" s="58"/>
      <c r="U5390" s="58"/>
      <c r="V5390" s="53">
        <f t="shared" si="2188"/>
        <v>0</v>
      </c>
      <c r="W5390" s="75"/>
      <c r="X5390" s="76"/>
    </row>
    <row r="5391" spans="1:24" s="77" customFormat="1" ht="31.5" x14ac:dyDescent="0.25">
      <c r="A5391" s="72" t="s">
        <v>312</v>
      </c>
      <c r="B5391" s="44" t="s">
        <v>335</v>
      </c>
      <c r="C5391" s="79" t="s">
        <v>222</v>
      </c>
      <c r="D5391" s="43" t="s">
        <v>225</v>
      </c>
      <c r="E5391" s="53"/>
      <c r="F5391" s="53">
        <f t="shared" si="2189"/>
        <v>0</v>
      </c>
      <c r="G5391" s="53"/>
      <c r="H5391" s="53"/>
      <c r="I5391" s="54"/>
      <c r="J5391" s="50"/>
      <c r="K5391" s="54"/>
      <c r="L5391" s="55"/>
      <c r="M5391" s="75"/>
      <c r="N5391" s="75"/>
      <c r="O5391" s="74"/>
      <c r="P5391" s="74"/>
      <c r="Q5391" s="57">
        <f t="shared" si="2186"/>
        <v>0</v>
      </c>
      <c r="R5391" s="74"/>
      <c r="S5391" s="53">
        <f t="shared" si="2187"/>
        <v>0</v>
      </c>
      <c r="T5391" s="58"/>
      <c r="U5391" s="58"/>
      <c r="V5391" s="53">
        <f t="shared" si="2188"/>
        <v>0</v>
      </c>
      <c r="W5391" s="75"/>
      <c r="X5391" s="76"/>
    </row>
    <row r="5392" spans="1:24" s="77" customFormat="1" ht="31.5" x14ac:dyDescent="0.25">
      <c r="A5392" s="72" t="s">
        <v>312</v>
      </c>
      <c r="B5392" s="44" t="s">
        <v>335</v>
      </c>
      <c r="C5392" s="79" t="s">
        <v>277</v>
      </c>
      <c r="D5392" s="43" t="s">
        <v>278</v>
      </c>
      <c r="E5392" s="53"/>
      <c r="F5392" s="53">
        <f t="shared" si="2189"/>
        <v>0</v>
      </c>
      <c r="G5392" s="53"/>
      <c r="H5392" s="53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2186"/>
        <v>0</v>
      </c>
      <c r="R5392" s="74"/>
      <c r="S5392" s="53">
        <f t="shared" si="2187"/>
        <v>0</v>
      </c>
      <c r="T5392" s="58"/>
      <c r="U5392" s="58"/>
      <c r="V5392" s="53">
        <f t="shared" si="2188"/>
        <v>0</v>
      </c>
      <c r="W5392" s="75"/>
      <c r="X5392" s="76"/>
    </row>
    <row r="5393" spans="1:24" s="77" customFormat="1" ht="15.75" x14ac:dyDescent="0.25">
      <c r="A5393" s="72" t="s">
        <v>312</v>
      </c>
      <c r="B5393" s="44" t="s">
        <v>335</v>
      </c>
      <c r="C5393" s="79" t="s">
        <v>226</v>
      </c>
      <c r="D5393" s="38" t="s">
        <v>408</v>
      </c>
      <c r="E5393" s="53"/>
      <c r="F5393" s="53"/>
      <c r="G5393" s="53"/>
      <c r="H5393" s="53"/>
      <c r="I5393" s="119">
        <f>G5393-F5393</f>
        <v>0</v>
      </c>
      <c r="J5393" s="55"/>
      <c r="K5393" s="54"/>
      <c r="L5393" s="55"/>
      <c r="M5393" s="75"/>
      <c r="N5393" s="75"/>
      <c r="O5393" s="74"/>
      <c r="P5393" s="74"/>
      <c r="Q5393" s="57">
        <f t="shared" si="2186"/>
        <v>0</v>
      </c>
      <c r="R5393" s="74"/>
      <c r="S5393" s="53">
        <f t="shared" si="2187"/>
        <v>0</v>
      </c>
      <c r="T5393" s="58"/>
      <c r="U5393" s="58"/>
      <c r="V5393" s="53">
        <f t="shared" si="2188"/>
        <v>0</v>
      </c>
      <c r="W5393" s="75"/>
      <c r="X5393" s="76"/>
    </row>
    <row r="5394" spans="1:24" s="77" customFormat="1" ht="31.5" x14ac:dyDescent="0.25">
      <c r="A5394" s="72" t="s">
        <v>312</v>
      </c>
      <c r="B5394" s="44" t="s">
        <v>335</v>
      </c>
      <c r="C5394" s="79" t="s">
        <v>227</v>
      </c>
      <c r="D5394" s="43" t="s">
        <v>228</v>
      </c>
      <c r="E5394" s="53"/>
      <c r="F5394" s="53">
        <f t="shared" si="2189"/>
        <v>0</v>
      </c>
      <c r="G5394" s="53"/>
      <c r="H5394" s="53"/>
      <c r="I5394" s="54"/>
      <c r="J5394" s="50"/>
      <c r="K5394" s="54"/>
      <c r="L5394" s="55"/>
      <c r="M5394" s="75"/>
      <c r="N5394" s="75"/>
      <c r="O5394" s="74"/>
      <c r="P5394" s="74"/>
      <c r="Q5394" s="57">
        <f t="shared" si="2186"/>
        <v>0</v>
      </c>
      <c r="R5394" s="74"/>
      <c r="S5394" s="53">
        <f t="shared" si="2187"/>
        <v>0</v>
      </c>
      <c r="T5394" s="58"/>
      <c r="U5394" s="58"/>
      <c r="V5394" s="53">
        <f t="shared" si="2188"/>
        <v>0</v>
      </c>
      <c r="W5394" s="75"/>
      <c r="X5394" s="76"/>
    </row>
    <row r="5395" spans="1:24" s="77" customFormat="1" ht="15.75" x14ac:dyDescent="0.25">
      <c r="A5395" s="72" t="s">
        <v>312</v>
      </c>
      <c r="B5395" s="44" t="s">
        <v>335</v>
      </c>
      <c r="C5395" s="79" t="s">
        <v>229</v>
      </c>
      <c r="D5395" s="43" t="s">
        <v>230</v>
      </c>
      <c r="E5395" s="53"/>
      <c r="F5395" s="53">
        <f t="shared" si="2189"/>
        <v>0</v>
      </c>
      <c r="G5395" s="53"/>
      <c r="H5395" s="53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2186"/>
        <v>0</v>
      </c>
      <c r="R5395" s="74"/>
      <c r="S5395" s="53">
        <f t="shared" si="2187"/>
        <v>0</v>
      </c>
      <c r="T5395" s="58"/>
      <c r="U5395" s="58"/>
      <c r="V5395" s="53">
        <f t="shared" si="2188"/>
        <v>0</v>
      </c>
      <c r="W5395" s="75"/>
      <c r="X5395" s="76"/>
    </row>
    <row r="5396" spans="1:24" s="77" customFormat="1" ht="15.75" x14ac:dyDescent="0.25">
      <c r="A5396" s="72" t="s">
        <v>312</v>
      </c>
      <c r="B5396" s="44" t="s">
        <v>335</v>
      </c>
      <c r="C5396" s="37" t="s">
        <v>377</v>
      </c>
      <c r="D5396" s="43" t="s">
        <v>359</v>
      </c>
      <c r="E5396" s="53"/>
      <c r="F5396" s="53">
        <f t="shared" si="2189"/>
        <v>0</v>
      </c>
      <c r="G5396" s="53"/>
      <c r="H5396" s="53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2186"/>
        <v>0</v>
      </c>
      <c r="R5396" s="74"/>
      <c r="S5396" s="53">
        <f t="shared" si="2187"/>
        <v>0</v>
      </c>
      <c r="T5396" s="58"/>
      <c r="U5396" s="58"/>
      <c r="V5396" s="53">
        <f t="shared" si="2188"/>
        <v>0</v>
      </c>
      <c r="W5396" s="75"/>
      <c r="X5396" s="76"/>
    </row>
    <row r="5397" spans="1:24" s="77" customFormat="1" ht="15.75" x14ac:dyDescent="0.25">
      <c r="A5397" s="72" t="s">
        <v>312</v>
      </c>
      <c r="B5397" s="44" t="s">
        <v>335</v>
      </c>
      <c r="C5397" s="79" t="s">
        <v>231</v>
      </c>
      <c r="D5397" s="43" t="s">
        <v>232</v>
      </c>
      <c r="E5397" s="53"/>
      <c r="F5397" s="53">
        <f t="shared" si="2189"/>
        <v>0</v>
      </c>
      <c r="G5397" s="53"/>
      <c r="H5397" s="53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2186"/>
        <v>0</v>
      </c>
      <c r="R5397" s="74"/>
      <c r="S5397" s="53">
        <f t="shared" si="2187"/>
        <v>0</v>
      </c>
      <c r="T5397" s="58"/>
      <c r="U5397" s="58"/>
      <c r="V5397" s="53">
        <f t="shared" si="2188"/>
        <v>0</v>
      </c>
      <c r="W5397" s="75"/>
      <c r="X5397" s="76"/>
    </row>
    <row r="5398" spans="1:24" s="77" customFormat="1" ht="15.75" x14ac:dyDescent="0.25">
      <c r="A5398" s="72" t="s">
        <v>312</v>
      </c>
      <c r="B5398" s="44" t="s">
        <v>335</v>
      </c>
      <c r="C5398" s="79" t="s">
        <v>233</v>
      </c>
      <c r="D5398" s="43" t="s">
        <v>234</v>
      </c>
      <c r="E5398" s="53"/>
      <c r="F5398" s="53">
        <f t="shared" si="2189"/>
        <v>0</v>
      </c>
      <c r="G5398" s="53"/>
      <c r="H5398" s="53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2186"/>
        <v>0</v>
      </c>
      <c r="R5398" s="74"/>
      <c r="S5398" s="53">
        <f t="shared" si="2187"/>
        <v>0</v>
      </c>
      <c r="T5398" s="58"/>
      <c r="U5398" s="58"/>
      <c r="V5398" s="53">
        <f t="shared" si="2188"/>
        <v>0</v>
      </c>
      <c r="W5398" s="75"/>
      <c r="X5398" s="76"/>
    </row>
    <row r="5399" spans="1:24" s="77" customFormat="1" ht="31.5" x14ac:dyDescent="0.25">
      <c r="A5399" s="72" t="s">
        <v>312</v>
      </c>
      <c r="B5399" s="44" t="s">
        <v>335</v>
      </c>
      <c r="C5399" s="79" t="s">
        <v>235</v>
      </c>
      <c r="D5399" s="43" t="s">
        <v>236</v>
      </c>
      <c r="E5399" s="53"/>
      <c r="F5399" s="53">
        <f t="shared" si="2189"/>
        <v>0</v>
      </c>
      <c r="G5399" s="53"/>
      <c r="H5399" s="53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2186"/>
        <v>0</v>
      </c>
      <c r="R5399" s="74"/>
      <c r="S5399" s="53">
        <f t="shared" si="2187"/>
        <v>0</v>
      </c>
      <c r="T5399" s="58"/>
      <c r="U5399" s="58"/>
      <c r="V5399" s="53">
        <f t="shared" si="2188"/>
        <v>0</v>
      </c>
      <c r="W5399" s="75"/>
      <c r="X5399" s="76"/>
    </row>
    <row r="5400" spans="1:24" s="77" customFormat="1" ht="31.5" x14ac:dyDescent="0.25">
      <c r="A5400" s="72" t="s">
        <v>312</v>
      </c>
      <c r="B5400" s="44" t="s">
        <v>335</v>
      </c>
      <c r="C5400" s="79" t="s">
        <v>237</v>
      </c>
      <c r="D5400" s="43" t="s">
        <v>238</v>
      </c>
      <c r="E5400" s="53"/>
      <c r="F5400" s="53">
        <f t="shared" si="2189"/>
        <v>0</v>
      </c>
      <c r="G5400" s="53"/>
      <c r="H5400" s="53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2186"/>
        <v>0</v>
      </c>
      <c r="R5400" s="74"/>
      <c r="S5400" s="53">
        <f t="shared" si="2187"/>
        <v>0</v>
      </c>
      <c r="T5400" s="58"/>
      <c r="U5400" s="58"/>
      <c r="V5400" s="53">
        <f t="shared" si="2188"/>
        <v>0</v>
      </c>
      <c r="W5400" s="75"/>
      <c r="X5400" s="76"/>
    </row>
    <row r="5401" spans="1:24" s="77" customFormat="1" ht="15.75" x14ac:dyDescent="0.25">
      <c r="A5401" s="72" t="s">
        <v>312</v>
      </c>
      <c r="B5401" s="44" t="s">
        <v>335</v>
      </c>
      <c r="C5401" s="79" t="s">
        <v>239</v>
      </c>
      <c r="D5401" s="43" t="s">
        <v>243</v>
      </c>
      <c r="E5401" s="53"/>
      <c r="F5401" s="53">
        <f t="shared" si="2189"/>
        <v>0</v>
      </c>
      <c r="G5401" s="53"/>
      <c r="H5401" s="53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2186"/>
        <v>0</v>
      </c>
      <c r="R5401" s="74"/>
      <c r="S5401" s="53">
        <f t="shared" si="2187"/>
        <v>0</v>
      </c>
      <c r="T5401" s="58"/>
      <c r="U5401" s="58"/>
      <c r="V5401" s="53">
        <f t="shared" si="2188"/>
        <v>0</v>
      </c>
      <c r="W5401" s="75"/>
      <c r="X5401" s="76"/>
    </row>
    <row r="5402" spans="1:24" s="77" customFormat="1" ht="15.75" x14ac:dyDescent="0.25">
      <c r="A5402" s="72" t="s">
        <v>312</v>
      </c>
      <c r="B5402" s="44" t="s">
        <v>335</v>
      </c>
      <c r="C5402" s="79" t="s">
        <v>240</v>
      </c>
      <c r="D5402" s="43" t="s">
        <v>244</v>
      </c>
      <c r="E5402" s="53"/>
      <c r="F5402" s="53"/>
      <c r="G5402" s="53"/>
      <c r="H5402" s="53"/>
      <c r="I5402" s="119"/>
      <c r="J5402" s="55"/>
      <c r="K5402" s="54"/>
      <c r="L5402" s="55"/>
      <c r="M5402" s="75"/>
      <c r="N5402" s="75"/>
      <c r="O5402" s="74"/>
      <c r="P5402" s="74"/>
      <c r="Q5402" s="57">
        <f t="shared" si="2186"/>
        <v>0</v>
      </c>
      <c r="R5402" s="74"/>
      <c r="S5402" s="53">
        <f t="shared" si="2187"/>
        <v>0</v>
      </c>
      <c r="T5402" s="58"/>
      <c r="U5402" s="58"/>
      <c r="V5402" s="53">
        <f t="shared" si="2188"/>
        <v>0</v>
      </c>
      <c r="W5402" s="75"/>
      <c r="X5402" s="76"/>
    </row>
    <row r="5403" spans="1:24" s="77" customFormat="1" ht="15.75" x14ac:dyDescent="0.25">
      <c r="A5403" s="72" t="s">
        <v>312</v>
      </c>
      <c r="B5403" s="44" t="s">
        <v>335</v>
      </c>
      <c r="C5403" s="79" t="s">
        <v>241</v>
      </c>
      <c r="D5403" s="43" t="s">
        <v>242</v>
      </c>
      <c r="E5403" s="53"/>
      <c r="F5403" s="53"/>
      <c r="G5403" s="53"/>
      <c r="H5403" s="53"/>
      <c r="I5403" s="119"/>
      <c r="J5403" s="55"/>
      <c r="K5403" s="54"/>
      <c r="L5403" s="55"/>
      <c r="M5403" s="75"/>
      <c r="N5403" s="75"/>
      <c r="O5403" s="74"/>
      <c r="P5403" s="74"/>
      <c r="Q5403" s="57">
        <f t="shared" si="2186"/>
        <v>0</v>
      </c>
      <c r="R5403" s="74"/>
      <c r="S5403" s="53">
        <f t="shared" si="2187"/>
        <v>0</v>
      </c>
      <c r="T5403" s="58"/>
      <c r="U5403" s="58"/>
      <c r="V5403" s="53">
        <f t="shared" si="2188"/>
        <v>0</v>
      </c>
      <c r="W5403" s="75"/>
      <c r="X5403" s="76"/>
    </row>
    <row r="5404" spans="1:24" s="77" customFormat="1" ht="31.5" x14ac:dyDescent="0.25">
      <c r="A5404" s="72" t="s">
        <v>312</v>
      </c>
      <c r="B5404" s="44" t="s">
        <v>335</v>
      </c>
      <c r="C5404" s="79" t="s">
        <v>245</v>
      </c>
      <c r="D5404" s="43" t="s">
        <v>246</v>
      </c>
      <c r="E5404" s="53"/>
      <c r="F5404" s="53">
        <f t="shared" si="2189"/>
        <v>0</v>
      </c>
      <c r="G5404" s="53"/>
      <c r="H5404" s="53"/>
      <c r="I5404" s="54"/>
      <c r="J5404" s="50"/>
      <c r="K5404" s="54"/>
      <c r="L5404" s="55"/>
      <c r="M5404" s="75"/>
      <c r="N5404" s="75"/>
      <c r="O5404" s="74"/>
      <c r="P5404" s="74"/>
      <c r="Q5404" s="57">
        <f t="shared" si="2186"/>
        <v>0</v>
      </c>
      <c r="R5404" s="74"/>
      <c r="S5404" s="53">
        <f t="shared" si="2187"/>
        <v>0</v>
      </c>
      <c r="T5404" s="58"/>
      <c r="U5404" s="58"/>
      <c r="V5404" s="53">
        <f t="shared" si="2188"/>
        <v>0</v>
      </c>
      <c r="W5404" s="75"/>
      <c r="X5404" s="76"/>
    </row>
    <row r="5405" spans="1:24" s="77" customFormat="1" ht="15.75" x14ac:dyDescent="0.25">
      <c r="A5405" s="72" t="s">
        <v>312</v>
      </c>
      <c r="B5405" s="44" t="s">
        <v>335</v>
      </c>
      <c r="C5405" s="79" t="s">
        <v>247</v>
      </c>
      <c r="D5405" s="43" t="s">
        <v>248</v>
      </c>
      <c r="E5405" s="53"/>
      <c r="F5405" s="53">
        <f t="shared" si="2189"/>
        <v>0</v>
      </c>
      <c r="G5405" s="53"/>
      <c r="H5405" s="53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2186"/>
        <v>0</v>
      </c>
      <c r="R5405" s="74"/>
      <c r="S5405" s="53">
        <f t="shared" si="2187"/>
        <v>0</v>
      </c>
      <c r="T5405" s="58"/>
      <c r="U5405" s="58"/>
      <c r="V5405" s="53">
        <f t="shared" si="2188"/>
        <v>0</v>
      </c>
      <c r="W5405" s="75"/>
      <c r="X5405" s="76"/>
    </row>
    <row r="5406" spans="1:24" s="77" customFormat="1" ht="31.5" x14ac:dyDescent="0.25">
      <c r="A5406" s="72" t="s">
        <v>312</v>
      </c>
      <c r="B5406" s="44" t="s">
        <v>335</v>
      </c>
      <c r="C5406" s="79" t="s">
        <v>249</v>
      </c>
      <c r="D5406" s="43" t="s">
        <v>250</v>
      </c>
      <c r="E5406" s="53"/>
      <c r="F5406" s="53">
        <f t="shared" si="2189"/>
        <v>0</v>
      </c>
      <c r="G5406" s="53"/>
      <c r="H5406" s="53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2186"/>
        <v>0</v>
      </c>
      <c r="R5406" s="74"/>
      <c r="S5406" s="53">
        <f t="shared" si="2187"/>
        <v>0</v>
      </c>
      <c r="T5406" s="58"/>
      <c r="U5406" s="58"/>
      <c r="V5406" s="53">
        <f t="shared" si="2188"/>
        <v>0</v>
      </c>
      <c r="W5406" s="75"/>
      <c r="X5406" s="76"/>
    </row>
    <row r="5407" spans="1:24" s="77" customFormat="1" ht="15.75" x14ac:dyDescent="0.25">
      <c r="A5407" s="72" t="s">
        <v>312</v>
      </c>
      <c r="B5407" s="44" t="s">
        <v>335</v>
      </c>
      <c r="C5407" s="79" t="s">
        <v>251</v>
      </c>
      <c r="D5407" s="43" t="s">
        <v>260</v>
      </c>
      <c r="E5407" s="53"/>
      <c r="F5407" s="53">
        <f t="shared" si="2189"/>
        <v>0</v>
      </c>
      <c r="G5407" s="53"/>
      <c r="H5407" s="53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2186"/>
        <v>0</v>
      </c>
      <c r="R5407" s="74"/>
      <c r="S5407" s="53">
        <f t="shared" si="2187"/>
        <v>0</v>
      </c>
      <c r="T5407" s="58"/>
      <c r="U5407" s="58"/>
      <c r="V5407" s="53">
        <f t="shared" si="2188"/>
        <v>0</v>
      </c>
      <c r="W5407" s="75"/>
      <c r="X5407" s="76"/>
    </row>
    <row r="5408" spans="1:24" s="77" customFormat="1" ht="15.75" x14ac:dyDescent="0.25">
      <c r="A5408" s="72" t="s">
        <v>312</v>
      </c>
      <c r="B5408" s="44" t="s">
        <v>335</v>
      </c>
      <c r="C5408" s="79" t="s">
        <v>252</v>
      </c>
      <c r="D5408" s="43" t="s">
        <v>253</v>
      </c>
      <c r="E5408" s="53"/>
      <c r="F5408" s="53">
        <f t="shared" si="2189"/>
        <v>0</v>
      </c>
      <c r="G5408" s="53"/>
      <c r="H5408" s="53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2186"/>
        <v>0</v>
      </c>
      <c r="R5408" s="74"/>
      <c r="S5408" s="53">
        <f t="shared" si="2187"/>
        <v>0</v>
      </c>
      <c r="T5408" s="58"/>
      <c r="U5408" s="58"/>
      <c r="V5408" s="53">
        <f t="shared" si="2188"/>
        <v>0</v>
      </c>
      <c r="W5408" s="75"/>
      <c r="X5408" s="76"/>
    </row>
    <row r="5409" spans="1:24" s="77" customFormat="1" ht="15.75" x14ac:dyDescent="0.25">
      <c r="A5409" s="72" t="s">
        <v>312</v>
      </c>
      <c r="B5409" s="44" t="s">
        <v>335</v>
      </c>
      <c r="C5409" s="79" t="s">
        <v>254</v>
      </c>
      <c r="D5409" s="43" t="s">
        <v>255</v>
      </c>
      <c r="E5409" s="53"/>
      <c r="F5409" s="53">
        <f t="shared" si="2189"/>
        <v>0</v>
      </c>
      <c r="G5409" s="53"/>
      <c r="H5409" s="53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2186"/>
        <v>0</v>
      </c>
      <c r="R5409" s="74"/>
      <c r="S5409" s="53">
        <f t="shared" si="2187"/>
        <v>0</v>
      </c>
      <c r="T5409" s="58"/>
      <c r="U5409" s="58"/>
      <c r="V5409" s="53">
        <f t="shared" si="2188"/>
        <v>0</v>
      </c>
      <c r="W5409" s="75"/>
      <c r="X5409" s="76"/>
    </row>
    <row r="5410" spans="1:24" s="77" customFormat="1" ht="15.75" x14ac:dyDescent="0.25">
      <c r="A5410" s="72" t="s">
        <v>312</v>
      </c>
      <c r="B5410" s="44" t="s">
        <v>335</v>
      </c>
      <c r="C5410" s="79" t="s">
        <v>256</v>
      </c>
      <c r="D5410" s="43" t="s">
        <v>257</v>
      </c>
      <c r="E5410" s="53"/>
      <c r="F5410" s="53">
        <f t="shared" si="2189"/>
        <v>0</v>
      </c>
      <c r="G5410" s="53"/>
      <c r="H5410" s="53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2186"/>
        <v>0</v>
      </c>
      <c r="R5410" s="74"/>
      <c r="S5410" s="53">
        <f t="shared" si="2187"/>
        <v>0</v>
      </c>
      <c r="T5410" s="58"/>
      <c r="U5410" s="58"/>
      <c r="V5410" s="53">
        <f t="shared" si="2188"/>
        <v>0</v>
      </c>
      <c r="W5410" s="75"/>
      <c r="X5410" s="76"/>
    </row>
    <row r="5411" spans="1:24" s="77" customFormat="1" ht="31.5" x14ac:dyDescent="0.25">
      <c r="A5411" s="72" t="s">
        <v>312</v>
      </c>
      <c r="B5411" s="44" t="s">
        <v>335</v>
      </c>
      <c r="C5411" s="79" t="s">
        <v>258</v>
      </c>
      <c r="D5411" s="43" t="s">
        <v>259</v>
      </c>
      <c r="E5411" s="53"/>
      <c r="F5411" s="53">
        <f t="shared" si="2189"/>
        <v>0</v>
      </c>
      <c r="G5411" s="53"/>
      <c r="H5411" s="53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2186"/>
        <v>0</v>
      </c>
      <c r="R5411" s="74"/>
      <c r="S5411" s="53">
        <f t="shared" si="2187"/>
        <v>0</v>
      </c>
      <c r="T5411" s="58"/>
      <c r="U5411" s="58"/>
      <c r="V5411" s="53">
        <f t="shared" si="2188"/>
        <v>0</v>
      </c>
      <c r="W5411" s="75"/>
      <c r="X5411" s="76"/>
    </row>
    <row r="5412" spans="1:24" s="77" customFormat="1" ht="15.75" x14ac:dyDescent="0.25">
      <c r="A5412" s="72" t="s">
        <v>312</v>
      </c>
      <c r="B5412" s="44" t="s">
        <v>335</v>
      </c>
      <c r="C5412" s="79" t="s">
        <v>261</v>
      </c>
      <c r="D5412" s="43" t="s">
        <v>262</v>
      </c>
      <c r="E5412" s="53"/>
      <c r="F5412" s="53">
        <f t="shared" si="2189"/>
        <v>0</v>
      </c>
      <c r="G5412" s="53"/>
      <c r="H5412" s="53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2186"/>
        <v>0</v>
      </c>
      <c r="R5412" s="74"/>
      <c r="S5412" s="53">
        <f t="shared" si="2187"/>
        <v>0</v>
      </c>
      <c r="T5412" s="58"/>
      <c r="U5412" s="58"/>
      <c r="V5412" s="53">
        <f t="shared" si="2188"/>
        <v>0</v>
      </c>
      <c r="W5412" s="75"/>
      <c r="X5412" s="76"/>
    </row>
    <row r="5413" spans="1:24" s="77" customFormat="1" ht="47.25" x14ac:dyDescent="0.25">
      <c r="A5413" s="72" t="s">
        <v>312</v>
      </c>
      <c r="B5413" s="44" t="s">
        <v>335</v>
      </c>
      <c r="C5413" s="79" t="s">
        <v>263</v>
      </c>
      <c r="D5413" s="43" t="s">
        <v>264</v>
      </c>
      <c r="E5413" s="53"/>
      <c r="F5413" s="53">
        <f t="shared" si="2189"/>
        <v>0</v>
      </c>
      <c r="G5413" s="53"/>
      <c r="H5413" s="53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2186"/>
        <v>0</v>
      </c>
      <c r="R5413" s="74"/>
      <c r="S5413" s="53">
        <f t="shared" si="2187"/>
        <v>0</v>
      </c>
      <c r="T5413" s="58"/>
      <c r="U5413" s="58"/>
      <c r="V5413" s="53">
        <f t="shared" si="2188"/>
        <v>0</v>
      </c>
      <c r="W5413" s="75"/>
      <c r="X5413" s="76"/>
    </row>
    <row r="5414" spans="1:24" s="77" customFormat="1" ht="15.75" x14ac:dyDescent="0.25">
      <c r="A5414" s="72" t="s">
        <v>312</v>
      </c>
      <c r="B5414" s="44" t="s">
        <v>335</v>
      </c>
      <c r="C5414" s="79" t="s">
        <v>265</v>
      </c>
      <c r="D5414" s="43" t="s">
        <v>266</v>
      </c>
      <c r="E5414" s="53"/>
      <c r="F5414" s="53">
        <f t="shared" si="2189"/>
        <v>0</v>
      </c>
      <c r="G5414" s="53"/>
      <c r="H5414" s="53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2186"/>
        <v>0</v>
      </c>
      <c r="R5414" s="74"/>
      <c r="S5414" s="53">
        <f t="shared" si="2187"/>
        <v>0</v>
      </c>
      <c r="T5414" s="58"/>
      <c r="U5414" s="58"/>
      <c r="V5414" s="53">
        <f t="shared" si="2188"/>
        <v>0</v>
      </c>
      <c r="W5414" s="75"/>
      <c r="X5414" s="76"/>
    </row>
    <row r="5415" spans="1:24" s="77" customFormat="1" ht="31.5" x14ac:dyDescent="0.25">
      <c r="A5415" s="72" t="s">
        <v>312</v>
      </c>
      <c r="B5415" s="44" t="s">
        <v>335</v>
      </c>
      <c r="C5415" s="79" t="s">
        <v>267</v>
      </c>
      <c r="D5415" s="43" t="s">
        <v>268</v>
      </c>
      <c r="E5415" s="53"/>
      <c r="F5415" s="53">
        <f t="shared" si="2189"/>
        <v>0</v>
      </c>
      <c r="G5415" s="53"/>
      <c r="H5415" s="53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2186"/>
        <v>0</v>
      </c>
      <c r="R5415" s="74"/>
      <c r="S5415" s="53">
        <f t="shared" si="2187"/>
        <v>0</v>
      </c>
      <c r="T5415" s="58"/>
      <c r="U5415" s="58"/>
      <c r="V5415" s="53">
        <f t="shared" si="2188"/>
        <v>0</v>
      </c>
      <c r="W5415" s="75"/>
      <c r="X5415" s="76"/>
    </row>
    <row r="5416" spans="1:24" s="77" customFormat="1" ht="15.75" x14ac:dyDescent="0.25">
      <c r="A5416" s="72" t="s">
        <v>312</v>
      </c>
      <c r="B5416" s="44" t="s">
        <v>335</v>
      </c>
      <c r="C5416" s="79" t="s">
        <v>269</v>
      </c>
      <c r="D5416" s="43" t="s">
        <v>270</v>
      </c>
      <c r="E5416" s="53"/>
      <c r="F5416" s="53">
        <f t="shared" si="2189"/>
        <v>0</v>
      </c>
      <c r="G5416" s="53"/>
      <c r="H5416" s="53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2186"/>
        <v>0</v>
      </c>
      <c r="R5416" s="74"/>
      <c r="S5416" s="53">
        <f t="shared" si="2187"/>
        <v>0</v>
      </c>
      <c r="T5416" s="58"/>
      <c r="U5416" s="58"/>
      <c r="V5416" s="53">
        <f t="shared" si="2188"/>
        <v>0</v>
      </c>
      <c r="W5416" s="75"/>
      <c r="X5416" s="76"/>
    </row>
    <row r="5417" spans="1:24" s="77" customFormat="1" ht="31.5" x14ac:dyDescent="0.25">
      <c r="A5417" s="72" t="s">
        <v>312</v>
      </c>
      <c r="B5417" s="44" t="s">
        <v>335</v>
      </c>
      <c r="C5417" s="79" t="s">
        <v>271</v>
      </c>
      <c r="D5417" s="43" t="s">
        <v>272</v>
      </c>
      <c r="E5417" s="53"/>
      <c r="F5417" s="53">
        <f t="shared" si="2189"/>
        <v>0</v>
      </c>
      <c r="G5417" s="53"/>
      <c r="H5417" s="53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2186"/>
        <v>0</v>
      </c>
      <c r="R5417" s="74"/>
      <c r="S5417" s="53">
        <f t="shared" si="2187"/>
        <v>0</v>
      </c>
      <c r="T5417" s="58"/>
      <c r="U5417" s="58"/>
      <c r="V5417" s="53">
        <f t="shared" si="2188"/>
        <v>0</v>
      </c>
      <c r="W5417" s="75"/>
      <c r="X5417" s="76"/>
    </row>
    <row r="5418" spans="1:24" s="77" customFormat="1" ht="15.75" x14ac:dyDescent="0.25">
      <c r="A5418" s="72" t="s">
        <v>312</v>
      </c>
      <c r="B5418" s="44" t="s">
        <v>335</v>
      </c>
      <c r="C5418" s="79" t="s">
        <v>273</v>
      </c>
      <c r="D5418" s="43" t="s">
        <v>274</v>
      </c>
      <c r="E5418" s="53"/>
      <c r="F5418" s="53">
        <f t="shared" si="2189"/>
        <v>0</v>
      </c>
      <c r="G5418" s="53"/>
      <c r="H5418" s="53"/>
      <c r="I5418" s="54"/>
      <c r="J5418" s="50"/>
      <c r="K5418" s="54"/>
      <c r="L5418" s="50"/>
      <c r="M5418" s="75"/>
      <c r="N5418" s="75"/>
      <c r="O5418" s="74"/>
      <c r="P5418" s="74"/>
      <c r="Q5418" s="57">
        <f t="shared" si="2186"/>
        <v>0</v>
      </c>
      <c r="R5418" s="74"/>
      <c r="S5418" s="53">
        <f t="shared" si="2187"/>
        <v>0</v>
      </c>
      <c r="T5418" s="58"/>
      <c r="U5418" s="58"/>
      <c r="V5418" s="53">
        <f t="shared" si="2188"/>
        <v>0</v>
      </c>
      <c r="W5418" s="75"/>
      <c r="X5418" s="76"/>
    </row>
    <row r="5419" spans="1:24" s="77" customFormat="1" ht="31.5" x14ac:dyDescent="0.25">
      <c r="A5419" s="72" t="s">
        <v>312</v>
      </c>
      <c r="B5419" s="44" t="s">
        <v>335</v>
      </c>
      <c r="C5419" s="79" t="s">
        <v>275</v>
      </c>
      <c r="D5419" s="43" t="s">
        <v>276</v>
      </c>
      <c r="E5419" s="74"/>
      <c r="F5419" s="74"/>
      <c r="G5419" s="74"/>
      <c r="H5419" s="74"/>
      <c r="I5419" s="54"/>
      <c r="J5419" s="50"/>
      <c r="K5419" s="54"/>
      <c r="L5419" s="50"/>
      <c r="M5419" s="75"/>
      <c r="N5419" s="75"/>
      <c r="O5419" s="74"/>
      <c r="P5419" s="74"/>
      <c r="Q5419" s="57">
        <f t="shared" si="2186"/>
        <v>0</v>
      </c>
      <c r="R5419" s="74"/>
      <c r="S5419" s="53">
        <f t="shared" si="2187"/>
        <v>0</v>
      </c>
      <c r="T5419" s="53"/>
      <c r="U5419" s="53"/>
      <c r="V5419" s="53">
        <f t="shared" si="2188"/>
        <v>0</v>
      </c>
      <c r="W5419" s="75"/>
      <c r="X5419" s="76"/>
    </row>
    <row r="5420" spans="1:24" s="77" customFormat="1" ht="15.75" x14ac:dyDescent="0.25">
      <c r="A5420" s="72" t="s">
        <v>312</v>
      </c>
      <c r="B5420" s="44" t="s">
        <v>335</v>
      </c>
      <c r="C5420" s="37" t="s">
        <v>353</v>
      </c>
      <c r="D5420" s="43" t="s">
        <v>351</v>
      </c>
      <c r="E5420" s="74"/>
      <c r="F5420" s="74"/>
      <c r="G5420" s="74"/>
      <c r="H5420" s="74"/>
      <c r="I5420" s="54"/>
      <c r="J5420" s="50"/>
      <c r="K5420" s="54"/>
      <c r="L5420" s="50"/>
      <c r="M5420" s="75"/>
      <c r="N5420" s="75"/>
      <c r="O5420" s="74"/>
      <c r="P5420" s="74"/>
      <c r="Q5420" s="57"/>
      <c r="R5420" s="74"/>
      <c r="S5420" s="53"/>
      <c r="T5420" s="53"/>
      <c r="U5420" s="53"/>
      <c r="V5420" s="53"/>
      <c r="W5420" s="75"/>
      <c r="X5420" s="76"/>
    </row>
    <row r="5421" spans="1:24" s="77" customFormat="1" ht="15.75" x14ac:dyDescent="0.25">
      <c r="A5421" s="72" t="s">
        <v>312</v>
      </c>
      <c r="B5421" s="44" t="s">
        <v>335</v>
      </c>
      <c r="C5421" s="37" t="s">
        <v>354</v>
      </c>
      <c r="D5421" s="38" t="s">
        <v>355</v>
      </c>
      <c r="E5421" s="53"/>
      <c r="F5421" s="99">
        <f>E5421/12*1</f>
        <v>0</v>
      </c>
      <c r="G5421" s="74"/>
      <c r="H5421" s="74"/>
      <c r="I5421" s="54"/>
      <c r="J5421" s="50"/>
      <c r="K5421" s="54"/>
      <c r="L5421" s="50"/>
      <c r="M5421" s="75"/>
      <c r="N5421" s="75"/>
      <c r="O5421" s="74"/>
      <c r="P5421" s="74"/>
      <c r="Q5421" s="57">
        <f>O5421-P5421</f>
        <v>0</v>
      </c>
      <c r="R5421" s="74"/>
      <c r="S5421" s="53">
        <f>ROUND(R5421/12*3,0)</f>
        <v>0</v>
      </c>
      <c r="T5421" s="53"/>
      <c r="U5421" s="53"/>
      <c r="V5421" s="53">
        <f>T5421-U5421</f>
        <v>0</v>
      </c>
      <c r="W5421" s="75"/>
      <c r="X5421" s="76"/>
    </row>
    <row r="5422" spans="1:24" s="81" customFormat="1" ht="29.25" customHeight="1" x14ac:dyDescent="0.25">
      <c r="A5422" s="72" t="s">
        <v>312</v>
      </c>
      <c r="B5422" s="44" t="s">
        <v>335</v>
      </c>
      <c r="C5422" s="37" t="s">
        <v>360</v>
      </c>
      <c r="D5422" s="43" t="s">
        <v>319</v>
      </c>
      <c r="E5422" s="53"/>
      <c r="F5422" s="53"/>
      <c r="G5422" s="53"/>
      <c r="H5422" s="53"/>
      <c r="I5422" s="119"/>
      <c r="J5422" s="55"/>
      <c r="K5422" s="54"/>
      <c r="L5422" s="55"/>
      <c r="M5422" s="75"/>
      <c r="N5422" s="75"/>
      <c r="O5422" s="74"/>
      <c r="P5422" s="74"/>
      <c r="Q5422" s="59"/>
      <c r="R5422" s="74"/>
      <c r="S5422" s="53"/>
      <c r="T5422" s="53"/>
      <c r="U5422" s="53"/>
      <c r="V5422" s="53"/>
      <c r="W5422" s="75"/>
      <c r="X5422" s="76"/>
    </row>
    <row r="5423" spans="1:24" s="81" customFormat="1" ht="26.25" customHeight="1" x14ac:dyDescent="0.25">
      <c r="A5423" s="72" t="s">
        <v>312</v>
      </c>
      <c r="B5423" s="44" t="s">
        <v>335</v>
      </c>
      <c r="C5423" s="37" t="s">
        <v>380</v>
      </c>
      <c r="D5423" s="39" t="s">
        <v>361</v>
      </c>
      <c r="E5423" s="53"/>
      <c r="F5423" s="99">
        <f>E5423/12*1</f>
        <v>0</v>
      </c>
      <c r="G5423" s="74"/>
      <c r="H5423" s="74"/>
      <c r="I5423" s="119"/>
      <c r="J5423" s="55"/>
      <c r="K5423" s="119"/>
      <c r="L5423" s="55"/>
      <c r="M5423" s="75"/>
      <c r="N5423" s="75"/>
      <c r="O5423" s="74"/>
      <c r="P5423" s="74"/>
      <c r="Q5423" s="59"/>
      <c r="R5423" s="74"/>
      <c r="S5423" s="53"/>
      <c r="T5423" s="53"/>
      <c r="U5423" s="53"/>
      <c r="V5423" s="53"/>
      <c r="W5423" s="75"/>
      <c r="X5423" s="76"/>
    </row>
    <row r="5424" spans="1:24" s="81" customFormat="1" ht="26.25" customHeight="1" x14ac:dyDescent="0.25">
      <c r="A5424" s="72" t="s">
        <v>312</v>
      </c>
      <c r="B5424" s="44" t="s">
        <v>335</v>
      </c>
      <c r="C5424" s="98" t="s">
        <v>387</v>
      </c>
      <c r="D5424" s="117" t="s">
        <v>388</v>
      </c>
      <c r="E5424" s="53">
        <v>10000</v>
      </c>
      <c r="F5424" s="53">
        <f>E5424</f>
        <v>10000</v>
      </c>
      <c r="G5424" s="53">
        <f t="shared" ref="G5424:H5424" si="2190">F5424</f>
        <v>10000</v>
      </c>
      <c r="H5424" s="53">
        <f t="shared" si="2190"/>
        <v>10000</v>
      </c>
      <c r="I5424" s="119"/>
      <c r="J5424" s="55"/>
      <c r="K5424" s="54"/>
      <c r="L5424" s="55"/>
      <c r="M5424" s="75"/>
      <c r="N5424" s="75"/>
      <c r="O5424" s="74"/>
      <c r="P5424" s="74"/>
      <c r="Q5424" s="57"/>
      <c r="R5424" s="74"/>
      <c r="S5424" s="53"/>
      <c r="T5424" s="53"/>
      <c r="U5424" s="53"/>
      <c r="V5424" s="53"/>
      <c r="W5424" s="75"/>
      <c r="X5424" s="76"/>
    </row>
    <row r="5425" spans="1:24" s="77" customFormat="1" ht="15.75" x14ac:dyDescent="0.25">
      <c r="A5425" s="100" t="s">
        <v>313</v>
      </c>
      <c r="B5425" s="100" t="s">
        <v>336</v>
      </c>
      <c r="C5425" s="108" t="s">
        <v>102</v>
      </c>
      <c r="D5425" s="102" t="s">
        <v>21</v>
      </c>
      <c r="E5425" s="109">
        <f>E5426+E5465</f>
        <v>75549</v>
      </c>
      <c r="F5425" s="109">
        <f>F5426+F5465</f>
        <v>20924.669999999998</v>
      </c>
      <c r="G5425" s="109">
        <f>G5426+G5465</f>
        <v>24208.93</v>
      </c>
      <c r="H5425" s="109">
        <f>H5426+H5465</f>
        <v>20517</v>
      </c>
      <c r="I5425" s="127">
        <f>I5426+I5465</f>
        <v>3284.2599999999998</v>
      </c>
      <c r="J5425" s="104">
        <f>ROUND(I5425/F5425*100,2)</f>
        <v>15.7</v>
      </c>
      <c r="K5425" s="127">
        <f>K5426+K5465</f>
        <v>0</v>
      </c>
      <c r="L5425" s="106">
        <f>ROUND(K5425*100/-F5425,2)</f>
        <v>0</v>
      </c>
      <c r="M5425" s="109">
        <f t="shared" ref="M5425:V5425" si="2191">M5426+M5465</f>
        <v>3430</v>
      </c>
      <c r="N5425" s="109">
        <f t="shared" si="2191"/>
        <v>571.66999999999996</v>
      </c>
      <c r="O5425" s="109">
        <f t="shared" si="2191"/>
        <v>574</v>
      </c>
      <c r="P5425" s="109">
        <f t="shared" si="2191"/>
        <v>448</v>
      </c>
      <c r="Q5425" s="127">
        <f t="shared" si="2191"/>
        <v>126</v>
      </c>
      <c r="R5425" s="109">
        <f t="shared" si="2191"/>
        <v>109</v>
      </c>
      <c r="S5425" s="103">
        <f t="shared" si="2191"/>
        <v>18</v>
      </c>
      <c r="T5425" s="103">
        <f t="shared" si="2191"/>
        <v>23</v>
      </c>
      <c r="U5425" s="103">
        <f t="shared" si="2191"/>
        <v>18</v>
      </c>
      <c r="V5425" s="103">
        <f t="shared" si="2191"/>
        <v>5</v>
      </c>
      <c r="W5425" s="107">
        <v>329</v>
      </c>
      <c r="X5425" s="80"/>
    </row>
    <row r="5426" spans="1:24" s="81" customFormat="1" ht="29.25" customHeight="1" x14ac:dyDescent="0.25">
      <c r="A5426" s="72" t="s">
        <v>313</v>
      </c>
      <c r="B5426" s="21">
        <v>1</v>
      </c>
      <c r="C5426" s="73" t="s">
        <v>102</v>
      </c>
      <c r="D5426" s="27" t="s">
        <v>22</v>
      </c>
      <c r="E5426" s="52">
        <f t="shared" ref="E5426:L5426" si="2192">E5427+E5433+E5447</f>
        <v>0</v>
      </c>
      <c r="F5426" s="52">
        <f t="shared" si="2192"/>
        <v>0</v>
      </c>
      <c r="G5426" s="52">
        <f t="shared" si="2192"/>
        <v>0</v>
      </c>
      <c r="H5426" s="52">
        <f t="shared" si="2192"/>
        <v>0</v>
      </c>
      <c r="I5426" s="52">
        <f t="shared" si="2192"/>
        <v>0</v>
      </c>
      <c r="J5426" s="124">
        <f t="shared" si="2192"/>
        <v>0</v>
      </c>
      <c r="K5426" s="52">
        <f t="shared" si="2192"/>
        <v>0</v>
      </c>
      <c r="L5426" s="52">
        <f t="shared" si="2192"/>
        <v>0</v>
      </c>
      <c r="M5426" s="49">
        <v>0</v>
      </c>
      <c r="N5426" s="49">
        <f>ROUND(M5426/12*2,2)</f>
        <v>0</v>
      </c>
      <c r="O5426" s="52">
        <f t="shared" ref="O5426:V5426" si="2193">O5427+O5433+O5447</f>
        <v>0</v>
      </c>
      <c r="P5426" s="52">
        <f t="shared" si="2193"/>
        <v>0</v>
      </c>
      <c r="Q5426" s="52">
        <f t="shared" si="2193"/>
        <v>0</v>
      </c>
      <c r="R5426" s="52">
        <f t="shared" si="2193"/>
        <v>0</v>
      </c>
      <c r="S5426" s="52">
        <f t="shared" si="2193"/>
        <v>0</v>
      </c>
      <c r="T5426" s="59">
        <f t="shared" si="2193"/>
        <v>0</v>
      </c>
      <c r="U5426" s="59">
        <f t="shared" si="2193"/>
        <v>0</v>
      </c>
      <c r="V5426" s="59">
        <f t="shared" si="2193"/>
        <v>0</v>
      </c>
      <c r="W5426" s="75"/>
      <c r="X5426" s="82"/>
    </row>
    <row r="5427" spans="1:24" s="81" customFormat="1" ht="26.25" customHeight="1" x14ac:dyDescent="0.25">
      <c r="A5427" s="72" t="s">
        <v>313</v>
      </c>
      <c r="B5427" s="33" t="s">
        <v>330</v>
      </c>
      <c r="C5427" s="73" t="s">
        <v>102</v>
      </c>
      <c r="D5427" s="32" t="s">
        <v>23</v>
      </c>
      <c r="E5427" s="83">
        <f t="shared" ref="E5427:L5427" si="2194">SUM(E5428:E5432)</f>
        <v>0</v>
      </c>
      <c r="F5427" s="83">
        <f t="shared" si="2194"/>
        <v>0</v>
      </c>
      <c r="G5427" s="83">
        <f t="shared" si="2194"/>
        <v>0</v>
      </c>
      <c r="H5427" s="83">
        <f t="shared" si="2194"/>
        <v>0</v>
      </c>
      <c r="I5427" s="49">
        <f t="shared" si="2194"/>
        <v>0</v>
      </c>
      <c r="J5427" s="128">
        <f t="shared" si="2194"/>
        <v>0</v>
      </c>
      <c r="K5427" s="49">
        <f t="shared" si="2194"/>
        <v>0</v>
      </c>
      <c r="L5427" s="49">
        <f t="shared" si="2194"/>
        <v>0</v>
      </c>
      <c r="M5427" s="83"/>
      <c r="N5427" s="83"/>
      <c r="O5427" s="52">
        <f t="shared" ref="O5427:V5427" si="2195">SUM(O5428:O5432)</f>
        <v>0</v>
      </c>
      <c r="P5427" s="52">
        <f t="shared" si="2195"/>
        <v>0</v>
      </c>
      <c r="Q5427" s="52">
        <f t="shared" si="2195"/>
        <v>0</v>
      </c>
      <c r="R5427" s="52">
        <f t="shared" si="2195"/>
        <v>0</v>
      </c>
      <c r="S5427" s="52">
        <f t="shared" si="2195"/>
        <v>0</v>
      </c>
      <c r="T5427" s="52">
        <f t="shared" si="2195"/>
        <v>0</v>
      </c>
      <c r="U5427" s="49">
        <f t="shared" si="2195"/>
        <v>0</v>
      </c>
      <c r="V5427" s="49">
        <f t="shared" si="2195"/>
        <v>0</v>
      </c>
      <c r="W5427" s="83"/>
      <c r="X5427" s="82"/>
    </row>
    <row r="5428" spans="1:24" s="81" customFormat="1" ht="22.5" customHeight="1" x14ac:dyDescent="0.25">
      <c r="A5428" s="72" t="s">
        <v>313</v>
      </c>
      <c r="B5428" s="33" t="s">
        <v>330</v>
      </c>
      <c r="C5428" s="73" t="s">
        <v>73</v>
      </c>
      <c r="D5428" s="34" t="s">
        <v>106</v>
      </c>
      <c r="E5428" s="53"/>
      <c r="F5428" s="99"/>
      <c r="G5428" s="53"/>
      <c r="H5428" s="99"/>
      <c r="I5428" s="54"/>
      <c r="J5428" s="50"/>
      <c r="K5428" s="54"/>
      <c r="L5428" s="55"/>
      <c r="M5428" s="74"/>
      <c r="N5428" s="74"/>
      <c r="O5428" s="74"/>
      <c r="P5428" s="74"/>
      <c r="Q5428" s="59">
        <f>O5428-P5428</f>
        <v>0</v>
      </c>
      <c r="R5428" s="74"/>
      <c r="S5428" s="53">
        <f>ROUND(R5428/12*3,0)</f>
        <v>0</v>
      </c>
      <c r="T5428" s="53"/>
      <c r="U5428" s="53"/>
      <c r="V5428" s="53">
        <f>T5428-U5428</f>
        <v>0</v>
      </c>
      <c r="W5428" s="74"/>
      <c r="X5428" s="76"/>
    </row>
    <row r="5429" spans="1:24" s="77" customFormat="1" ht="15.75" x14ac:dyDescent="0.25">
      <c r="A5429" s="72" t="s">
        <v>313</v>
      </c>
      <c r="B5429" s="33" t="s">
        <v>330</v>
      </c>
      <c r="C5429" s="73" t="s">
        <v>74</v>
      </c>
      <c r="D5429" s="116" t="s">
        <v>104</v>
      </c>
      <c r="E5429" s="53"/>
      <c r="F5429" s="53"/>
      <c r="G5429" s="53"/>
      <c r="H5429" s="53"/>
      <c r="I5429" s="54"/>
      <c r="J5429" s="50"/>
      <c r="K5429" s="54"/>
      <c r="L5429" s="55"/>
      <c r="M5429" s="75"/>
      <c r="N5429" s="75"/>
      <c r="O5429" s="74"/>
      <c r="P5429" s="74"/>
      <c r="Q5429" s="57">
        <f>O5429-P5429</f>
        <v>0</v>
      </c>
      <c r="R5429" s="74"/>
      <c r="S5429" s="53">
        <f>ROUND(R5429/12*3,0)</f>
        <v>0</v>
      </c>
      <c r="T5429" s="58"/>
      <c r="U5429" s="58"/>
      <c r="V5429" s="53">
        <f>T5429-U5429</f>
        <v>0</v>
      </c>
      <c r="W5429" s="75"/>
      <c r="X5429" s="76"/>
    </row>
    <row r="5430" spans="1:24" s="77" customFormat="1" ht="15.75" x14ac:dyDescent="0.25">
      <c r="A5430" s="72" t="s">
        <v>313</v>
      </c>
      <c r="B5430" s="33" t="s">
        <v>330</v>
      </c>
      <c r="C5430" s="73" t="s">
        <v>74</v>
      </c>
      <c r="D5430" s="116" t="s">
        <v>105</v>
      </c>
      <c r="E5430" s="53"/>
      <c r="F5430" s="53"/>
      <c r="G5430" s="53"/>
      <c r="H5430" s="53"/>
      <c r="I5430" s="54"/>
      <c r="J5430" s="50"/>
      <c r="K5430" s="54"/>
      <c r="L5430" s="55"/>
      <c r="M5430" s="75"/>
      <c r="N5430" s="75"/>
      <c r="O5430" s="74"/>
      <c r="P5430" s="74"/>
      <c r="Q5430" s="57">
        <f>O5430-P5430</f>
        <v>0</v>
      </c>
      <c r="R5430" s="74"/>
      <c r="S5430" s="53">
        <f>ROUND(R5430/12*3,0)</f>
        <v>0</v>
      </c>
      <c r="T5430" s="58"/>
      <c r="U5430" s="58"/>
      <c r="V5430" s="53">
        <f>T5430-U5430</f>
        <v>0</v>
      </c>
      <c r="W5430" s="75"/>
      <c r="X5430" s="76"/>
    </row>
    <row r="5431" spans="1:24" s="77" customFormat="1" ht="15.75" x14ac:dyDescent="0.25">
      <c r="A5431" s="72" t="s">
        <v>313</v>
      </c>
      <c r="B5431" s="33" t="s">
        <v>330</v>
      </c>
      <c r="C5431" s="73" t="s">
        <v>75</v>
      </c>
      <c r="D5431" s="34" t="s">
        <v>107</v>
      </c>
      <c r="E5431" s="74"/>
      <c r="F5431" s="53"/>
      <c r="G5431" s="74"/>
      <c r="H5431" s="74"/>
      <c r="I5431" s="54"/>
      <c r="J5431" s="50"/>
      <c r="K5431" s="54"/>
      <c r="L5431" s="55"/>
      <c r="M5431" s="75"/>
      <c r="N5431" s="75"/>
      <c r="O5431" s="74"/>
      <c r="P5431" s="74"/>
      <c r="Q5431" s="57">
        <f>O5431-P5431</f>
        <v>0</v>
      </c>
      <c r="R5431" s="74"/>
      <c r="S5431" s="53">
        <f>ROUND(R5431/12*3,0)</f>
        <v>0</v>
      </c>
      <c r="T5431" s="58"/>
      <c r="U5431" s="58"/>
      <c r="V5431" s="53">
        <f>T5431-U5431</f>
        <v>0</v>
      </c>
      <c r="W5431" s="75"/>
      <c r="X5431" s="76"/>
    </row>
    <row r="5432" spans="1:24" s="77" customFormat="1" ht="31.5" x14ac:dyDescent="0.25">
      <c r="A5432" s="72" t="s">
        <v>313</v>
      </c>
      <c r="B5432" s="33" t="s">
        <v>330</v>
      </c>
      <c r="C5432" s="73" t="s">
        <v>76</v>
      </c>
      <c r="D5432" s="34" t="s">
        <v>108</v>
      </c>
      <c r="E5432" s="74"/>
      <c r="F5432" s="53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>
        <f>O5432-P5432</f>
        <v>0</v>
      </c>
      <c r="R5432" s="74"/>
      <c r="S5432" s="53">
        <f>ROUND(R5432/12*3,0)</f>
        <v>0</v>
      </c>
      <c r="T5432" s="58"/>
      <c r="U5432" s="58"/>
      <c r="V5432" s="53">
        <f>T5432-U5432</f>
        <v>0</v>
      </c>
      <c r="W5432" s="75"/>
      <c r="X5432" s="76"/>
    </row>
    <row r="5433" spans="1:24" s="77" customFormat="1" ht="15.75" x14ac:dyDescent="0.25">
      <c r="A5433" s="72" t="s">
        <v>313</v>
      </c>
      <c r="B5433" s="22" t="s">
        <v>331</v>
      </c>
      <c r="C5433" s="36"/>
      <c r="D5433" s="32" t="s">
        <v>24</v>
      </c>
      <c r="E5433" s="61">
        <f t="shared" ref="E5433:L5433" si="2196">SUM(E5434:E5446)</f>
        <v>0</v>
      </c>
      <c r="F5433" s="61">
        <f t="shared" si="2196"/>
        <v>0</v>
      </c>
      <c r="G5433" s="61">
        <f t="shared" si="2196"/>
        <v>0</v>
      </c>
      <c r="H5433" s="61">
        <f t="shared" si="2196"/>
        <v>0</v>
      </c>
      <c r="I5433" s="120">
        <f t="shared" si="2196"/>
        <v>0</v>
      </c>
      <c r="J5433" s="120">
        <f t="shared" si="2196"/>
        <v>0</v>
      </c>
      <c r="K5433" s="120">
        <f t="shared" si="2196"/>
        <v>0</v>
      </c>
      <c r="L5433" s="61">
        <f t="shared" si="2196"/>
        <v>0</v>
      </c>
      <c r="M5433" s="61"/>
      <c r="N5433" s="61"/>
      <c r="O5433" s="61">
        <f t="shared" ref="O5433:V5433" si="2197">SUM(O5434:O5446)</f>
        <v>0</v>
      </c>
      <c r="P5433" s="61">
        <f t="shared" si="2197"/>
        <v>0</v>
      </c>
      <c r="Q5433" s="120">
        <f t="shared" si="2197"/>
        <v>0</v>
      </c>
      <c r="R5433" s="61">
        <f t="shared" si="2197"/>
        <v>0</v>
      </c>
      <c r="S5433" s="61">
        <f t="shared" si="2197"/>
        <v>0</v>
      </c>
      <c r="T5433" s="137">
        <f t="shared" si="2197"/>
        <v>0</v>
      </c>
      <c r="U5433" s="137">
        <f t="shared" si="2197"/>
        <v>0</v>
      </c>
      <c r="V5433" s="61">
        <f t="shared" si="2197"/>
        <v>0</v>
      </c>
      <c r="W5433" s="68"/>
      <c r="X5433" s="76"/>
    </row>
    <row r="5434" spans="1:24" s="77" customFormat="1" ht="15.75" x14ac:dyDescent="0.25">
      <c r="A5434" s="72" t="s">
        <v>313</v>
      </c>
      <c r="B5434" s="33" t="s">
        <v>331</v>
      </c>
      <c r="C5434" s="79" t="s">
        <v>25</v>
      </c>
      <c r="D5434" s="34" t="s">
        <v>54</v>
      </c>
      <c r="E5434" s="74"/>
      <c r="F5434" s="74"/>
      <c r="G5434" s="74"/>
      <c r="H5434" s="74"/>
      <c r="I5434" s="119"/>
      <c r="J5434" s="50"/>
      <c r="K5434" s="119"/>
      <c r="L5434" s="55"/>
      <c r="M5434" s="75"/>
      <c r="N5434" s="75"/>
      <c r="O5434" s="74"/>
      <c r="P5434" s="74"/>
      <c r="Q5434" s="59">
        <f t="shared" ref="Q5434:Q5446" si="2198">O5434-P5434</f>
        <v>0</v>
      </c>
      <c r="R5434" s="74"/>
      <c r="S5434" s="53">
        <f t="shared" ref="S5434:S5446" si="2199">ROUND(R5434/12*3,0)</f>
        <v>0</v>
      </c>
      <c r="T5434" s="53"/>
      <c r="U5434" s="53"/>
      <c r="V5434" s="53">
        <f t="shared" ref="V5434:V5446" si="2200">T5434-U5434</f>
        <v>0</v>
      </c>
      <c r="W5434" s="75"/>
      <c r="X5434" s="76"/>
    </row>
    <row r="5435" spans="1:24" s="77" customFormat="1" ht="15.75" x14ac:dyDescent="0.25">
      <c r="A5435" s="72" t="s">
        <v>313</v>
      </c>
      <c r="B5435" s="33" t="s">
        <v>331</v>
      </c>
      <c r="C5435" s="79" t="s">
        <v>26</v>
      </c>
      <c r="D5435" s="34" t="s">
        <v>27</v>
      </c>
      <c r="E5435" s="74"/>
      <c r="F5435" s="74"/>
      <c r="G5435" s="74"/>
      <c r="H5435" s="74"/>
      <c r="I5435" s="54"/>
      <c r="J5435" s="50"/>
      <c r="K5435" s="54"/>
      <c r="L5435" s="55"/>
      <c r="M5435" s="75"/>
      <c r="N5435" s="75"/>
      <c r="O5435" s="74"/>
      <c r="P5435" s="74"/>
      <c r="Q5435" s="57">
        <f t="shared" si="2198"/>
        <v>0</v>
      </c>
      <c r="R5435" s="74"/>
      <c r="S5435" s="53">
        <f t="shared" si="2199"/>
        <v>0</v>
      </c>
      <c r="T5435" s="58"/>
      <c r="U5435" s="58"/>
      <c r="V5435" s="53">
        <f t="shared" si="2200"/>
        <v>0</v>
      </c>
      <c r="W5435" s="75"/>
      <c r="X5435" s="76"/>
    </row>
    <row r="5436" spans="1:24" s="77" customFormat="1" ht="31.5" x14ac:dyDescent="0.25">
      <c r="A5436" s="72" t="s">
        <v>313</v>
      </c>
      <c r="B5436" s="33" t="s">
        <v>331</v>
      </c>
      <c r="C5436" s="79" t="s">
        <v>28</v>
      </c>
      <c r="D5436" s="34" t="s">
        <v>29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2198"/>
        <v>0</v>
      </c>
      <c r="R5436" s="74"/>
      <c r="S5436" s="53">
        <f t="shared" si="2199"/>
        <v>0</v>
      </c>
      <c r="T5436" s="58"/>
      <c r="U5436" s="58"/>
      <c r="V5436" s="53">
        <f t="shared" si="2200"/>
        <v>0</v>
      </c>
      <c r="W5436" s="75"/>
      <c r="X5436" s="76"/>
    </row>
    <row r="5437" spans="1:24" s="77" customFormat="1" ht="15.75" x14ac:dyDescent="0.25">
      <c r="A5437" s="72" t="s">
        <v>313</v>
      </c>
      <c r="B5437" s="33" t="s">
        <v>331</v>
      </c>
      <c r="C5437" s="79" t="s">
        <v>56</v>
      </c>
      <c r="D5437" s="34" t="s">
        <v>53</v>
      </c>
      <c r="E5437" s="74"/>
      <c r="F5437" s="74"/>
      <c r="G5437" s="74"/>
      <c r="H5437" s="74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2198"/>
        <v>0</v>
      </c>
      <c r="R5437" s="74"/>
      <c r="S5437" s="53">
        <f t="shared" si="2199"/>
        <v>0</v>
      </c>
      <c r="T5437" s="58"/>
      <c r="U5437" s="58"/>
      <c r="V5437" s="53">
        <f t="shared" si="2200"/>
        <v>0</v>
      </c>
      <c r="W5437" s="75"/>
      <c r="X5437" s="76"/>
    </row>
    <row r="5438" spans="1:24" s="77" customFormat="1" ht="15.75" x14ac:dyDescent="0.25">
      <c r="A5438" s="72" t="s">
        <v>313</v>
      </c>
      <c r="B5438" s="33" t="s">
        <v>331</v>
      </c>
      <c r="C5438" s="79" t="s">
        <v>57</v>
      </c>
      <c r="D5438" s="34" t="s">
        <v>68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2198"/>
        <v>0</v>
      </c>
      <c r="R5438" s="74"/>
      <c r="S5438" s="53">
        <f t="shared" si="2199"/>
        <v>0</v>
      </c>
      <c r="T5438" s="58"/>
      <c r="U5438" s="58"/>
      <c r="V5438" s="53">
        <f t="shared" si="2200"/>
        <v>0</v>
      </c>
      <c r="W5438" s="75"/>
      <c r="X5438" s="76"/>
    </row>
    <row r="5439" spans="1:24" s="77" customFormat="1" ht="15.75" x14ac:dyDescent="0.25">
      <c r="A5439" s="72" t="s">
        <v>313</v>
      </c>
      <c r="B5439" s="33" t="s">
        <v>331</v>
      </c>
      <c r="C5439" s="79" t="s">
        <v>58</v>
      </c>
      <c r="D5439" s="34" t="s">
        <v>70</v>
      </c>
      <c r="E5439" s="74"/>
      <c r="F5439" s="74"/>
      <c r="G5439" s="74"/>
      <c r="H5439" s="74"/>
      <c r="I5439" s="54"/>
      <c r="J5439" s="50"/>
      <c r="K5439" s="54"/>
      <c r="L5439" s="55"/>
      <c r="M5439" s="75"/>
      <c r="N5439" s="75"/>
      <c r="O5439" s="74"/>
      <c r="P5439" s="74"/>
      <c r="Q5439" s="57">
        <f t="shared" si="2198"/>
        <v>0</v>
      </c>
      <c r="R5439" s="74"/>
      <c r="S5439" s="53">
        <f t="shared" si="2199"/>
        <v>0</v>
      </c>
      <c r="T5439" s="58"/>
      <c r="U5439" s="58"/>
      <c r="V5439" s="53">
        <f t="shared" si="2200"/>
        <v>0</v>
      </c>
      <c r="W5439" s="75"/>
      <c r="X5439" s="76"/>
    </row>
    <row r="5440" spans="1:24" s="77" customFormat="1" ht="31.5" x14ac:dyDescent="0.25">
      <c r="A5440" s="72" t="s">
        <v>313</v>
      </c>
      <c r="B5440" s="33" t="s">
        <v>331</v>
      </c>
      <c r="C5440" s="79" t="s">
        <v>59</v>
      </c>
      <c r="D5440" s="34" t="s">
        <v>69</v>
      </c>
      <c r="E5440" s="74"/>
      <c r="F5440" s="74"/>
      <c r="G5440" s="74"/>
      <c r="H5440" s="74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2198"/>
        <v>0</v>
      </c>
      <c r="R5440" s="74"/>
      <c r="S5440" s="53">
        <f t="shared" si="2199"/>
        <v>0</v>
      </c>
      <c r="T5440" s="58"/>
      <c r="U5440" s="58"/>
      <c r="V5440" s="53">
        <f t="shared" si="2200"/>
        <v>0</v>
      </c>
      <c r="W5440" s="75"/>
      <c r="X5440" s="76"/>
    </row>
    <row r="5441" spans="1:24" s="77" customFormat="1" ht="15.75" x14ac:dyDescent="0.25">
      <c r="A5441" s="72" t="s">
        <v>313</v>
      </c>
      <c r="B5441" s="33" t="s">
        <v>331</v>
      </c>
      <c r="C5441" s="79" t="s">
        <v>60</v>
      </c>
      <c r="D5441" s="34" t="s">
        <v>72</v>
      </c>
      <c r="E5441" s="74"/>
      <c r="F5441" s="74"/>
      <c r="G5441" s="74"/>
      <c r="H5441" s="74"/>
      <c r="I5441" s="54"/>
      <c r="J5441" s="50"/>
      <c r="K5441" s="54"/>
      <c r="L5441" s="55"/>
      <c r="M5441" s="75"/>
      <c r="N5441" s="75"/>
      <c r="O5441" s="74"/>
      <c r="P5441" s="74"/>
      <c r="Q5441" s="57">
        <f t="shared" si="2198"/>
        <v>0</v>
      </c>
      <c r="R5441" s="74"/>
      <c r="S5441" s="53">
        <f t="shared" si="2199"/>
        <v>0</v>
      </c>
      <c r="T5441" s="58"/>
      <c r="U5441" s="58"/>
      <c r="V5441" s="53">
        <f t="shared" si="2200"/>
        <v>0</v>
      </c>
      <c r="W5441" s="75"/>
      <c r="X5441" s="76"/>
    </row>
    <row r="5442" spans="1:24" s="77" customFormat="1" ht="15.75" x14ac:dyDescent="0.25">
      <c r="A5442" s="72" t="s">
        <v>313</v>
      </c>
      <c r="B5442" s="33" t="s">
        <v>331</v>
      </c>
      <c r="C5442" s="79" t="s">
        <v>61</v>
      </c>
      <c r="D5442" s="34" t="s">
        <v>67</v>
      </c>
      <c r="E5442" s="74"/>
      <c r="F5442" s="74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2198"/>
        <v>0</v>
      </c>
      <c r="R5442" s="74"/>
      <c r="S5442" s="53">
        <f t="shared" si="2199"/>
        <v>0</v>
      </c>
      <c r="T5442" s="58"/>
      <c r="U5442" s="58"/>
      <c r="V5442" s="53">
        <f t="shared" si="2200"/>
        <v>0</v>
      </c>
      <c r="W5442" s="75"/>
      <c r="X5442" s="76"/>
    </row>
    <row r="5443" spans="1:24" s="77" customFormat="1" ht="15.75" x14ac:dyDescent="0.25">
      <c r="A5443" s="72" t="s">
        <v>313</v>
      </c>
      <c r="B5443" s="33" t="s">
        <v>331</v>
      </c>
      <c r="C5443" s="79" t="s">
        <v>62</v>
      </c>
      <c r="D5443" s="34" t="s">
        <v>66</v>
      </c>
      <c r="E5443" s="74"/>
      <c r="F5443" s="74"/>
      <c r="G5443" s="74"/>
      <c r="H5443" s="74"/>
      <c r="I5443" s="54"/>
      <c r="J5443" s="50"/>
      <c r="K5443" s="54"/>
      <c r="L5443" s="55"/>
      <c r="M5443" s="75"/>
      <c r="N5443" s="75"/>
      <c r="O5443" s="74"/>
      <c r="P5443" s="74"/>
      <c r="Q5443" s="57">
        <f t="shared" si="2198"/>
        <v>0</v>
      </c>
      <c r="R5443" s="74"/>
      <c r="S5443" s="53">
        <f t="shared" si="2199"/>
        <v>0</v>
      </c>
      <c r="T5443" s="58"/>
      <c r="U5443" s="58"/>
      <c r="V5443" s="53">
        <f t="shared" si="2200"/>
        <v>0</v>
      </c>
      <c r="W5443" s="75"/>
      <c r="X5443" s="76"/>
    </row>
    <row r="5444" spans="1:24" s="77" customFormat="1" ht="15.75" x14ac:dyDescent="0.25">
      <c r="A5444" s="72" t="s">
        <v>313</v>
      </c>
      <c r="B5444" s="33" t="s">
        <v>331</v>
      </c>
      <c r="C5444" s="79" t="s">
        <v>63</v>
      </c>
      <c r="D5444" s="34" t="s">
        <v>52</v>
      </c>
      <c r="E5444" s="74"/>
      <c r="F5444" s="74"/>
      <c r="G5444" s="74"/>
      <c r="H5444" s="74"/>
      <c r="I5444" s="54"/>
      <c r="J5444" s="50"/>
      <c r="K5444" s="54"/>
      <c r="L5444" s="55"/>
      <c r="M5444" s="75"/>
      <c r="N5444" s="75"/>
      <c r="O5444" s="74"/>
      <c r="P5444" s="74"/>
      <c r="Q5444" s="57">
        <f t="shared" si="2198"/>
        <v>0</v>
      </c>
      <c r="R5444" s="74"/>
      <c r="S5444" s="53">
        <f t="shared" si="2199"/>
        <v>0</v>
      </c>
      <c r="T5444" s="58"/>
      <c r="U5444" s="58"/>
      <c r="V5444" s="53">
        <f t="shared" si="2200"/>
        <v>0</v>
      </c>
      <c r="W5444" s="75"/>
      <c r="X5444" s="76"/>
    </row>
    <row r="5445" spans="1:24" s="77" customFormat="1" ht="15.75" x14ac:dyDescent="0.25">
      <c r="A5445" s="72" t="s">
        <v>313</v>
      </c>
      <c r="B5445" s="33" t="s">
        <v>331</v>
      </c>
      <c r="C5445" s="79" t="s">
        <v>64</v>
      </c>
      <c r="D5445" s="34" t="s">
        <v>55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>
        <f t="shared" si="2198"/>
        <v>0</v>
      </c>
      <c r="R5445" s="74"/>
      <c r="S5445" s="53">
        <f t="shared" si="2199"/>
        <v>0</v>
      </c>
      <c r="T5445" s="58"/>
      <c r="U5445" s="58"/>
      <c r="V5445" s="53">
        <f t="shared" si="2200"/>
        <v>0</v>
      </c>
      <c r="W5445" s="75"/>
      <c r="X5445" s="76"/>
    </row>
    <row r="5446" spans="1:24" s="77" customFormat="1" ht="15.75" x14ac:dyDescent="0.25">
      <c r="A5446" s="72" t="s">
        <v>313</v>
      </c>
      <c r="B5446" s="33" t="s">
        <v>331</v>
      </c>
      <c r="C5446" s="79" t="s">
        <v>65</v>
      </c>
      <c r="D5446" s="34" t="s">
        <v>71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>
        <f t="shared" si="2198"/>
        <v>0</v>
      </c>
      <c r="R5446" s="74"/>
      <c r="S5446" s="53">
        <f t="shared" si="2199"/>
        <v>0</v>
      </c>
      <c r="T5446" s="58"/>
      <c r="U5446" s="58"/>
      <c r="V5446" s="53">
        <f t="shared" si="2200"/>
        <v>0</v>
      </c>
      <c r="W5446" s="75"/>
      <c r="X5446" s="76"/>
    </row>
    <row r="5447" spans="1:24" s="77" customFormat="1" ht="31.5" x14ac:dyDescent="0.25">
      <c r="A5447" s="72" t="s">
        <v>313</v>
      </c>
      <c r="B5447" s="22" t="s">
        <v>332</v>
      </c>
      <c r="C5447" s="73" t="s">
        <v>102</v>
      </c>
      <c r="D5447" s="32" t="s">
        <v>30</v>
      </c>
      <c r="E5447" s="61">
        <f t="shared" ref="E5447:L5447" si="2201">SUM(E5448:E5464)</f>
        <v>0</v>
      </c>
      <c r="F5447" s="61">
        <f t="shared" si="2201"/>
        <v>0</v>
      </c>
      <c r="G5447" s="61">
        <f t="shared" si="2201"/>
        <v>0</v>
      </c>
      <c r="H5447" s="61">
        <f t="shared" si="2201"/>
        <v>0</v>
      </c>
      <c r="I5447" s="120">
        <f t="shared" si="2201"/>
        <v>0</v>
      </c>
      <c r="J5447" s="120">
        <f t="shared" si="2201"/>
        <v>0</v>
      </c>
      <c r="K5447" s="120">
        <f t="shared" si="2201"/>
        <v>0</v>
      </c>
      <c r="L5447" s="61">
        <f t="shared" si="2201"/>
        <v>0</v>
      </c>
      <c r="M5447" s="61"/>
      <c r="N5447" s="61"/>
      <c r="O5447" s="61">
        <f t="shared" ref="O5447:V5447" si="2202">SUM(O5448:O5462)</f>
        <v>0</v>
      </c>
      <c r="P5447" s="61">
        <f t="shared" si="2202"/>
        <v>0</v>
      </c>
      <c r="Q5447" s="120">
        <f t="shared" si="2202"/>
        <v>0</v>
      </c>
      <c r="R5447" s="61">
        <f t="shared" si="2202"/>
        <v>0</v>
      </c>
      <c r="S5447" s="61">
        <f t="shared" si="2202"/>
        <v>0</v>
      </c>
      <c r="T5447" s="137">
        <f t="shared" si="2202"/>
        <v>0</v>
      </c>
      <c r="U5447" s="137">
        <f t="shared" si="2202"/>
        <v>0</v>
      </c>
      <c r="V5447" s="61">
        <f t="shared" si="2202"/>
        <v>0</v>
      </c>
      <c r="W5447" s="61"/>
      <c r="X5447" s="76"/>
    </row>
    <row r="5448" spans="1:24" s="77" customFormat="1" ht="15.75" x14ac:dyDescent="0.25">
      <c r="A5448" s="72" t="s">
        <v>313</v>
      </c>
      <c r="B5448" s="33" t="s">
        <v>332</v>
      </c>
      <c r="C5448" s="73" t="s">
        <v>79</v>
      </c>
      <c r="D5448" s="43" t="s">
        <v>77</v>
      </c>
      <c r="E5448" s="74"/>
      <c r="F5448" s="74"/>
      <c r="G5448" s="74"/>
      <c r="H5448" s="74"/>
      <c r="I5448" s="119"/>
      <c r="J5448" s="55"/>
      <c r="K5448" s="119"/>
      <c r="L5448" s="55"/>
      <c r="M5448" s="75"/>
      <c r="N5448" s="75"/>
      <c r="O5448" s="74"/>
      <c r="P5448" s="74"/>
      <c r="Q5448" s="59">
        <f t="shared" ref="Q5448:Q5462" si="2203">O5448-P5448</f>
        <v>0</v>
      </c>
      <c r="R5448" s="74"/>
      <c r="S5448" s="53">
        <f>ROUND(R5448/12*3,0)</f>
        <v>0</v>
      </c>
      <c r="T5448" s="53"/>
      <c r="U5448" s="53"/>
      <c r="V5448" s="53">
        <f t="shared" ref="V5448:V5462" si="2204">T5448-U5448</f>
        <v>0</v>
      </c>
      <c r="W5448" s="75"/>
      <c r="X5448" s="76"/>
    </row>
    <row r="5449" spans="1:24" s="77" customFormat="1" ht="15.75" x14ac:dyDescent="0.25">
      <c r="A5449" s="72" t="s">
        <v>313</v>
      </c>
      <c r="B5449" s="33" t="s">
        <v>332</v>
      </c>
      <c r="C5449" s="73" t="s">
        <v>80</v>
      </c>
      <c r="D5449" s="43" t="s">
        <v>78</v>
      </c>
      <c r="E5449" s="74"/>
      <c r="F5449" s="74"/>
      <c r="G5449" s="74"/>
      <c r="H5449" s="74"/>
      <c r="I5449" s="54"/>
      <c r="J5449" s="50"/>
      <c r="K5449" s="54"/>
      <c r="L5449" s="55"/>
      <c r="M5449" s="75"/>
      <c r="N5449" s="75"/>
      <c r="O5449" s="74"/>
      <c r="P5449" s="74"/>
      <c r="Q5449" s="57">
        <f t="shared" si="2203"/>
        <v>0</v>
      </c>
      <c r="R5449" s="74"/>
      <c r="S5449" s="53">
        <f>ROUND(R5449/12*3,0)</f>
        <v>0</v>
      </c>
      <c r="T5449" s="58"/>
      <c r="U5449" s="58"/>
      <c r="V5449" s="53">
        <f t="shared" si="2204"/>
        <v>0</v>
      </c>
      <c r="W5449" s="75"/>
      <c r="X5449" s="76"/>
    </row>
    <row r="5450" spans="1:24" s="77" customFormat="1" ht="15.75" x14ac:dyDescent="0.25">
      <c r="A5450" s="72" t="s">
        <v>313</v>
      </c>
      <c r="B5450" s="33" t="s">
        <v>332</v>
      </c>
      <c r="C5450" s="73" t="s">
        <v>82</v>
      </c>
      <c r="D5450" s="34" t="s">
        <v>81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2203"/>
        <v>0</v>
      </c>
      <c r="R5450" s="74"/>
      <c r="S5450" s="53">
        <f>ROUND(R5450/12*4,0)</f>
        <v>0</v>
      </c>
      <c r="T5450" s="58"/>
      <c r="U5450" s="58"/>
      <c r="V5450" s="53">
        <f t="shared" si="2204"/>
        <v>0</v>
      </c>
      <c r="W5450" s="75"/>
      <c r="X5450" s="76"/>
    </row>
    <row r="5451" spans="1:24" s="77" customFormat="1" ht="31.5" x14ac:dyDescent="0.25">
      <c r="A5451" s="72" t="s">
        <v>313</v>
      </c>
      <c r="B5451" s="33" t="s">
        <v>332</v>
      </c>
      <c r="C5451" s="73" t="s">
        <v>84</v>
      </c>
      <c r="D5451" s="43" t="s">
        <v>83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2203"/>
        <v>0</v>
      </c>
      <c r="R5451" s="74"/>
      <c r="S5451" s="53">
        <f t="shared" ref="S5451:S5462" si="2205">ROUND(R5451/12*3,0)</f>
        <v>0</v>
      </c>
      <c r="T5451" s="58"/>
      <c r="U5451" s="58"/>
      <c r="V5451" s="53">
        <f t="shared" si="2204"/>
        <v>0</v>
      </c>
      <c r="W5451" s="75"/>
      <c r="X5451" s="76"/>
    </row>
    <row r="5452" spans="1:24" s="77" customFormat="1" ht="15.75" x14ac:dyDescent="0.25">
      <c r="A5452" s="72" t="s">
        <v>313</v>
      </c>
      <c r="B5452" s="33" t="s">
        <v>332</v>
      </c>
      <c r="C5452" s="73" t="s">
        <v>95</v>
      </c>
      <c r="D5452" s="43" t="s">
        <v>96</v>
      </c>
      <c r="E5452" s="74"/>
      <c r="F5452" s="74"/>
      <c r="G5452" s="74"/>
      <c r="H5452" s="74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2203"/>
        <v>0</v>
      </c>
      <c r="R5452" s="74"/>
      <c r="S5452" s="53">
        <f t="shared" si="2205"/>
        <v>0</v>
      </c>
      <c r="T5452" s="58"/>
      <c r="U5452" s="58"/>
      <c r="V5452" s="53">
        <f t="shared" si="2204"/>
        <v>0</v>
      </c>
      <c r="W5452" s="75"/>
      <c r="X5452" s="76"/>
    </row>
    <row r="5453" spans="1:24" s="77" customFormat="1" ht="31.5" x14ac:dyDescent="0.25">
      <c r="A5453" s="72" t="s">
        <v>313</v>
      </c>
      <c r="B5453" s="33" t="s">
        <v>332</v>
      </c>
      <c r="C5453" s="73" t="s">
        <v>86</v>
      </c>
      <c r="D5453" s="43" t="s">
        <v>85</v>
      </c>
      <c r="E5453" s="53"/>
      <c r="F5453" s="53">
        <f>E5453/12*2</f>
        <v>0</v>
      </c>
      <c r="G5453" s="53"/>
      <c r="H5453" s="53"/>
      <c r="I5453" s="119"/>
      <c r="J5453" s="55"/>
      <c r="K5453" s="54"/>
      <c r="L5453" s="55"/>
      <c r="M5453" s="75"/>
      <c r="N5453" s="75"/>
      <c r="O5453" s="74"/>
      <c r="P5453" s="74"/>
      <c r="Q5453" s="57">
        <f t="shared" si="2203"/>
        <v>0</v>
      </c>
      <c r="R5453" s="74"/>
      <c r="S5453" s="53">
        <f t="shared" si="2205"/>
        <v>0</v>
      </c>
      <c r="T5453" s="58"/>
      <c r="U5453" s="58"/>
      <c r="V5453" s="53">
        <f t="shared" si="2204"/>
        <v>0</v>
      </c>
      <c r="W5453" s="75"/>
      <c r="X5453" s="76"/>
    </row>
    <row r="5454" spans="1:24" s="77" customFormat="1" ht="31.5" x14ac:dyDescent="0.25">
      <c r="A5454" s="72" t="s">
        <v>313</v>
      </c>
      <c r="B5454" s="33" t="s">
        <v>332</v>
      </c>
      <c r="C5454" s="73" t="s">
        <v>102</v>
      </c>
      <c r="D5454" s="39" t="s">
        <v>352</v>
      </c>
      <c r="E5454" s="74"/>
      <c r="F5454" s="74"/>
      <c r="G5454" s="74"/>
      <c r="H5454" s="74"/>
      <c r="I5454" s="54"/>
      <c r="J5454" s="50"/>
      <c r="K5454" s="54"/>
      <c r="L5454" s="55"/>
      <c r="M5454" s="75"/>
      <c r="N5454" s="75"/>
      <c r="O5454" s="74"/>
      <c r="P5454" s="74"/>
      <c r="Q5454" s="57">
        <f t="shared" si="2203"/>
        <v>0</v>
      </c>
      <c r="R5454" s="74"/>
      <c r="S5454" s="53">
        <f t="shared" si="2205"/>
        <v>0</v>
      </c>
      <c r="T5454" s="58"/>
      <c r="U5454" s="58"/>
      <c r="V5454" s="53">
        <f t="shared" si="2204"/>
        <v>0</v>
      </c>
      <c r="W5454" s="75"/>
      <c r="X5454" s="76"/>
    </row>
    <row r="5455" spans="1:24" s="77" customFormat="1" ht="15.75" x14ac:dyDescent="0.25">
      <c r="A5455" s="72" t="s">
        <v>313</v>
      </c>
      <c r="B5455" s="33" t="s">
        <v>332</v>
      </c>
      <c r="C5455" s="73" t="s">
        <v>89</v>
      </c>
      <c r="D5455" s="43" t="s">
        <v>88</v>
      </c>
      <c r="E5455" s="74"/>
      <c r="F5455" s="74"/>
      <c r="G5455" s="74"/>
      <c r="H5455" s="74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2203"/>
        <v>0</v>
      </c>
      <c r="R5455" s="74"/>
      <c r="S5455" s="53">
        <f t="shared" si="2205"/>
        <v>0</v>
      </c>
      <c r="T5455" s="58"/>
      <c r="U5455" s="58"/>
      <c r="V5455" s="53">
        <f t="shared" si="2204"/>
        <v>0</v>
      </c>
      <c r="W5455" s="75"/>
      <c r="X5455" s="76"/>
    </row>
    <row r="5456" spans="1:24" s="77" customFormat="1" ht="15.75" x14ac:dyDescent="0.25">
      <c r="A5456" s="72" t="s">
        <v>313</v>
      </c>
      <c r="B5456" s="33" t="s">
        <v>332</v>
      </c>
      <c r="C5456" s="73" t="s">
        <v>91</v>
      </c>
      <c r="D5456" s="43" t="s">
        <v>90</v>
      </c>
      <c r="E5456" s="74"/>
      <c r="F5456" s="74"/>
      <c r="G5456" s="74"/>
      <c r="H5456" s="74"/>
      <c r="I5456" s="54"/>
      <c r="J5456" s="54"/>
      <c r="K5456" s="54"/>
      <c r="L5456" s="55"/>
      <c r="M5456" s="75"/>
      <c r="N5456" s="75"/>
      <c r="O5456" s="74"/>
      <c r="P5456" s="74"/>
      <c r="Q5456" s="57">
        <f t="shared" si="2203"/>
        <v>0</v>
      </c>
      <c r="R5456" s="74"/>
      <c r="S5456" s="53">
        <f t="shared" si="2205"/>
        <v>0</v>
      </c>
      <c r="T5456" s="58"/>
      <c r="U5456" s="58"/>
      <c r="V5456" s="53">
        <f t="shared" si="2204"/>
        <v>0</v>
      </c>
      <c r="W5456" s="75"/>
      <c r="X5456" s="76"/>
    </row>
    <row r="5457" spans="1:24" s="77" customFormat="1" ht="15.75" x14ac:dyDescent="0.25">
      <c r="A5457" s="72" t="s">
        <v>313</v>
      </c>
      <c r="B5457" s="33" t="s">
        <v>332</v>
      </c>
      <c r="C5457" s="73" t="s">
        <v>94</v>
      </c>
      <c r="D5457" s="43" t="s">
        <v>97</v>
      </c>
      <c r="E5457" s="74"/>
      <c r="F5457" s="74"/>
      <c r="G5457" s="74"/>
      <c r="H5457" s="74"/>
      <c r="I5457" s="54"/>
      <c r="J5457" s="50"/>
      <c r="K5457" s="54"/>
      <c r="L5457" s="55"/>
      <c r="M5457" s="75"/>
      <c r="N5457" s="75"/>
      <c r="O5457" s="74"/>
      <c r="P5457" s="74"/>
      <c r="Q5457" s="57">
        <f t="shared" si="2203"/>
        <v>0</v>
      </c>
      <c r="R5457" s="74"/>
      <c r="S5457" s="53">
        <f t="shared" si="2205"/>
        <v>0</v>
      </c>
      <c r="T5457" s="58"/>
      <c r="U5457" s="58"/>
      <c r="V5457" s="53">
        <f t="shared" si="2204"/>
        <v>0</v>
      </c>
      <c r="W5457" s="75"/>
      <c r="X5457" s="76"/>
    </row>
    <row r="5458" spans="1:24" s="77" customFormat="1" ht="15.75" x14ac:dyDescent="0.25">
      <c r="A5458" s="72" t="s">
        <v>313</v>
      </c>
      <c r="B5458" s="33" t="s">
        <v>332</v>
      </c>
      <c r="C5458" s="73" t="s">
        <v>93</v>
      </c>
      <c r="D5458" s="43" t="s">
        <v>92</v>
      </c>
      <c r="E5458" s="74"/>
      <c r="F5458" s="74"/>
      <c r="G5458" s="74"/>
      <c r="H5458" s="74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2203"/>
        <v>0</v>
      </c>
      <c r="R5458" s="74"/>
      <c r="S5458" s="53">
        <f t="shared" si="2205"/>
        <v>0</v>
      </c>
      <c r="T5458" s="58"/>
      <c r="U5458" s="58"/>
      <c r="V5458" s="53">
        <f t="shared" si="2204"/>
        <v>0</v>
      </c>
      <c r="W5458" s="75"/>
      <c r="X5458" s="76"/>
    </row>
    <row r="5459" spans="1:24" s="77" customFormat="1" ht="31.5" x14ac:dyDescent="0.25">
      <c r="A5459" s="72" t="s">
        <v>313</v>
      </c>
      <c r="B5459" s="33" t="s">
        <v>332</v>
      </c>
      <c r="C5459" s="73" t="s">
        <v>98</v>
      </c>
      <c r="D5459" s="34" t="s">
        <v>99</v>
      </c>
      <c r="E5459" s="74"/>
      <c r="F5459" s="74"/>
      <c r="G5459" s="74"/>
      <c r="H5459" s="74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2203"/>
        <v>0</v>
      </c>
      <c r="R5459" s="74"/>
      <c r="S5459" s="53">
        <f t="shared" si="2205"/>
        <v>0</v>
      </c>
      <c r="T5459" s="58"/>
      <c r="U5459" s="58"/>
      <c r="V5459" s="53">
        <f t="shared" si="2204"/>
        <v>0</v>
      </c>
      <c r="W5459" s="75"/>
      <c r="X5459" s="76"/>
    </row>
    <row r="5460" spans="1:24" s="77" customFormat="1" ht="15.75" x14ac:dyDescent="0.25">
      <c r="A5460" s="72" t="s">
        <v>313</v>
      </c>
      <c r="B5460" s="33" t="s">
        <v>332</v>
      </c>
      <c r="C5460" s="73" t="s">
        <v>100</v>
      </c>
      <c r="D5460" s="34" t="s">
        <v>101</v>
      </c>
      <c r="E5460" s="74"/>
      <c r="F5460" s="74"/>
      <c r="G5460" s="74"/>
      <c r="H5460" s="74"/>
      <c r="I5460" s="54"/>
      <c r="J5460" s="50"/>
      <c r="K5460" s="54"/>
      <c r="L5460" s="55"/>
      <c r="M5460" s="75"/>
      <c r="N5460" s="75"/>
      <c r="O5460" s="74"/>
      <c r="P5460" s="74"/>
      <c r="Q5460" s="57">
        <f t="shared" si="2203"/>
        <v>0</v>
      </c>
      <c r="R5460" s="74"/>
      <c r="S5460" s="53">
        <f t="shared" si="2205"/>
        <v>0</v>
      </c>
      <c r="T5460" s="58"/>
      <c r="U5460" s="58"/>
      <c r="V5460" s="53">
        <f t="shared" si="2204"/>
        <v>0</v>
      </c>
      <c r="W5460" s="75"/>
      <c r="X5460" s="76"/>
    </row>
    <row r="5461" spans="1:24" s="77" customFormat="1" ht="47.25" x14ac:dyDescent="0.25">
      <c r="A5461" s="72" t="s">
        <v>313</v>
      </c>
      <c r="B5461" s="33" t="s">
        <v>332</v>
      </c>
      <c r="C5461" s="73" t="s">
        <v>102</v>
      </c>
      <c r="D5461" s="39" t="s">
        <v>87</v>
      </c>
      <c r="E5461" s="74"/>
      <c r="F5461" s="74"/>
      <c r="G5461" s="74"/>
      <c r="H5461" s="74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2203"/>
        <v>0</v>
      </c>
      <c r="R5461" s="74"/>
      <c r="S5461" s="53">
        <f t="shared" si="2205"/>
        <v>0</v>
      </c>
      <c r="T5461" s="58"/>
      <c r="U5461" s="58"/>
      <c r="V5461" s="53">
        <f t="shared" si="2204"/>
        <v>0</v>
      </c>
      <c r="W5461" s="75"/>
      <c r="X5461" s="76"/>
    </row>
    <row r="5462" spans="1:24" s="77" customFormat="1" ht="63" x14ac:dyDescent="0.25">
      <c r="A5462" s="72" t="s">
        <v>313</v>
      </c>
      <c r="B5462" s="33" t="s">
        <v>332</v>
      </c>
      <c r="C5462" s="73" t="s">
        <v>102</v>
      </c>
      <c r="D5462" s="39" t="s">
        <v>103</v>
      </c>
      <c r="E5462" s="74"/>
      <c r="F5462" s="74"/>
      <c r="G5462" s="74"/>
      <c r="H5462" s="74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2203"/>
        <v>0</v>
      </c>
      <c r="R5462" s="74"/>
      <c r="S5462" s="53">
        <f t="shared" si="2205"/>
        <v>0</v>
      </c>
      <c r="T5462" s="58"/>
      <c r="U5462" s="58"/>
      <c r="V5462" s="53">
        <f t="shared" si="2204"/>
        <v>0</v>
      </c>
      <c r="W5462" s="75"/>
      <c r="X5462" s="76"/>
    </row>
    <row r="5463" spans="1:24" s="77" customFormat="1" ht="31.5" x14ac:dyDescent="0.25">
      <c r="A5463" s="72" t="s">
        <v>313</v>
      </c>
      <c r="B5463" s="33" t="s">
        <v>332</v>
      </c>
      <c r="C5463" s="23" t="s">
        <v>362</v>
      </c>
      <c r="D5463" s="39" t="s">
        <v>363</v>
      </c>
      <c r="E5463" s="74"/>
      <c r="F5463" s="74"/>
      <c r="G5463" s="74"/>
      <c r="H5463" s="74"/>
      <c r="I5463" s="54"/>
      <c r="J5463" s="50"/>
      <c r="K5463" s="54"/>
      <c r="L5463" s="55"/>
      <c r="M5463" s="75"/>
      <c r="N5463" s="75"/>
      <c r="O5463" s="74"/>
      <c r="P5463" s="74"/>
      <c r="Q5463" s="57"/>
      <c r="R5463" s="74"/>
      <c r="S5463" s="53"/>
      <c r="T5463" s="58"/>
      <c r="U5463" s="58"/>
      <c r="V5463" s="53"/>
      <c r="W5463" s="75"/>
      <c r="X5463" s="76"/>
    </row>
    <row r="5464" spans="1:24" s="77" customFormat="1" ht="15.75" x14ac:dyDescent="0.25">
      <c r="A5464" s="72" t="s">
        <v>313</v>
      </c>
      <c r="B5464" s="33" t="s">
        <v>332</v>
      </c>
      <c r="C5464" s="23" t="s">
        <v>365</v>
      </c>
      <c r="D5464" s="39" t="s">
        <v>364</v>
      </c>
      <c r="E5464" s="74"/>
      <c r="F5464" s="74"/>
      <c r="G5464" s="74"/>
      <c r="H5464" s="74"/>
      <c r="I5464" s="54"/>
      <c r="J5464" s="50"/>
      <c r="K5464" s="54"/>
      <c r="L5464" s="55"/>
      <c r="M5464" s="75"/>
      <c r="N5464" s="75"/>
      <c r="O5464" s="74"/>
      <c r="P5464" s="74"/>
      <c r="Q5464" s="57"/>
      <c r="R5464" s="74"/>
      <c r="S5464" s="53"/>
      <c r="T5464" s="58"/>
      <c r="U5464" s="58"/>
      <c r="V5464" s="53"/>
      <c r="W5464" s="75"/>
      <c r="X5464" s="76"/>
    </row>
    <row r="5465" spans="1:24" s="77" customFormat="1" ht="15.75" x14ac:dyDescent="0.25">
      <c r="A5465" s="72" t="s">
        <v>313</v>
      </c>
      <c r="B5465" s="21">
        <v>2</v>
      </c>
      <c r="C5465" s="73" t="s">
        <v>102</v>
      </c>
      <c r="D5465" s="40" t="s">
        <v>31</v>
      </c>
      <c r="E5465" s="68">
        <f>E5466+E5472+E5526</f>
        <v>75549</v>
      </c>
      <c r="F5465" s="68">
        <f>F5466+F5472+F5526</f>
        <v>20924.669999999998</v>
      </c>
      <c r="G5465" s="68">
        <f>G5466+G5472+G5526</f>
        <v>24208.93</v>
      </c>
      <c r="H5465" s="68">
        <f>H5466+H5472+H5526</f>
        <v>20517</v>
      </c>
      <c r="I5465" s="126">
        <f>I5466+I5472+I5526</f>
        <v>3284.2599999999998</v>
      </c>
      <c r="J5465" s="50">
        <f>ROUND(I5465/F5465*100,2)</f>
        <v>15.7</v>
      </c>
      <c r="K5465" s="126">
        <f>K5466+K5472+K5526</f>
        <v>0</v>
      </c>
      <c r="L5465" s="64">
        <f>L5466+L5472+L5526</f>
        <v>0</v>
      </c>
      <c r="M5465" s="64">
        <v>3430</v>
      </c>
      <c r="N5465" s="49">
        <f>ROUND(M5465/12*2,2)</f>
        <v>571.66999999999996</v>
      </c>
      <c r="O5465" s="68">
        <f t="shared" ref="O5465:V5465" si="2206">O5466+O5472+O5526</f>
        <v>574</v>
      </c>
      <c r="P5465" s="68">
        <f t="shared" si="2206"/>
        <v>448</v>
      </c>
      <c r="Q5465" s="126">
        <f t="shared" si="2206"/>
        <v>126</v>
      </c>
      <c r="R5465" s="68">
        <f t="shared" si="2206"/>
        <v>109</v>
      </c>
      <c r="S5465" s="64">
        <f t="shared" si="2206"/>
        <v>18</v>
      </c>
      <c r="T5465" s="136">
        <f t="shared" si="2206"/>
        <v>23</v>
      </c>
      <c r="U5465" s="136">
        <f t="shared" si="2206"/>
        <v>18</v>
      </c>
      <c r="V5465" s="53">
        <f t="shared" si="2206"/>
        <v>5</v>
      </c>
      <c r="W5465" s="74"/>
      <c r="X5465" s="76"/>
    </row>
    <row r="5466" spans="1:24" s="77" customFormat="1" ht="23.25" customHeight="1" x14ac:dyDescent="0.25">
      <c r="A5466" s="72" t="s">
        <v>313</v>
      </c>
      <c r="B5466" s="22" t="s">
        <v>333</v>
      </c>
      <c r="C5466" s="73" t="s">
        <v>102</v>
      </c>
      <c r="D5466" s="32" t="s">
        <v>32</v>
      </c>
      <c r="E5466" s="64">
        <f t="shared" ref="E5466:L5466" si="2207">SUM(E5467:E5471)</f>
        <v>0</v>
      </c>
      <c r="F5466" s="64">
        <f t="shared" si="2207"/>
        <v>0</v>
      </c>
      <c r="G5466" s="64">
        <f t="shared" si="2207"/>
        <v>0</v>
      </c>
      <c r="H5466" s="64">
        <f t="shared" si="2207"/>
        <v>0</v>
      </c>
      <c r="I5466" s="64">
        <f t="shared" si="2207"/>
        <v>0</v>
      </c>
      <c r="J5466" s="126">
        <f t="shared" si="2207"/>
        <v>0</v>
      </c>
      <c r="K5466" s="64">
        <f t="shared" si="2207"/>
        <v>0</v>
      </c>
      <c r="L5466" s="64">
        <f t="shared" si="2207"/>
        <v>0</v>
      </c>
      <c r="M5466" s="64"/>
      <c r="N5466" s="64"/>
      <c r="O5466" s="64">
        <f t="shared" ref="O5466:V5466" si="2208">SUM(O5467:O5471)</f>
        <v>0</v>
      </c>
      <c r="P5466" s="64">
        <f t="shared" si="2208"/>
        <v>0</v>
      </c>
      <c r="Q5466" s="64">
        <f t="shared" si="2208"/>
        <v>0</v>
      </c>
      <c r="R5466" s="64">
        <f t="shared" si="2208"/>
        <v>0</v>
      </c>
      <c r="S5466" s="64">
        <f t="shared" si="2208"/>
        <v>0</v>
      </c>
      <c r="T5466" s="64">
        <f t="shared" si="2208"/>
        <v>0</v>
      </c>
      <c r="U5466" s="64">
        <f t="shared" si="2208"/>
        <v>0</v>
      </c>
      <c r="V5466" s="64">
        <f t="shared" si="2208"/>
        <v>0</v>
      </c>
      <c r="W5466" s="64"/>
      <c r="X5466" s="76"/>
    </row>
    <row r="5467" spans="1:24" s="77" customFormat="1" ht="15.75" x14ac:dyDescent="0.25">
      <c r="A5467" s="72" t="s">
        <v>313</v>
      </c>
      <c r="B5467" s="33" t="s">
        <v>333</v>
      </c>
      <c r="C5467" s="73" t="s">
        <v>109</v>
      </c>
      <c r="D5467" s="34" t="s">
        <v>106</v>
      </c>
      <c r="E5467" s="74"/>
      <c r="F5467" s="74"/>
      <c r="G5467" s="74"/>
      <c r="H5467" s="158"/>
      <c r="I5467" s="119"/>
      <c r="J5467" s="55"/>
      <c r="K5467" s="119"/>
      <c r="L5467" s="55"/>
      <c r="M5467" s="75"/>
      <c r="N5467" s="75"/>
      <c r="O5467" s="74"/>
      <c r="P5467" s="74"/>
      <c r="Q5467" s="59">
        <f>O5467-P5467</f>
        <v>0</v>
      </c>
      <c r="R5467" s="74"/>
      <c r="S5467" s="53">
        <f>ROUND(R5467/12*3,0)</f>
        <v>0</v>
      </c>
      <c r="T5467" s="53"/>
      <c r="U5467" s="53"/>
      <c r="V5467" s="53">
        <f>T5467-U5467</f>
        <v>0</v>
      </c>
      <c r="W5467" s="75"/>
      <c r="X5467" s="76"/>
    </row>
    <row r="5468" spans="1:24" s="77" customFormat="1" ht="31.5" x14ac:dyDescent="0.25">
      <c r="A5468" s="72" t="s">
        <v>313</v>
      </c>
      <c r="B5468" s="33" t="s">
        <v>333</v>
      </c>
      <c r="C5468" s="73" t="s">
        <v>110</v>
      </c>
      <c r="D5468" s="34" t="s">
        <v>114</v>
      </c>
      <c r="E5468" s="74"/>
      <c r="F5468" s="74"/>
      <c r="G5468" s="74"/>
      <c r="H5468" s="74"/>
      <c r="I5468" s="54"/>
      <c r="J5468" s="50"/>
      <c r="K5468" s="54"/>
      <c r="L5468" s="55"/>
      <c r="M5468" s="75"/>
      <c r="N5468" s="75"/>
      <c r="O5468" s="74"/>
      <c r="P5468" s="74"/>
      <c r="Q5468" s="57">
        <f>O5468-P5468</f>
        <v>0</v>
      </c>
      <c r="R5468" s="74"/>
      <c r="S5468" s="53">
        <f>ROUND(R5468/12*3,0)</f>
        <v>0</v>
      </c>
      <c r="T5468" s="58"/>
      <c r="U5468" s="58"/>
      <c r="V5468" s="53">
        <f>T5468-U5468</f>
        <v>0</v>
      </c>
      <c r="W5468" s="75"/>
      <c r="X5468" s="76"/>
    </row>
    <row r="5469" spans="1:24" s="77" customFormat="1" ht="15.75" x14ac:dyDescent="0.25">
      <c r="A5469" s="72" t="s">
        <v>313</v>
      </c>
      <c r="B5469" s="33" t="s">
        <v>333</v>
      </c>
      <c r="C5469" s="73" t="s">
        <v>111</v>
      </c>
      <c r="D5469" s="34" t="s">
        <v>115</v>
      </c>
      <c r="E5469" s="74"/>
      <c r="F5469" s="74"/>
      <c r="G5469" s="74"/>
      <c r="H5469" s="74"/>
      <c r="I5469" s="54"/>
      <c r="J5469" s="50"/>
      <c r="K5469" s="54"/>
      <c r="L5469" s="55"/>
      <c r="M5469" s="75"/>
      <c r="N5469" s="75"/>
      <c r="O5469" s="74"/>
      <c r="P5469" s="74"/>
      <c r="Q5469" s="57">
        <f>O5469-P5469</f>
        <v>0</v>
      </c>
      <c r="R5469" s="74"/>
      <c r="S5469" s="53">
        <f>ROUND(R5469/12*3,0)</f>
        <v>0</v>
      </c>
      <c r="T5469" s="58"/>
      <c r="U5469" s="58"/>
      <c r="V5469" s="53">
        <f>T5469-U5469</f>
        <v>0</v>
      </c>
      <c r="W5469" s="75"/>
      <c r="X5469" s="76"/>
    </row>
    <row r="5470" spans="1:24" s="77" customFormat="1" ht="31.5" x14ac:dyDescent="0.25">
      <c r="A5470" s="72" t="s">
        <v>313</v>
      </c>
      <c r="B5470" s="33" t="s">
        <v>333</v>
      </c>
      <c r="C5470" s="73" t="s">
        <v>113</v>
      </c>
      <c r="D5470" s="34" t="s">
        <v>116</v>
      </c>
      <c r="E5470" s="74"/>
      <c r="F5470" s="74"/>
      <c r="G5470" s="74"/>
      <c r="H5470" s="74"/>
      <c r="I5470" s="54"/>
      <c r="J5470" s="50"/>
      <c r="K5470" s="54"/>
      <c r="L5470" s="55"/>
      <c r="M5470" s="75"/>
      <c r="N5470" s="75"/>
      <c r="O5470" s="74"/>
      <c r="P5470" s="74"/>
      <c r="Q5470" s="57">
        <f>O5470-P5470</f>
        <v>0</v>
      </c>
      <c r="R5470" s="74"/>
      <c r="S5470" s="53">
        <f>ROUND(R5470/12*3,0)</f>
        <v>0</v>
      </c>
      <c r="T5470" s="58"/>
      <c r="U5470" s="58"/>
      <c r="V5470" s="53">
        <f>T5470-U5470</f>
        <v>0</v>
      </c>
      <c r="W5470" s="75"/>
      <c r="X5470" s="76"/>
    </row>
    <row r="5471" spans="1:24" s="77" customFormat="1" ht="15.75" x14ac:dyDescent="0.25">
      <c r="A5471" s="72" t="s">
        <v>313</v>
      </c>
      <c r="B5471" s="33" t="s">
        <v>333</v>
      </c>
      <c r="C5471" s="73" t="s">
        <v>112</v>
      </c>
      <c r="D5471" s="34" t="s">
        <v>117</v>
      </c>
      <c r="E5471" s="74"/>
      <c r="F5471" s="74"/>
      <c r="G5471" s="74"/>
      <c r="H5471" s="74"/>
      <c r="I5471" s="54"/>
      <c r="J5471" s="50"/>
      <c r="K5471" s="54"/>
      <c r="L5471" s="55"/>
      <c r="M5471" s="75"/>
      <c r="N5471" s="75"/>
      <c r="O5471" s="74"/>
      <c r="P5471" s="74"/>
      <c r="Q5471" s="57">
        <f>O5471-P5471</f>
        <v>0</v>
      </c>
      <c r="R5471" s="74"/>
      <c r="S5471" s="53">
        <f>ROUND(R5471/12*3,0)</f>
        <v>0</v>
      </c>
      <c r="T5471" s="58"/>
      <c r="U5471" s="58"/>
      <c r="V5471" s="53">
        <f>T5471-U5471</f>
        <v>0</v>
      </c>
      <c r="W5471" s="75"/>
      <c r="X5471" s="76"/>
    </row>
    <row r="5472" spans="1:24" s="77" customFormat="1" ht="15.75" x14ac:dyDescent="0.25">
      <c r="A5472" s="72" t="s">
        <v>313</v>
      </c>
      <c r="B5472" s="22" t="s">
        <v>334</v>
      </c>
      <c r="C5472" s="73" t="s">
        <v>102</v>
      </c>
      <c r="D5472" s="41" t="s">
        <v>33</v>
      </c>
      <c r="E5472" s="64">
        <f>SUM(E5473:E5525)</f>
        <v>63688</v>
      </c>
      <c r="F5472" s="64">
        <f>SUM(F5473:F5525)</f>
        <v>10614.67</v>
      </c>
      <c r="G5472" s="64">
        <f>SUM(G5473:G5525)</f>
        <v>13439</v>
      </c>
      <c r="H5472" s="64">
        <f>SUM(H5473:H5525)</f>
        <v>10517</v>
      </c>
      <c r="I5472" s="126">
        <f>SUM(I5473:I5525)</f>
        <v>2824.33</v>
      </c>
      <c r="J5472" s="50">
        <f>ROUND(I5472/F5472*100,2)</f>
        <v>26.61</v>
      </c>
      <c r="K5472" s="126">
        <f>SUM(K5473:K5525)</f>
        <v>0</v>
      </c>
      <c r="L5472" s="64">
        <f>SUM(L5473:L5525)</f>
        <v>0</v>
      </c>
      <c r="M5472" s="64"/>
      <c r="N5472" s="64"/>
      <c r="O5472" s="64">
        <f t="shared" ref="O5472:V5472" si="2209">SUM(O5473:O5525)</f>
        <v>574</v>
      </c>
      <c r="P5472" s="64">
        <f t="shared" si="2209"/>
        <v>448</v>
      </c>
      <c r="Q5472" s="126">
        <f t="shared" si="2209"/>
        <v>126</v>
      </c>
      <c r="R5472" s="64">
        <f t="shared" si="2209"/>
        <v>109</v>
      </c>
      <c r="S5472" s="64">
        <f t="shared" si="2209"/>
        <v>18</v>
      </c>
      <c r="T5472" s="136">
        <f t="shared" si="2209"/>
        <v>23</v>
      </c>
      <c r="U5472" s="136">
        <f t="shared" si="2209"/>
        <v>18</v>
      </c>
      <c r="V5472" s="64">
        <f t="shared" si="2209"/>
        <v>5</v>
      </c>
      <c r="W5472" s="64"/>
      <c r="X5472" s="76"/>
    </row>
    <row r="5473" spans="1:24" s="77" customFormat="1" ht="31.5" x14ac:dyDescent="0.25">
      <c r="A5473" s="72" t="s">
        <v>313</v>
      </c>
      <c r="B5473" s="33" t="s">
        <v>334</v>
      </c>
      <c r="C5473" s="78" t="s">
        <v>139</v>
      </c>
      <c r="D5473" s="43" t="s">
        <v>119</v>
      </c>
      <c r="E5473" s="74"/>
      <c r="F5473" s="74"/>
      <c r="G5473" s="74"/>
      <c r="H5473" s="74"/>
      <c r="I5473" s="119"/>
      <c r="J5473" s="55"/>
      <c r="K5473" s="119"/>
      <c r="L5473" s="55"/>
      <c r="M5473" s="75"/>
      <c r="N5473" s="75"/>
      <c r="O5473" s="74"/>
      <c r="P5473" s="74"/>
      <c r="Q5473" s="59">
        <f t="shared" ref="Q5473:Q5525" si="2210">O5473-P5473</f>
        <v>0</v>
      </c>
      <c r="R5473" s="74"/>
      <c r="S5473" s="53">
        <f t="shared" ref="S5473:S5513" si="2211">ROUND(R5473/12*3,0)</f>
        <v>0</v>
      </c>
      <c r="T5473" s="53"/>
      <c r="U5473" s="53"/>
      <c r="V5473" s="53">
        <f t="shared" ref="V5473:V5525" si="2212">T5473-U5473</f>
        <v>0</v>
      </c>
      <c r="W5473" s="75"/>
      <c r="X5473" s="76"/>
    </row>
    <row r="5474" spans="1:24" s="77" customFormat="1" ht="47.25" x14ac:dyDescent="0.25">
      <c r="A5474" s="72" t="s">
        <v>313</v>
      </c>
      <c r="B5474" s="33" t="s">
        <v>334</v>
      </c>
      <c r="C5474" s="78" t="s">
        <v>140</v>
      </c>
      <c r="D5474" s="43" t="s">
        <v>120</v>
      </c>
      <c r="E5474" s="74"/>
      <c r="F5474" s="74"/>
      <c r="G5474" s="74"/>
      <c r="H5474" s="74"/>
      <c r="I5474" s="54"/>
      <c r="J5474" s="50"/>
      <c r="K5474" s="54"/>
      <c r="L5474" s="55"/>
      <c r="M5474" s="75"/>
      <c r="N5474" s="75"/>
      <c r="O5474" s="74"/>
      <c r="P5474" s="74"/>
      <c r="Q5474" s="57">
        <f t="shared" si="2210"/>
        <v>0</v>
      </c>
      <c r="R5474" s="74"/>
      <c r="S5474" s="53">
        <f t="shared" si="2211"/>
        <v>0</v>
      </c>
      <c r="T5474" s="58"/>
      <c r="U5474" s="58"/>
      <c r="V5474" s="53">
        <f t="shared" si="2212"/>
        <v>0</v>
      </c>
      <c r="W5474" s="75"/>
      <c r="X5474" s="76"/>
    </row>
    <row r="5475" spans="1:24" s="77" customFormat="1" ht="31.5" x14ac:dyDescent="0.25">
      <c r="A5475" s="72" t="s">
        <v>313</v>
      </c>
      <c r="B5475" s="33" t="s">
        <v>334</v>
      </c>
      <c r="C5475" s="78" t="s">
        <v>141</v>
      </c>
      <c r="D5475" s="43" t="s">
        <v>142</v>
      </c>
      <c r="E5475" s="74"/>
      <c r="F5475" s="74"/>
      <c r="G5475" s="74"/>
      <c r="H5475" s="74"/>
      <c r="I5475" s="54"/>
      <c r="J5475" s="50"/>
      <c r="K5475" s="54"/>
      <c r="L5475" s="55"/>
      <c r="M5475" s="75"/>
      <c r="N5475" s="75"/>
      <c r="O5475" s="74"/>
      <c r="P5475" s="74"/>
      <c r="Q5475" s="57">
        <f t="shared" si="2210"/>
        <v>0</v>
      </c>
      <c r="R5475" s="74"/>
      <c r="S5475" s="53">
        <f t="shared" si="2211"/>
        <v>0</v>
      </c>
      <c r="T5475" s="58"/>
      <c r="U5475" s="58"/>
      <c r="V5475" s="53">
        <f t="shared" si="2212"/>
        <v>0</v>
      </c>
      <c r="W5475" s="75"/>
      <c r="X5475" s="76"/>
    </row>
    <row r="5476" spans="1:24" s="77" customFormat="1" ht="31.5" x14ac:dyDescent="0.25">
      <c r="A5476" s="72" t="s">
        <v>313</v>
      </c>
      <c r="B5476" s="33" t="s">
        <v>334</v>
      </c>
      <c r="C5476" s="78" t="s">
        <v>143</v>
      </c>
      <c r="D5476" s="43" t="s">
        <v>144</v>
      </c>
      <c r="E5476" s="74"/>
      <c r="F5476" s="74"/>
      <c r="G5476" s="74"/>
      <c r="H5476" s="74"/>
      <c r="I5476" s="54"/>
      <c r="J5476" s="50"/>
      <c r="K5476" s="54"/>
      <c r="L5476" s="55"/>
      <c r="M5476" s="75"/>
      <c r="N5476" s="75"/>
      <c r="O5476" s="74"/>
      <c r="P5476" s="74"/>
      <c r="Q5476" s="57">
        <f t="shared" si="2210"/>
        <v>0</v>
      </c>
      <c r="R5476" s="74"/>
      <c r="S5476" s="53">
        <f t="shared" si="2211"/>
        <v>0</v>
      </c>
      <c r="T5476" s="58"/>
      <c r="U5476" s="58"/>
      <c r="V5476" s="53">
        <f t="shared" si="2212"/>
        <v>0</v>
      </c>
      <c r="W5476" s="75"/>
      <c r="X5476" s="76"/>
    </row>
    <row r="5477" spans="1:24" s="77" customFormat="1" ht="15.75" x14ac:dyDescent="0.25">
      <c r="A5477" s="72" t="s">
        <v>313</v>
      </c>
      <c r="B5477" s="33" t="s">
        <v>334</v>
      </c>
      <c r="C5477" s="78" t="s">
        <v>145</v>
      </c>
      <c r="D5477" s="43" t="s">
        <v>146</v>
      </c>
      <c r="E5477" s="74"/>
      <c r="F5477" s="74"/>
      <c r="G5477" s="74"/>
      <c r="H5477" s="74"/>
      <c r="I5477" s="54"/>
      <c r="J5477" s="50"/>
      <c r="K5477" s="54"/>
      <c r="L5477" s="55"/>
      <c r="M5477" s="75"/>
      <c r="N5477" s="75"/>
      <c r="O5477" s="74"/>
      <c r="P5477" s="74"/>
      <c r="Q5477" s="57">
        <f t="shared" si="2210"/>
        <v>0</v>
      </c>
      <c r="R5477" s="74"/>
      <c r="S5477" s="53">
        <f t="shared" si="2211"/>
        <v>0</v>
      </c>
      <c r="T5477" s="58"/>
      <c r="U5477" s="58"/>
      <c r="V5477" s="53">
        <f t="shared" si="2212"/>
        <v>0</v>
      </c>
      <c r="W5477" s="75"/>
      <c r="X5477" s="76"/>
    </row>
    <row r="5478" spans="1:24" s="77" customFormat="1" ht="15.75" x14ac:dyDescent="0.25">
      <c r="A5478" s="72" t="s">
        <v>313</v>
      </c>
      <c r="B5478" s="33" t="s">
        <v>334</v>
      </c>
      <c r="C5478" s="78" t="s">
        <v>147</v>
      </c>
      <c r="D5478" s="43" t="s">
        <v>148</v>
      </c>
      <c r="E5478" s="74"/>
      <c r="F5478" s="74"/>
      <c r="G5478" s="74"/>
      <c r="H5478" s="74"/>
      <c r="I5478" s="54"/>
      <c r="J5478" s="50"/>
      <c r="K5478" s="54"/>
      <c r="L5478" s="55"/>
      <c r="M5478" s="75"/>
      <c r="N5478" s="75"/>
      <c r="O5478" s="74"/>
      <c r="P5478" s="74"/>
      <c r="Q5478" s="57">
        <f t="shared" si="2210"/>
        <v>0</v>
      </c>
      <c r="R5478" s="74"/>
      <c r="S5478" s="53">
        <f t="shared" si="2211"/>
        <v>0</v>
      </c>
      <c r="T5478" s="58"/>
      <c r="U5478" s="58"/>
      <c r="V5478" s="53">
        <f t="shared" si="2212"/>
        <v>0</v>
      </c>
      <c r="W5478" s="75"/>
      <c r="X5478" s="76"/>
    </row>
    <row r="5479" spans="1:24" s="77" customFormat="1" ht="78.75" x14ac:dyDescent="0.25">
      <c r="A5479" s="72" t="s">
        <v>313</v>
      </c>
      <c r="B5479" s="33" t="s">
        <v>334</v>
      </c>
      <c r="C5479" s="78" t="s">
        <v>149</v>
      </c>
      <c r="D5479" s="43" t="s">
        <v>150</v>
      </c>
      <c r="E5479" s="74"/>
      <c r="F5479" s="74"/>
      <c r="G5479" s="74"/>
      <c r="H5479" s="74"/>
      <c r="I5479" s="54"/>
      <c r="J5479" s="50"/>
      <c r="K5479" s="54"/>
      <c r="L5479" s="55"/>
      <c r="M5479" s="75"/>
      <c r="N5479" s="75"/>
      <c r="O5479" s="74"/>
      <c r="P5479" s="74"/>
      <c r="Q5479" s="57">
        <f t="shared" si="2210"/>
        <v>0</v>
      </c>
      <c r="R5479" s="74"/>
      <c r="S5479" s="53">
        <f t="shared" si="2211"/>
        <v>0</v>
      </c>
      <c r="T5479" s="58"/>
      <c r="U5479" s="58"/>
      <c r="V5479" s="53">
        <f t="shared" si="2212"/>
        <v>0</v>
      </c>
      <c r="W5479" s="75"/>
      <c r="X5479" s="76"/>
    </row>
    <row r="5480" spans="1:24" s="77" customFormat="1" ht="31.5" x14ac:dyDescent="0.25">
      <c r="A5480" s="72" t="s">
        <v>313</v>
      </c>
      <c r="B5480" s="33" t="s">
        <v>334</v>
      </c>
      <c r="C5480" s="78" t="s">
        <v>130</v>
      </c>
      <c r="D5480" s="43" t="s">
        <v>151</v>
      </c>
      <c r="E5480" s="74"/>
      <c r="F5480" s="74"/>
      <c r="G5480" s="74"/>
      <c r="H5480" s="74"/>
      <c r="I5480" s="54"/>
      <c r="J5480" s="50"/>
      <c r="K5480" s="54"/>
      <c r="L5480" s="55"/>
      <c r="M5480" s="75"/>
      <c r="N5480" s="75"/>
      <c r="O5480" s="74"/>
      <c r="P5480" s="74"/>
      <c r="Q5480" s="57">
        <f t="shared" si="2210"/>
        <v>0</v>
      </c>
      <c r="R5480" s="74"/>
      <c r="S5480" s="53">
        <f t="shared" si="2211"/>
        <v>0</v>
      </c>
      <c r="T5480" s="58"/>
      <c r="U5480" s="58"/>
      <c r="V5480" s="53">
        <f t="shared" si="2212"/>
        <v>0</v>
      </c>
      <c r="W5480" s="75"/>
      <c r="X5480" s="76"/>
    </row>
    <row r="5481" spans="1:24" s="77" customFormat="1" ht="47.25" x14ac:dyDescent="0.25">
      <c r="A5481" s="72" t="s">
        <v>313</v>
      </c>
      <c r="B5481" s="33" t="s">
        <v>334</v>
      </c>
      <c r="C5481" s="78" t="s">
        <v>174</v>
      </c>
      <c r="D5481" s="43" t="s">
        <v>175</v>
      </c>
      <c r="E5481" s="74"/>
      <c r="F5481" s="74"/>
      <c r="G5481" s="74"/>
      <c r="H5481" s="74"/>
      <c r="I5481" s="54"/>
      <c r="J5481" s="50"/>
      <c r="K5481" s="54"/>
      <c r="L5481" s="55"/>
      <c r="M5481" s="75"/>
      <c r="N5481" s="75"/>
      <c r="O5481" s="74"/>
      <c r="P5481" s="74"/>
      <c r="Q5481" s="57">
        <f t="shared" si="2210"/>
        <v>0</v>
      </c>
      <c r="R5481" s="74"/>
      <c r="S5481" s="53">
        <f t="shared" si="2211"/>
        <v>0</v>
      </c>
      <c r="T5481" s="58"/>
      <c r="U5481" s="58"/>
      <c r="V5481" s="53">
        <f t="shared" si="2212"/>
        <v>0</v>
      </c>
      <c r="W5481" s="75"/>
      <c r="X5481" s="76"/>
    </row>
    <row r="5482" spans="1:24" s="77" customFormat="1" ht="31.5" x14ac:dyDescent="0.25">
      <c r="A5482" s="72" t="s">
        <v>313</v>
      </c>
      <c r="B5482" s="33" t="s">
        <v>334</v>
      </c>
      <c r="C5482" s="78" t="s">
        <v>129</v>
      </c>
      <c r="D5482" s="43" t="s">
        <v>152</v>
      </c>
      <c r="E5482" s="74"/>
      <c r="F5482" s="74"/>
      <c r="G5482" s="74"/>
      <c r="H5482" s="74"/>
      <c r="I5482" s="54"/>
      <c r="J5482" s="50"/>
      <c r="K5482" s="54"/>
      <c r="L5482" s="55"/>
      <c r="M5482" s="75"/>
      <c r="N5482" s="75"/>
      <c r="O5482" s="74"/>
      <c r="P5482" s="74"/>
      <c r="Q5482" s="57">
        <f t="shared" si="2210"/>
        <v>0</v>
      </c>
      <c r="R5482" s="74"/>
      <c r="S5482" s="53">
        <f t="shared" si="2211"/>
        <v>0</v>
      </c>
      <c r="T5482" s="58"/>
      <c r="U5482" s="58"/>
      <c r="V5482" s="53">
        <f t="shared" si="2212"/>
        <v>0</v>
      </c>
      <c r="W5482" s="75"/>
      <c r="X5482" s="76"/>
    </row>
    <row r="5483" spans="1:24" s="77" customFormat="1" ht="31.5" x14ac:dyDescent="0.25">
      <c r="A5483" s="72" t="s">
        <v>313</v>
      </c>
      <c r="B5483" s="33" t="s">
        <v>334</v>
      </c>
      <c r="C5483" s="78" t="s">
        <v>176</v>
      </c>
      <c r="D5483" s="43" t="s">
        <v>177</v>
      </c>
      <c r="E5483" s="74"/>
      <c r="F5483" s="74"/>
      <c r="G5483" s="74"/>
      <c r="H5483" s="74"/>
      <c r="I5483" s="54"/>
      <c r="J5483" s="50"/>
      <c r="K5483" s="54"/>
      <c r="L5483" s="55"/>
      <c r="M5483" s="75"/>
      <c r="N5483" s="75"/>
      <c r="O5483" s="74"/>
      <c r="P5483" s="74"/>
      <c r="Q5483" s="57">
        <f t="shared" si="2210"/>
        <v>0</v>
      </c>
      <c r="R5483" s="74"/>
      <c r="S5483" s="53">
        <f t="shared" si="2211"/>
        <v>0</v>
      </c>
      <c r="T5483" s="58"/>
      <c r="U5483" s="58"/>
      <c r="V5483" s="53">
        <f t="shared" si="2212"/>
        <v>0</v>
      </c>
      <c r="W5483" s="75"/>
      <c r="X5483" s="76"/>
    </row>
    <row r="5484" spans="1:24" s="77" customFormat="1" ht="15.75" x14ac:dyDescent="0.25">
      <c r="A5484" s="72" t="s">
        <v>313</v>
      </c>
      <c r="B5484" s="33" t="s">
        <v>334</v>
      </c>
      <c r="C5484" s="78" t="s">
        <v>131</v>
      </c>
      <c r="D5484" s="43" t="s">
        <v>153</v>
      </c>
      <c r="E5484" s="74"/>
      <c r="F5484" s="74"/>
      <c r="G5484" s="74"/>
      <c r="H5484" s="74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2210"/>
        <v>0</v>
      </c>
      <c r="R5484" s="74"/>
      <c r="S5484" s="53">
        <f t="shared" si="2211"/>
        <v>0</v>
      </c>
      <c r="T5484" s="58"/>
      <c r="U5484" s="58"/>
      <c r="V5484" s="53">
        <f t="shared" si="2212"/>
        <v>0</v>
      </c>
      <c r="W5484" s="75"/>
      <c r="X5484" s="76"/>
    </row>
    <row r="5485" spans="1:24" s="77" customFormat="1" ht="31.5" x14ac:dyDescent="0.25">
      <c r="A5485" s="72" t="s">
        <v>313</v>
      </c>
      <c r="B5485" s="33" t="s">
        <v>334</v>
      </c>
      <c r="C5485" s="78" t="s">
        <v>178</v>
      </c>
      <c r="D5485" s="43" t="s">
        <v>179</v>
      </c>
      <c r="E5485" s="74"/>
      <c r="F5485" s="74"/>
      <c r="G5485" s="74"/>
      <c r="H5485" s="74"/>
      <c r="I5485" s="54"/>
      <c r="J5485" s="50"/>
      <c r="K5485" s="54"/>
      <c r="L5485" s="55"/>
      <c r="M5485" s="75"/>
      <c r="N5485" s="75"/>
      <c r="O5485" s="74"/>
      <c r="P5485" s="74"/>
      <c r="Q5485" s="57">
        <f t="shared" si="2210"/>
        <v>0</v>
      </c>
      <c r="R5485" s="74"/>
      <c r="S5485" s="53">
        <f t="shared" si="2211"/>
        <v>0</v>
      </c>
      <c r="T5485" s="58"/>
      <c r="U5485" s="58"/>
      <c r="V5485" s="53">
        <f t="shared" si="2212"/>
        <v>0</v>
      </c>
      <c r="W5485" s="75"/>
      <c r="X5485" s="76"/>
    </row>
    <row r="5486" spans="1:24" s="77" customFormat="1" ht="31.5" x14ac:dyDescent="0.25">
      <c r="A5486" s="72" t="s">
        <v>313</v>
      </c>
      <c r="B5486" s="33" t="s">
        <v>334</v>
      </c>
      <c r="C5486" s="78" t="s">
        <v>132</v>
      </c>
      <c r="D5486" s="43" t="s">
        <v>154</v>
      </c>
      <c r="E5486" s="74"/>
      <c r="F5486" s="74"/>
      <c r="G5486" s="74"/>
      <c r="H5486" s="74"/>
      <c r="I5486" s="54"/>
      <c r="J5486" s="50"/>
      <c r="K5486" s="54"/>
      <c r="L5486" s="55"/>
      <c r="M5486" s="75"/>
      <c r="N5486" s="75"/>
      <c r="O5486" s="74"/>
      <c r="P5486" s="74"/>
      <c r="Q5486" s="57">
        <f t="shared" si="2210"/>
        <v>0</v>
      </c>
      <c r="R5486" s="74"/>
      <c r="S5486" s="53">
        <f t="shared" si="2211"/>
        <v>0</v>
      </c>
      <c r="T5486" s="58"/>
      <c r="U5486" s="58"/>
      <c r="V5486" s="53">
        <f t="shared" si="2212"/>
        <v>0</v>
      </c>
      <c r="W5486" s="75"/>
      <c r="X5486" s="76"/>
    </row>
    <row r="5487" spans="1:24" s="77" customFormat="1" ht="15.75" x14ac:dyDescent="0.25">
      <c r="A5487" s="72" t="s">
        <v>313</v>
      </c>
      <c r="B5487" s="33" t="s">
        <v>334</v>
      </c>
      <c r="C5487" s="78" t="s">
        <v>133</v>
      </c>
      <c r="D5487" s="43" t="s">
        <v>155</v>
      </c>
      <c r="E5487" s="74"/>
      <c r="F5487" s="74"/>
      <c r="G5487" s="74"/>
      <c r="H5487" s="74"/>
      <c r="I5487" s="54"/>
      <c r="J5487" s="50"/>
      <c r="K5487" s="54"/>
      <c r="L5487" s="55"/>
      <c r="M5487" s="75"/>
      <c r="N5487" s="75"/>
      <c r="O5487" s="74"/>
      <c r="P5487" s="74"/>
      <c r="Q5487" s="57">
        <f t="shared" si="2210"/>
        <v>0</v>
      </c>
      <c r="R5487" s="74"/>
      <c r="S5487" s="53">
        <f t="shared" si="2211"/>
        <v>0</v>
      </c>
      <c r="T5487" s="58"/>
      <c r="U5487" s="58"/>
      <c r="V5487" s="53">
        <f t="shared" si="2212"/>
        <v>0</v>
      </c>
      <c r="W5487" s="75"/>
      <c r="X5487" s="76"/>
    </row>
    <row r="5488" spans="1:24" s="77" customFormat="1" ht="15.75" x14ac:dyDescent="0.25">
      <c r="A5488" s="72" t="s">
        <v>313</v>
      </c>
      <c r="B5488" s="33" t="s">
        <v>334</v>
      </c>
      <c r="C5488" s="78" t="s">
        <v>135</v>
      </c>
      <c r="D5488" s="43" t="s">
        <v>156</v>
      </c>
      <c r="E5488" s="74"/>
      <c r="F5488" s="74"/>
      <c r="G5488" s="74"/>
      <c r="H5488" s="74"/>
      <c r="I5488" s="54"/>
      <c r="J5488" s="50"/>
      <c r="K5488" s="54"/>
      <c r="L5488" s="55"/>
      <c r="M5488" s="75"/>
      <c r="N5488" s="75"/>
      <c r="O5488" s="74"/>
      <c r="P5488" s="74"/>
      <c r="Q5488" s="57">
        <f t="shared" si="2210"/>
        <v>0</v>
      </c>
      <c r="R5488" s="74"/>
      <c r="S5488" s="53">
        <f t="shared" si="2211"/>
        <v>0</v>
      </c>
      <c r="T5488" s="58"/>
      <c r="U5488" s="58"/>
      <c r="V5488" s="53">
        <f t="shared" si="2212"/>
        <v>0</v>
      </c>
      <c r="W5488" s="75"/>
      <c r="X5488" s="76"/>
    </row>
    <row r="5489" spans="1:24" s="77" customFormat="1" ht="31.5" x14ac:dyDescent="0.25">
      <c r="A5489" s="72" t="s">
        <v>313</v>
      </c>
      <c r="B5489" s="33" t="s">
        <v>334</v>
      </c>
      <c r="C5489" s="78" t="s">
        <v>136</v>
      </c>
      <c r="D5489" s="43" t="s">
        <v>157</v>
      </c>
      <c r="E5489" s="74"/>
      <c r="F5489" s="74"/>
      <c r="G5489" s="74"/>
      <c r="H5489" s="74"/>
      <c r="I5489" s="54"/>
      <c r="J5489" s="50"/>
      <c r="K5489" s="54"/>
      <c r="L5489" s="55"/>
      <c r="M5489" s="75"/>
      <c r="N5489" s="75"/>
      <c r="O5489" s="74"/>
      <c r="P5489" s="74"/>
      <c r="Q5489" s="57">
        <f t="shared" si="2210"/>
        <v>0</v>
      </c>
      <c r="R5489" s="74"/>
      <c r="S5489" s="53">
        <f t="shared" si="2211"/>
        <v>0</v>
      </c>
      <c r="T5489" s="58"/>
      <c r="U5489" s="58"/>
      <c r="V5489" s="53">
        <f t="shared" si="2212"/>
        <v>0</v>
      </c>
      <c r="W5489" s="75"/>
      <c r="X5489" s="76"/>
    </row>
    <row r="5490" spans="1:24" s="77" customFormat="1" ht="47.25" x14ac:dyDescent="0.25">
      <c r="A5490" s="72" t="s">
        <v>313</v>
      </c>
      <c r="B5490" s="33" t="s">
        <v>334</v>
      </c>
      <c r="C5490" s="78" t="s">
        <v>134</v>
      </c>
      <c r="D5490" s="43" t="s">
        <v>158</v>
      </c>
      <c r="E5490" s="74"/>
      <c r="F5490" s="74"/>
      <c r="G5490" s="74"/>
      <c r="H5490" s="74"/>
      <c r="I5490" s="54"/>
      <c r="J5490" s="50"/>
      <c r="K5490" s="54"/>
      <c r="L5490" s="55"/>
      <c r="M5490" s="75"/>
      <c r="N5490" s="75"/>
      <c r="O5490" s="74"/>
      <c r="P5490" s="74"/>
      <c r="Q5490" s="57">
        <f t="shared" si="2210"/>
        <v>0</v>
      </c>
      <c r="R5490" s="74"/>
      <c r="S5490" s="53">
        <f t="shared" si="2211"/>
        <v>0</v>
      </c>
      <c r="T5490" s="58"/>
      <c r="U5490" s="58"/>
      <c r="V5490" s="53">
        <f t="shared" si="2212"/>
        <v>0</v>
      </c>
      <c r="W5490" s="75"/>
      <c r="X5490" s="76"/>
    </row>
    <row r="5491" spans="1:24" s="77" customFormat="1" ht="15.75" x14ac:dyDescent="0.25">
      <c r="A5491" s="72" t="s">
        <v>313</v>
      </c>
      <c r="B5491" s="33" t="s">
        <v>334</v>
      </c>
      <c r="C5491" s="78" t="s">
        <v>138</v>
      </c>
      <c r="D5491" s="43" t="s">
        <v>159</v>
      </c>
      <c r="E5491" s="74"/>
      <c r="F5491" s="74"/>
      <c r="G5491" s="74"/>
      <c r="H5491" s="74"/>
      <c r="I5491" s="54"/>
      <c r="J5491" s="50"/>
      <c r="K5491" s="54"/>
      <c r="L5491" s="55"/>
      <c r="M5491" s="75"/>
      <c r="N5491" s="75"/>
      <c r="O5491" s="74"/>
      <c r="P5491" s="74"/>
      <c r="Q5491" s="57">
        <f t="shared" si="2210"/>
        <v>0</v>
      </c>
      <c r="R5491" s="74"/>
      <c r="S5491" s="53">
        <f t="shared" si="2211"/>
        <v>0</v>
      </c>
      <c r="T5491" s="58"/>
      <c r="U5491" s="58"/>
      <c r="V5491" s="53">
        <f t="shared" si="2212"/>
        <v>0</v>
      </c>
      <c r="W5491" s="75"/>
      <c r="X5491" s="76"/>
    </row>
    <row r="5492" spans="1:24" s="77" customFormat="1" ht="15.75" x14ac:dyDescent="0.25">
      <c r="A5492" s="72" t="s">
        <v>313</v>
      </c>
      <c r="B5492" s="33" t="s">
        <v>334</v>
      </c>
      <c r="C5492" s="78" t="s">
        <v>180</v>
      </c>
      <c r="D5492" s="43" t="s">
        <v>181</v>
      </c>
      <c r="E5492" s="74"/>
      <c r="F5492" s="74"/>
      <c r="G5492" s="74"/>
      <c r="H5492" s="74"/>
      <c r="I5492" s="54"/>
      <c r="J5492" s="50"/>
      <c r="K5492" s="54"/>
      <c r="L5492" s="55"/>
      <c r="M5492" s="75"/>
      <c r="N5492" s="75"/>
      <c r="O5492" s="74"/>
      <c r="P5492" s="74"/>
      <c r="Q5492" s="57">
        <f t="shared" si="2210"/>
        <v>0</v>
      </c>
      <c r="R5492" s="74"/>
      <c r="S5492" s="53">
        <f t="shared" si="2211"/>
        <v>0</v>
      </c>
      <c r="T5492" s="58"/>
      <c r="U5492" s="58"/>
      <c r="V5492" s="53">
        <f t="shared" si="2212"/>
        <v>0</v>
      </c>
      <c r="W5492" s="75"/>
      <c r="X5492" s="76"/>
    </row>
    <row r="5493" spans="1:24" s="77" customFormat="1" ht="31.5" x14ac:dyDescent="0.25">
      <c r="A5493" s="72" t="s">
        <v>313</v>
      </c>
      <c r="B5493" s="33" t="s">
        <v>334</v>
      </c>
      <c r="C5493" s="78" t="s">
        <v>137</v>
      </c>
      <c r="D5493" s="43" t="s">
        <v>160</v>
      </c>
      <c r="E5493" s="74"/>
      <c r="F5493" s="74"/>
      <c r="G5493" s="74"/>
      <c r="H5493" s="74"/>
      <c r="I5493" s="54"/>
      <c r="J5493" s="50"/>
      <c r="K5493" s="54"/>
      <c r="L5493" s="55"/>
      <c r="M5493" s="75"/>
      <c r="N5493" s="75"/>
      <c r="O5493" s="74"/>
      <c r="P5493" s="74"/>
      <c r="Q5493" s="57">
        <f t="shared" si="2210"/>
        <v>0</v>
      </c>
      <c r="R5493" s="74"/>
      <c r="S5493" s="53">
        <f t="shared" si="2211"/>
        <v>0</v>
      </c>
      <c r="T5493" s="58"/>
      <c r="U5493" s="58"/>
      <c r="V5493" s="53">
        <f t="shared" si="2212"/>
        <v>0</v>
      </c>
      <c r="W5493" s="75"/>
      <c r="X5493" s="76"/>
    </row>
    <row r="5494" spans="1:24" s="77" customFormat="1" ht="15.75" x14ac:dyDescent="0.25">
      <c r="A5494" s="72" t="s">
        <v>313</v>
      </c>
      <c r="B5494" s="33" t="s">
        <v>334</v>
      </c>
      <c r="C5494" s="78" t="s">
        <v>127</v>
      </c>
      <c r="D5494" s="43" t="s">
        <v>161</v>
      </c>
      <c r="E5494" s="74"/>
      <c r="F5494" s="74"/>
      <c r="G5494" s="74"/>
      <c r="H5494" s="74"/>
      <c r="I5494" s="54"/>
      <c r="J5494" s="50"/>
      <c r="K5494" s="54"/>
      <c r="L5494" s="55"/>
      <c r="M5494" s="75"/>
      <c r="N5494" s="75"/>
      <c r="O5494" s="74"/>
      <c r="P5494" s="74"/>
      <c r="Q5494" s="57">
        <f t="shared" si="2210"/>
        <v>0</v>
      </c>
      <c r="R5494" s="74"/>
      <c r="S5494" s="53">
        <f t="shared" si="2211"/>
        <v>0</v>
      </c>
      <c r="T5494" s="58"/>
      <c r="U5494" s="58"/>
      <c r="V5494" s="53">
        <f t="shared" si="2212"/>
        <v>0</v>
      </c>
      <c r="W5494" s="75"/>
      <c r="X5494" s="76"/>
    </row>
    <row r="5495" spans="1:24" s="77" customFormat="1" ht="31.5" x14ac:dyDescent="0.25">
      <c r="A5495" s="72" t="s">
        <v>313</v>
      </c>
      <c r="B5495" s="33" t="s">
        <v>334</v>
      </c>
      <c r="C5495" s="78" t="s">
        <v>126</v>
      </c>
      <c r="D5495" s="43" t="s">
        <v>162</v>
      </c>
      <c r="E5495" s="74"/>
      <c r="F5495" s="74"/>
      <c r="G5495" s="74"/>
      <c r="H5495" s="74"/>
      <c r="I5495" s="54"/>
      <c r="J5495" s="50"/>
      <c r="K5495" s="54"/>
      <c r="L5495" s="55"/>
      <c r="M5495" s="75"/>
      <c r="N5495" s="75"/>
      <c r="O5495" s="74"/>
      <c r="P5495" s="74"/>
      <c r="Q5495" s="57">
        <f t="shared" si="2210"/>
        <v>0</v>
      </c>
      <c r="R5495" s="74"/>
      <c r="S5495" s="53">
        <f t="shared" si="2211"/>
        <v>0</v>
      </c>
      <c r="T5495" s="58"/>
      <c r="U5495" s="58"/>
      <c r="V5495" s="53">
        <f t="shared" si="2212"/>
        <v>0</v>
      </c>
      <c r="W5495" s="75"/>
      <c r="X5495" s="76"/>
    </row>
    <row r="5496" spans="1:24" s="77" customFormat="1" ht="15.75" x14ac:dyDescent="0.25">
      <c r="A5496" s="72" t="s">
        <v>313</v>
      </c>
      <c r="B5496" s="33" t="s">
        <v>334</v>
      </c>
      <c r="C5496" s="78" t="s">
        <v>122</v>
      </c>
      <c r="D5496" s="43" t="s">
        <v>163</v>
      </c>
      <c r="E5496" s="74"/>
      <c r="F5496" s="74"/>
      <c r="G5496" s="74"/>
      <c r="H5496" s="74"/>
      <c r="I5496" s="54"/>
      <c r="J5496" s="50"/>
      <c r="K5496" s="54"/>
      <c r="L5496" s="55"/>
      <c r="M5496" s="75"/>
      <c r="N5496" s="75"/>
      <c r="O5496" s="74"/>
      <c r="P5496" s="74"/>
      <c r="Q5496" s="57">
        <f t="shared" si="2210"/>
        <v>0</v>
      </c>
      <c r="R5496" s="74"/>
      <c r="S5496" s="53">
        <f t="shared" si="2211"/>
        <v>0</v>
      </c>
      <c r="T5496" s="58"/>
      <c r="U5496" s="58"/>
      <c r="V5496" s="53">
        <f t="shared" si="2212"/>
        <v>0</v>
      </c>
      <c r="W5496" s="75"/>
      <c r="X5496" s="76"/>
    </row>
    <row r="5497" spans="1:24" s="77" customFormat="1" ht="15.75" x14ac:dyDescent="0.25">
      <c r="A5497" s="72" t="s">
        <v>313</v>
      </c>
      <c r="B5497" s="33" t="s">
        <v>334</v>
      </c>
      <c r="C5497" s="78" t="s">
        <v>123</v>
      </c>
      <c r="D5497" s="43" t="s">
        <v>164</v>
      </c>
      <c r="E5497" s="74"/>
      <c r="F5497" s="74"/>
      <c r="G5497" s="74"/>
      <c r="H5497" s="74"/>
      <c r="I5497" s="54"/>
      <c r="J5497" s="50"/>
      <c r="K5497" s="54"/>
      <c r="L5497" s="55"/>
      <c r="M5497" s="75"/>
      <c r="N5497" s="75"/>
      <c r="O5497" s="74"/>
      <c r="P5497" s="74"/>
      <c r="Q5497" s="57">
        <f t="shared" si="2210"/>
        <v>0</v>
      </c>
      <c r="R5497" s="74"/>
      <c r="S5497" s="53">
        <f t="shared" si="2211"/>
        <v>0</v>
      </c>
      <c r="T5497" s="58"/>
      <c r="U5497" s="58"/>
      <c r="V5497" s="53">
        <f t="shared" si="2212"/>
        <v>0</v>
      </c>
      <c r="W5497" s="75"/>
      <c r="X5497" s="76"/>
    </row>
    <row r="5498" spans="1:24" s="77" customFormat="1" ht="15.75" x14ac:dyDescent="0.25">
      <c r="A5498" s="72" t="s">
        <v>313</v>
      </c>
      <c r="B5498" s="33" t="s">
        <v>334</v>
      </c>
      <c r="C5498" s="78" t="s">
        <v>182</v>
      </c>
      <c r="D5498" s="43" t="s">
        <v>183</v>
      </c>
      <c r="E5498" s="74"/>
      <c r="F5498" s="74"/>
      <c r="G5498" s="74"/>
      <c r="H5498" s="74"/>
      <c r="I5498" s="54"/>
      <c r="J5498" s="50"/>
      <c r="K5498" s="54"/>
      <c r="L5498" s="55"/>
      <c r="M5498" s="75"/>
      <c r="N5498" s="75"/>
      <c r="O5498" s="74"/>
      <c r="P5498" s="74"/>
      <c r="Q5498" s="57">
        <f t="shared" si="2210"/>
        <v>0</v>
      </c>
      <c r="R5498" s="74"/>
      <c r="S5498" s="53">
        <f t="shared" si="2211"/>
        <v>0</v>
      </c>
      <c r="T5498" s="58"/>
      <c r="U5498" s="58"/>
      <c r="V5498" s="53">
        <f t="shared" si="2212"/>
        <v>0</v>
      </c>
      <c r="W5498" s="75"/>
      <c r="X5498" s="76"/>
    </row>
    <row r="5499" spans="1:24" s="77" customFormat="1" ht="15.75" x14ac:dyDescent="0.25">
      <c r="A5499" s="72" t="s">
        <v>313</v>
      </c>
      <c r="B5499" s="33" t="s">
        <v>334</v>
      </c>
      <c r="C5499" s="78" t="s">
        <v>184</v>
      </c>
      <c r="D5499" s="43" t="s">
        <v>185</v>
      </c>
      <c r="E5499" s="74"/>
      <c r="F5499" s="74"/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 t="shared" si="2210"/>
        <v>0</v>
      </c>
      <c r="R5499" s="74"/>
      <c r="S5499" s="53">
        <f t="shared" si="2211"/>
        <v>0</v>
      </c>
      <c r="T5499" s="58"/>
      <c r="U5499" s="58"/>
      <c r="V5499" s="53">
        <f t="shared" si="2212"/>
        <v>0</v>
      </c>
      <c r="W5499" s="75"/>
      <c r="X5499" s="76"/>
    </row>
    <row r="5500" spans="1:24" s="77" customFormat="1" ht="15.75" x14ac:dyDescent="0.25">
      <c r="A5500" s="72" t="s">
        <v>313</v>
      </c>
      <c r="B5500" s="33" t="s">
        <v>334</v>
      </c>
      <c r="C5500" s="78" t="s">
        <v>186</v>
      </c>
      <c r="D5500" s="43" t="s">
        <v>187</v>
      </c>
      <c r="E5500" s="74"/>
      <c r="F5500" s="74"/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 t="shared" si="2210"/>
        <v>0</v>
      </c>
      <c r="R5500" s="74"/>
      <c r="S5500" s="53">
        <f t="shared" si="2211"/>
        <v>0</v>
      </c>
      <c r="T5500" s="58"/>
      <c r="U5500" s="58"/>
      <c r="V5500" s="53">
        <f t="shared" si="2212"/>
        <v>0</v>
      </c>
      <c r="W5500" s="75"/>
      <c r="X5500" s="76"/>
    </row>
    <row r="5501" spans="1:24" s="77" customFormat="1" ht="31.5" x14ac:dyDescent="0.25">
      <c r="A5501" s="72" t="s">
        <v>313</v>
      </c>
      <c r="B5501" s="33" t="s">
        <v>334</v>
      </c>
      <c r="C5501" s="78" t="s">
        <v>188</v>
      </c>
      <c r="D5501" s="43" t="s">
        <v>189</v>
      </c>
      <c r="E5501" s="74"/>
      <c r="F5501" s="74"/>
      <c r="G5501" s="74"/>
      <c r="H5501" s="74"/>
      <c r="I5501" s="54"/>
      <c r="J5501" s="50"/>
      <c r="K5501" s="54"/>
      <c r="L5501" s="55"/>
      <c r="M5501" s="75"/>
      <c r="N5501" s="75"/>
      <c r="O5501" s="74"/>
      <c r="P5501" s="74"/>
      <c r="Q5501" s="57">
        <f t="shared" si="2210"/>
        <v>0</v>
      </c>
      <c r="R5501" s="74"/>
      <c r="S5501" s="53">
        <f t="shared" si="2211"/>
        <v>0</v>
      </c>
      <c r="T5501" s="58"/>
      <c r="U5501" s="58"/>
      <c r="V5501" s="53">
        <f t="shared" si="2212"/>
        <v>0</v>
      </c>
      <c r="W5501" s="75"/>
      <c r="X5501" s="76"/>
    </row>
    <row r="5502" spans="1:24" s="77" customFormat="1" ht="15.75" x14ac:dyDescent="0.25">
      <c r="A5502" s="72" t="s">
        <v>313</v>
      </c>
      <c r="B5502" s="33" t="s">
        <v>334</v>
      </c>
      <c r="C5502" s="78" t="s">
        <v>124</v>
      </c>
      <c r="D5502" s="43" t="s">
        <v>165</v>
      </c>
      <c r="E5502" s="74"/>
      <c r="F5502" s="74"/>
      <c r="G5502" s="74"/>
      <c r="H5502" s="74"/>
      <c r="I5502" s="54"/>
      <c r="J5502" s="50"/>
      <c r="K5502" s="54"/>
      <c r="L5502" s="55"/>
      <c r="M5502" s="75"/>
      <c r="N5502" s="75"/>
      <c r="O5502" s="74"/>
      <c r="P5502" s="74"/>
      <c r="Q5502" s="57">
        <f t="shared" si="2210"/>
        <v>0</v>
      </c>
      <c r="R5502" s="74"/>
      <c r="S5502" s="53">
        <f t="shared" si="2211"/>
        <v>0</v>
      </c>
      <c r="T5502" s="58"/>
      <c r="U5502" s="58"/>
      <c r="V5502" s="53">
        <f t="shared" si="2212"/>
        <v>0</v>
      </c>
      <c r="W5502" s="75"/>
      <c r="X5502" s="76"/>
    </row>
    <row r="5503" spans="1:24" s="77" customFormat="1" ht="15.75" x14ac:dyDescent="0.25">
      <c r="A5503" s="72" t="s">
        <v>313</v>
      </c>
      <c r="B5503" s="33" t="s">
        <v>334</v>
      </c>
      <c r="C5503" s="78" t="s">
        <v>125</v>
      </c>
      <c r="D5503" s="43" t="s">
        <v>166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2210"/>
        <v>0</v>
      </c>
      <c r="R5503" s="74"/>
      <c r="S5503" s="53">
        <f t="shared" si="2211"/>
        <v>0</v>
      </c>
      <c r="T5503" s="58"/>
      <c r="U5503" s="58"/>
      <c r="V5503" s="53">
        <f t="shared" si="2212"/>
        <v>0</v>
      </c>
      <c r="W5503" s="75"/>
      <c r="X5503" s="76"/>
    </row>
    <row r="5504" spans="1:24" s="77" customFormat="1" ht="47.25" x14ac:dyDescent="0.25">
      <c r="A5504" s="72" t="s">
        <v>313</v>
      </c>
      <c r="B5504" s="33" t="s">
        <v>334</v>
      </c>
      <c r="C5504" s="78" t="s">
        <v>34</v>
      </c>
      <c r="D5504" s="43" t="s">
        <v>167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2210"/>
        <v>0</v>
      </c>
      <c r="R5504" s="74"/>
      <c r="S5504" s="53">
        <f t="shared" si="2211"/>
        <v>0</v>
      </c>
      <c r="T5504" s="58"/>
      <c r="U5504" s="58"/>
      <c r="V5504" s="53">
        <f t="shared" si="2212"/>
        <v>0</v>
      </c>
      <c r="W5504" s="75"/>
      <c r="X5504" s="76"/>
    </row>
    <row r="5505" spans="1:24" s="77" customFormat="1" ht="15.75" x14ac:dyDescent="0.25">
      <c r="A5505" s="72" t="s">
        <v>313</v>
      </c>
      <c r="B5505" s="33" t="s">
        <v>334</v>
      </c>
      <c r="C5505" s="78" t="s">
        <v>35</v>
      </c>
      <c r="D5505" s="43" t="s">
        <v>168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2210"/>
        <v>0</v>
      </c>
      <c r="R5505" s="74"/>
      <c r="S5505" s="53">
        <f t="shared" si="2211"/>
        <v>0</v>
      </c>
      <c r="T5505" s="58"/>
      <c r="U5505" s="58"/>
      <c r="V5505" s="53">
        <f t="shared" si="2212"/>
        <v>0</v>
      </c>
      <c r="W5505" s="75"/>
      <c r="X5505" s="76"/>
    </row>
    <row r="5506" spans="1:24" s="77" customFormat="1" ht="31.5" x14ac:dyDescent="0.25">
      <c r="A5506" s="72" t="s">
        <v>313</v>
      </c>
      <c r="B5506" s="33" t="s">
        <v>334</v>
      </c>
      <c r="C5506" s="78" t="s">
        <v>36</v>
      </c>
      <c r="D5506" s="43" t="s">
        <v>190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2210"/>
        <v>0</v>
      </c>
      <c r="R5506" s="74"/>
      <c r="S5506" s="53">
        <f t="shared" si="2211"/>
        <v>0</v>
      </c>
      <c r="T5506" s="58"/>
      <c r="U5506" s="58"/>
      <c r="V5506" s="53">
        <f t="shared" si="2212"/>
        <v>0</v>
      </c>
      <c r="W5506" s="75"/>
      <c r="X5506" s="76"/>
    </row>
    <row r="5507" spans="1:24" s="77" customFormat="1" ht="31.5" x14ac:dyDescent="0.25">
      <c r="A5507" s="72" t="s">
        <v>313</v>
      </c>
      <c r="B5507" s="33" t="s">
        <v>334</v>
      </c>
      <c r="C5507" s="78" t="s">
        <v>37</v>
      </c>
      <c r="D5507" s="43" t="s">
        <v>191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2210"/>
        <v>0</v>
      </c>
      <c r="R5507" s="74"/>
      <c r="S5507" s="53">
        <f t="shared" si="2211"/>
        <v>0</v>
      </c>
      <c r="T5507" s="58"/>
      <c r="U5507" s="58"/>
      <c r="V5507" s="53">
        <f t="shared" si="2212"/>
        <v>0</v>
      </c>
      <c r="W5507" s="75"/>
      <c r="X5507" s="76"/>
    </row>
    <row r="5508" spans="1:24" s="77" customFormat="1" ht="31.5" x14ac:dyDescent="0.25">
      <c r="A5508" s="72" t="s">
        <v>313</v>
      </c>
      <c r="B5508" s="33" t="s">
        <v>334</v>
      </c>
      <c r="C5508" s="78" t="s">
        <v>38</v>
      </c>
      <c r="D5508" s="43" t="s">
        <v>169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2210"/>
        <v>0</v>
      </c>
      <c r="R5508" s="74"/>
      <c r="S5508" s="53">
        <f t="shared" si="2211"/>
        <v>0</v>
      </c>
      <c r="T5508" s="58"/>
      <c r="U5508" s="58"/>
      <c r="V5508" s="53">
        <f t="shared" si="2212"/>
        <v>0</v>
      </c>
      <c r="W5508" s="75"/>
      <c r="X5508" s="76"/>
    </row>
    <row r="5509" spans="1:24" s="77" customFormat="1" ht="15.75" x14ac:dyDescent="0.25">
      <c r="A5509" s="72" t="s">
        <v>313</v>
      </c>
      <c r="B5509" s="33" t="s">
        <v>334</v>
      </c>
      <c r="C5509" s="78" t="s">
        <v>39</v>
      </c>
      <c r="D5509" s="43" t="s">
        <v>170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2210"/>
        <v>0</v>
      </c>
      <c r="R5509" s="74"/>
      <c r="S5509" s="53">
        <f t="shared" si="2211"/>
        <v>0</v>
      </c>
      <c r="T5509" s="58"/>
      <c r="U5509" s="58"/>
      <c r="V5509" s="53">
        <f t="shared" si="2212"/>
        <v>0</v>
      </c>
      <c r="W5509" s="75"/>
      <c r="X5509" s="76"/>
    </row>
    <row r="5510" spans="1:24" s="77" customFormat="1" ht="47.25" x14ac:dyDescent="0.25">
      <c r="A5510" s="72" t="s">
        <v>313</v>
      </c>
      <c r="B5510" s="33" t="s">
        <v>334</v>
      </c>
      <c r="C5510" s="78" t="s">
        <v>40</v>
      </c>
      <c r="D5510" s="43" t="s">
        <v>172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2210"/>
        <v>0</v>
      </c>
      <c r="R5510" s="74"/>
      <c r="S5510" s="53">
        <f t="shared" si="2211"/>
        <v>0</v>
      </c>
      <c r="T5510" s="58"/>
      <c r="U5510" s="58"/>
      <c r="V5510" s="53">
        <f t="shared" si="2212"/>
        <v>0</v>
      </c>
      <c r="W5510" s="75"/>
      <c r="X5510" s="76"/>
    </row>
    <row r="5511" spans="1:24" s="77" customFormat="1" ht="15.75" x14ac:dyDescent="0.25">
      <c r="A5511" s="72" t="s">
        <v>313</v>
      </c>
      <c r="B5511" s="33" t="s">
        <v>334</v>
      </c>
      <c r="C5511" s="78" t="s">
        <v>41</v>
      </c>
      <c r="D5511" s="43" t="s">
        <v>171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2210"/>
        <v>0</v>
      </c>
      <c r="R5511" s="74"/>
      <c r="S5511" s="53">
        <f t="shared" si="2211"/>
        <v>0</v>
      </c>
      <c r="T5511" s="58"/>
      <c r="U5511" s="58"/>
      <c r="V5511" s="53">
        <f t="shared" si="2212"/>
        <v>0</v>
      </c>
      <c r="W5511" s="75"/>
      <c r="X5511" s="76"/>
    </row>
    <row r="5512" spans="1:24" s="77" customFormat="1" ht="15.75" x14ac:dyDescent="0.25">
      <c r="A5512" s="72" t="s">
        <v>313</v>
      </c>
      <c r="B5512" s="33" t="s">
        <v>334</v>
      </c>
      <c r="C5512" s="78" t="s">
        <v>42</v>
      </c>
      <c r="D5512" s="43" t="s">
        <v>192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2210"/>
        <v>0</v>
      </c>
      <c r="R5512" s="74"/>
      <c r="S5512" s="53">
        <f t="shared" si="2211"/>
        <v>0</v>
      </c>
      <c r="T5512" s="58"/>
      <c r="U5512" s="58"/>
      <c r="V5512" s="53">
        <f t="shared" si="2212"/>
        <v>0</v>
      </c>
      <c r="W5512" s="75"/>
      <c r="X5512" s="76"/>
    </row>
    <row r="5513" spans="1:24" s="77" customFormat="1" ht="15.75" x14ac:dyDescent="0.25">
      <c r="A5513" s="72" t="s">
        <v>313</v>
      </c>
      <c r="B5513" s="33" t="s">
        <v>334</v>
      </c>
      <c r="C5513" s="78" t="s">
        <v>43</v>
      </c>
      <c r="D5513" s="43" t="s">
        <v>193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2210"/>
        <v>0</v>
      </c>
      <c r="R5513" s="74"/>
      <c r="S5513" s="53">
        <f t="shared" si="2211"/>
        <v>0</v>
      </c>
      <c r="T5513" s="58"/>
      <c r="U5513" s="58"/>
      <c r="V5513" s="53">
        <f t="shared" si="2212"/>
        <v>0</v>
      </c>
      <c r="W5513" s="75"/>
      <c r="X5513" s="76"/>
    </row>
    <row r="5514" spans="1:24" s="77" customFormat="1" ht="15.75" x14ac:dyDescent="0.25">
      <c r="A5514" s="72" t="s">
        <v>313</v>
      </c>
      <c r="B5514" s="33" t="s">
        <v>334</v>
      </c>
      <c r="C5514" s="78" t="s">
        <v>44</v>
      </c>
      <c r="D5514" s="43" t="s">
        <v>173</v>
      </c>
      <c r="E5514" s="53">
        <v>63688</v>
      </c>
      <c r="F5514" s="53">
        <f>ROUND(E5514/12*2,2)</f>
        <v>10614.67</v>
      </c>
      <c r="G5514" s="53">
        <v>13439</v>
      </c>
      <c r="H5514" s="53">
        <v>10517</v>
      </c>
      <c r="I5514" s="119">
        <f t="shared" ref="I5514" si="2213">G5514-F5514</f>
        <v>2824.33</v>
      </c>
      <c r="J5514" s="55">
        <f t="shared" ref="J5514" si="2214">ROUND(I5514/F5514*100,2)</f>
        <v>26.61</v>
      </c>
      <c r="K5514" s="54"/>
      <c r="L5514" s="55"/>
      <c r="M5514" s="75"/>
      <c r="N5514" s="75"/>
      <c r="O5514" s="74">
        <v>574</v>
      </c>
      <c r="P5514" s="74">
        <v>448</v>
      </c>
      <c r="Q5514" s="57">
        <f t="shared" si="2210"/>
        <v>126</v>
      </c>
      <c r="R5514" s="74">
        <v>109</v>
      </c>
      <c r="S5514" s="53">
        <f>ROUND(R5514/12*2,0)</f>
        <v>18</v>
      </c>
      <c r="T5514" s="58">
        <v>23</v>
      </c>
      <c r="U5514" s="58">
        <v>18</v>
      </c>
      <c r="V5514" s="53">
        <f t="shared" si="2212"/>
        <v>5</v>
      </c>
      <c r="W5514" s="75"/>
      <c r="X5514" s="76"/>
    </row>
    <row r="5515" spans="1:24" s="77" customFormat="1" ht="15.75" x14ac:dyDescent="0.25">
      <c r="A5515" s="72" t="s">
        <v>313</v>
      </c>
      <c r="B5515" s="33" t="s">
        <v>334</v>
      </c>
      <c r="C5515" s="78" t="s">
        <v>45</v>
      </c>
      <c r="D5515" s="43" t="s">
        <v>187</v>
      </c>
      <c r="E5515" s="74"/>
      <c r="F5515" s="74"/>
      <c r="G5515" s="74"/>
      <c r="H5515" s="74"/>
      <c r="I5515" s="54"/>
      <c r="J5515" s="50"/>
      <c r="K5515" s="54"/>
      <c r="L5515" s="55"/>
      <c r="M5515" s="75"/>
      <c r="N5515" s="75"/>
      <c r="O5515" s="74"/>
      <c r="P5515" s="74"/>
      <c r="Q5515" s="57">
        <f t="shared" si="2210"/>
        <v>0</v>
      </c>
      <c r="R5515" s="74"/>
      <c r="S5515" s="53">
        <f t="shared" ref="S5515:S5525" si="2215">ROUND(R5515/12*3,0)</f>
        <v>0</v>
      </c>
      <c r="T5515" s="58"/>
      <c r="U5515" s="58"/>
      <c r="V5515" s="53">
        <f t="shared" si="2212"/>
        <v>0</v>
      </c>
      <c r="W5515" s="75"/>
      <c r="X5515" s="76"/>
    </row>
    <row r="5516" spans="1:24" s="77" customFormat="1" ht="15.75" x14ac:dyDescent="0.25">
      <c r="A5516" s="72" t="s">
        <v>313</v>
      </c>
      <c r="B5516" s="33" t="s">
        <v>334</v>
      </c>
      <c r="C5516" s="78" t="s">
        <v>46</v>
      </c>
      <c r="D5516" s="43" t="s">
        <v>194</v>
      </c>
      <c r="E5516" s="74"/>
      <c r="F5516" s="74"/>
      <c r="G5516" s="74"/>
      <c r="H5516" s="74"/>
      <c r="I5516" s="54"/>
      <c r="J5516" s="50"/>
      <c r="K5516" s="54"/>
      <c r="L5516" s="55"/>
      <c r="M5516" s="75"/>
      <c r="N5516" s="75"/>
      <c r="O5516" s="74"/>
      <c r="P5516" s="74"/>
      <c r="Q5516" s="57">
        <f t="shared" si="2210"/>
        <v>0</v>
      </c>
      <c r="R5516" s="74"/>
      <c r="S5516" s="53">
        <f t="shared" si="2215"/>
        <v>0</v>
      </c>
      <c r="T5516" s="58"/>
      <c r="U5516" s="58"/>
      <c r="V5516" s="53">
        <f t="shared" si="2212"/>
        <v>0</v>
      </c>
      <c r="W5516" s="75"/>
      <c r="X5516" s="76"/>
    </row>
    <row r="5517" spans="1:24" s="77" customFormat="1" ht="15.75" x14ac:dyDescent="0.25">
      <c r="A5517" s="72" t="s">
        <v>313</v>
      </c>
      <c r="B5517" s="33" t="s">
        <v>334</v>
      </c>
      <c r="C5517" s="78" t="s">
        <v>47</v>
      </c>
      <c r="D5517" s="43" t="s">
        <v>121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2210"/>
        <v>0</v>
      </c>
      <c r="R5517" s="74"/>
      <c r="S5517" s="53">
        <f t="shared" si="2215"/>
        <v>0</v>
      </c>
      <c r="T5517" s="58"/>
      <c r="U5517" s="58"/>
      <c r="V5517" s="53">
        <f t="shared" si="2212"/>
        <v>0</v>
      </c>
      <c r="W5517" s="75"/>
      <c r="X5517" s="76"/>
    </row>
    <row r="5518" spans="1:24" s="77" customFormat="1" ht="15.75" x14ac:dyDescent="0.25">
      <c r="A5518" s="72" t="s">
        <v>313</v>
      </c>
      <c r="B5518" s="33" t="s">
        <v>334</v>
      </c>
      <c r="C5518" s="78" t="s">
        <v>48</v>
      </c>
      <c r="D5518" s="43" t="s">
        <v>195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2210"/>
        <v>0</v>
      </c>
      <c r="R5518" s="74"/>
      <c r="S5518" s="53">
        <f t="shared" si="2215"/>
        <v>0</v>
      </c>
      <c r="T5518" s="58"/>
      <c r="U5518" s="58"/>
      <c r="V5518" s="53">
        <f t="shared" si="2212"/>
        <v>0</v>
      </c>
      <c r="W5518" s="75"/>
      <c r="X5518" s="76"/>
    </row>
    <row r="5519" spans="1:24" s="77" customFormat="1" ht="31.5" x14ac:dyDescent="0.25">
      <c r="A5519" s="72" t="s">
        <v>313</v>
      </c>
      <c r="B5519" s="33" t="s">
        <v>334</v>
      </c>
      <c r="C5519" s="78" t="s">
        <v>128</v>
      </c>
      <c r="D5519" s="43" t="s">
        <v>118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2210"/>
        <v>0</v>
      </c>
      <c r="R5519" s="74"/>
      <c r="S5519" s="53">
        <f t="shared" si="2215"/>
        <v>0</v>
      </c>
      <c r="T5519" s="58"/>
      <c r="U5519" s="58"/>
      <c r="V5519" s="53">
        <f t="shared" si="2212"/>
        <v>0</v>
      </c>
      <c r="W5519" s="75"/>
      <c r="X5519" s="76"/>
    </row>
    <row r="5520" spans="1:24" s="77" customFormat="1" ht="15.75" x14ac:dyDescent="0.25">
      <c r="A5520" s="72" t="s">
        <v>313</v>
      </c>
      <c r="B5520" s="33" t="s">
        <v>334</v>
      </c>
      <c r="C5520" s="78" t="s">
        <v>47</v>
      </c>
      <c r="D5520" s="43" t="s">
        <v>121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2210"/>
        <v>0</v>
      </c>
      <c r="R5520" s="74"/>
      <c r="S5520" s="53">
        <f t="shared" si="2215"/>
        <v>0</v>
      </c>
      <c r="T5520" s="58"/>
      <c r="U5520" s="58"/>
      <c r="V5520" s="53">
        <f t="shared" si="2212"/>
        <v>0</v>
      </c>
      <c r="W5520" s="75"/>
      <c r="X5520" s="76"/>
    </row>
    <row r="5521" spans="1:24" s="77" customFormat="1" ht="31.5" x14ac:dyDescent="0.25">
      <c r="A5521" s="72" t="s">
        <v>313</v>
      </c>
      <c r="B5521" s="33" t="s">
        <v>334</v>
      </c>
      <c r="C5521" s="78" t="s">
        <v>49</v>
      </c>
      <c r="D5521" s="43" t="s">
        <v>196</v>
      </c>
      <c r="E5521" s="74"/>
      <c r="F5521" s="74"/>
      <c r="G5521" s="74"/>
      <c r="H5521" s="74"/>
      <c r="I5521" s="54"/>
      <c r="J5521" s="50"/>
      <c r="K5521" s="54"/>
      <c r="L5521" s="55"/>
      <c r="M5521" s="75"/>
      <c r="N5521" s="75"/>
      <c r="O5521" s="74"/>
      <c r="P5521" s="74"/>
      <c r="Q5521" s="57">
        <f t="shared" si="2210"/>
        <v>0</v>
      </c>
      <c r="R5521" s="74"/>
      <c r="S5521" s="53">
        <f t="shared" si="2215"/>
        <v>0</v>
      </c>
      <c r="T5521" s="58"/>
      <c r="U5521" s="58"/>
      <c r="V5521" s="53">
        <f t="shared" si="2212"/>
        <v>0</v>
      </c>
      <c r="W5521" s="75"/>
      <c r="X5521" s="76"/>
    </row>
    <row r="5522" spans="1:24" s="77" customFormat="1" ht="31.5" x14ac:dyDescent="0.25">
      <c r="A5522" s="72" t="s">
        <v>313</v>
      </c>
      <c r="B5522" s="33" t="s">
        <v>334</v>
      </c>
      <c r="C5522" s="78" t="s">
        <v>197</v>
      </c>
      <c r="D5522" s="43" t="s">
        <v>198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2210"/>
        <v>0</v>
      </c>
      <c r="R5522" s="74"/>
      <c r="S5522" s="53">
        <f t="shared" si="2215"/>
        <v>0</v>
      </c>
      <c r="T5522" s="58"/>
      <c r="U5522" s="58"/>
      <c r="V5522" s="53">
        <f t="shared" si="2212"/>
        <v>0</v>
      </c>
      <c r="W5522" s="75"/>
      <c r="X5522" s="76"/>
    </row>
    <row r="5523" spans="1:24" s="77" customFormat="1" ht="47.25" x14ac:dyDescent="0.25">
      <c r="A5523" s="72" t="s">
        <v>313</v>
      </c>
      <c r="B5523" s="33" t="s">
        <v>334</v>
      </c>
      <c r="C5523" s="78" t="s">
        <v>199</v>
      </c>
      <c r="D5523" s="43" t="s">
        <v>200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2210"/>
        <v>0</v>
      </c>
      <c r="R5523" s="74"/>
      <c r="S5523" s="53">
        <f t="shared" si="2215"/>
        <v>0</v>
      </c>
      <c r="T5523" s="58"/>
      <c r="U5523" s="58"/>
      <c r="V5523" s="53">
        <f t="shared" si="2212"/>
        <v>0</v>
      </c>
      <c r="W5523" s="75"/>
      <c r="X5523" s="76"/>
    </row>
    <row r="5524" spans="1:24" s="77" customFormat="1" ht="31.5" x14ac:dyDescent="0.25">
      <c r="A5524" s="72" t="s">
        <v>313</v>
      </c>
      <c r="B5524" s="33" t="s">
        <v>334</v>
      </c>
      <c r="C5524" s="78" t="s">
        <v>201</v>
      </c>
      <c r="D5524" s="43" t="s">
        <v>202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 t="shared" si="2210"/>
        <v>0</v>
      </c>
      <c r="R5524" s="74"/>
      <c r="S5524" s="53">
        <f t="shared" si="2215"/>
        <v>0</v>
      </c>
      <c r="T5524" s="58"/>
      <c r="U5524" s="58"/>
      <c r="V5524" s="53">
        <f t="shared" si="2212"/>
        <v>0</v>
      </c>
      <c r="W5524" s="75"/>
      <c r="X5524" s="76"/>
    </row>
    <row r="5525" spans="1:24" s="77" customFormat="1" ht="47.25" x14ac:dyDescent="0.25">
      <c r="A5525" s="72" t="s">
        <v>313</v>
      </c>
      <c r="B5525" s="33" t="s">
        <v>334</v>
      </c>
      <c r="C5525" s="78" t="s">
        <v>203</v>
      </c>
      <c r="D5525" s="43" t="s">
        <v>204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2210"/>
        <v>0</v>
      </c>
      <c r="R5525" s="74"/>
      <c r="S5525" s="53">
        <f t="shared" si="2215"/>
        <v>0</v>
      </c>
      <c r="T5525" s="58"/>
      <c r="U5525" s="58"/>
      <c r="V5525" s="53">
        <f t="shared" si="2212"/>
        <v>0</v>
      </c>
      <c r="W5525" s="75"/>
      <c r="X5525" s="76"/>
    </row>
    <row r="5526" spans="1:24" s="77" customFormat="1" ht="31.5" x14ac:dyDescent="0.25">
      <c r="A5526" s="72" t="s">
        <v>313</v>
      </c>
      <c r="B5526" s="22" t="s">
        <v>335</v>
      </c>
      <c r="C5526" s="73" t="s">
        <v>102</v>
      </c>
      <c r="D5526" s="32" t="s">
        <v>50</v>
      </c>
      <c r="E5526" s="64">
        <f>SUM(E5527:E5573)</f>
        <v>11861</v>
      </c>
      <c r="F5526" s="64">
        <f>SUM(F5527:F5573)</f>
        <v>10310</v>
      </c>
      <c r="G5526" s="64">
        <f>SUM(G5527:G5573)</f>
        <v>10769.93</v>
      </c>
      <c r="H5526" s="64">
        <f>SUM(H5527:H5573)</f>
        <v>10000</v>
      </c>
      <c r="I5526" s="64">
        <f>SUM(I5527:I5573)</f>
        <v>459.92999999999995</v>
      </c>
      <c r="J5526" s="50">
        <f>ROUND(I5526/F5526*100,2)</f>
        <v>4.46</v>
      </c>
      <c r="K5526" s="64">
        <f>SUM(K5527:K5573)</f>
        <v>0</v>
      </c>
      <c r="L5526" s="64">
        <f>SUM(L5527:L5572)</f>
        <v>0</v>
      </c>
      <c r="M5526" s="64"/>
      <c r="N5526" s="64"/>
      <c r="O5526" s="64">
        <f t="shared" ref="O5526:V5526" si="2216">SUM(O5527:O5570)</f>
        <v>0</v>
      </c>
      <c r="P5526" s="64">
        <f t="shared" si="2216"/>
        <v>0</v>
      </c>
      <c r="Q5526" s="126">
        <f t="shared" si="2216"/>
        <v>0</v>
      </c>
      <c r="R5526" s="64">
        <f t="shared" si="2216"/>
        <v>0</v>
      </c>
      <c r="S5526" s="64">
        <f t="shared" si="2216"/>
        <v>0</v>
      </c>
      <c r="T5526" s="136">
        <f t="shared" si="2216"/>
        <v>0</v>
      </c>
      <c r="U5526" s="136">
        <f t="shared" si="2216"/>
        <v>0</v>
      </c>
      <c r="V5526" s="64">
        <f t="shared" si="2216"/>
        <v>0</v>
      </c>
      <c r="W5526" s="64"/>
      <c r="X5526" s="76"/>
    </row>
    <row r="5527" spans="1:24" s="77" customFormat="1" ht="63" x14ac:dyDescent="0.25">
      <c r="A5527" s="72" t="s">
        <v>313</v>
      </c>
      <c r="B5527" s="44" t="s">
        <v>335</v>
      </c>
      <c r="C5527" s="73" t="s">
        <v>102</v>
      </c>
      <c r="D5527" s="43" t="s">
        <v>205</v>
      </c>
      <c r="E5527" s="74"/>
      <c r="F5527" s="74"/>
      <c r="G5527" s="74"/>
      <c r="H5527" s="74"/>
      <c r="I5527" s="119"/>
      <c r="J5527" s="55"/>
      <c r="K5527" s="119"/>
      <c r="L5527" s="55"/>
      <c r="M5527" s="75"/>
      <c r="N5527" s="75"/>
      <c r="O5527" s="74"/>
      <c r="P5527" s="74"/>
      <c r="Q5527" s="59">
        <f>O5527-P5527</f>
        <v>0</v>
      </c>
      <c r="R5527" s="74"/>
      <c r="S5527" s="53">
        <f>ROUND(R5527/12*3,0)</f>
        <v>0</v>
      </c>
      <c r="T5527" s="53"/>
      <c r="U5527" s="53"/>
      <c r="V5527" s="53">
        <f>T5527-U5527</f>
        <v>0</v>
      </c>
      <c r="W5527" s="75"/>
      <c r="X5527" s="76"/>
    </row>
    <row r="5528" spans="1:24" s="77" customFormat="1" ht="15.75" x14ac:dyDescent="0.25">
      <c r="A5528" s="72" t="s">
        <v>313</v>
      </c>
      <c r="B5528" s="44" t="s">
        <v>335</v>
      </c>
      <c r="C5528" s="23" t="s">
        <v>367</v>
      </c>
      <c r="D5528" s="43" t="s">
        <v>370</v>
      </c>
      <c r="E5528" s="74"/>
      <c r="F5528" s="74"/>
      <c r="G5528" s="74"/>
      <c r="H5528" s="74"/>
      <c r="I5528" s="54"/>
      <c r="J5528" s="50"/>
      <c r="K5528" s="54"/>
      <c r="L5528" s="55"/>
      <c r="M5528" s="75"/>
      <c r="N5528" s="75"/>
      <c r="O5528" s="74"/>
      <c r="P5528" s="74"/>
      <c r="Q5528" s="57"/>
      <c r="R5528" s="74"/>
      <c r="S5528" s="53"/>
      <c r="T5528" s="58"/>
      <c r="U5528" s="58"/>
      <c r="V5528" s="53"/>
      <c r="W5528" s="75"/>
      <c r="X5528" s="76"/>
    </row>
    <row r="5529" spans="1:24" s="77" customFormat="1" ht="15.75" x14ac:dyDescent="0.25">
      <c r="A5529" s="72" t="s">
        <v>313</v>
      </c>
      <c r="B5529" s="44" t="s">
        <v>335</v>
      </c>
      <c r="C5529" s="23" t="s">
        <v>368</v>
      </c>
      <c r="D5529" s="43" t="s">
        <v>371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/>
      <c r="R5529" s="74"/>
      <c r="S5529" s="53"/>
      <c r="T5529" s="58"/>
      <c r="U5529" s="58"/>
      <c r="V5529" s="53"/>
      <c r="W5529" s="75"/>
      <c r="X5529" s="76"/>
    </row>
    <row r="5530" spans="1:24" s="77" customFormat="1" ht="31.5" x14ac:dyDescent="0.25">
      <c r="A5530" s="72" t="s">
        <v>313</v>
      </c>
      <c r="B5530" s="44" t="s">
        <v>335</v>
      </c>
      <c r="C5530" s="23" t="s">
        <v>369</v>
      </c>
      <c r="D5530" s="43" t="s">
        <v>372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/>
      <c r="R5530" s="74"/>
      <c r="S5530" s="53"/>
      <c r="T5530" s="58"/>
      <c r="U5530" s="58"/>
      <c r="V5530" s="53"/>
      <c r="W5530" s="75"/>
      <c r="X5530" s="76"/>
    </row>
    <row r="5531" spans="1:24" s="77" customFormat="1" ht="31.5" x14ac:dyDescent="0.25">
      <c r="A5531" s="72" t="s">
        <v>313</v>
      </c>
      <c r="B5531" s="44" t="s">
        <v>335</v>
      </c>
      <c r="C5531" s="79" t="s">
        <v>206</v>
      </c>
      <c r="D5531" s="43" t="s">
        <v>207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>
        <f t="shared" ref="Q5531:Q5568" si="2217">O5531-P5531</f>
        <v>0</v>
      </c>
      <c r="R5531" s="74"/>
      <c r="S5531" s="53">
        <f t="shared" ref="S5531:S5568" si="2218">ROUND(R5531/12*3,0)</f>
        <v>0</v>
      </c>
      <c r="T5531" s="58"/>
      <c r="U5531" s="58"/>
      <c r="V5531" s="53">
        <f t="shared" ref="V5531:V5568" si="2219">T5531-U5531</f>
        <v>0</v>
      </c>
      <c r="W5531" s="75"/>
      <c r="X5531" s="76"/>
    </row>
    <row r="5532" spans="1:24" s="77" customFormat="1" ht="31.5" x14ac:dyDescent="0.25">
      <c r="A5532" s="72" t="s">
        <v>313</v>
      </c>
      <c r="B5532" s="44" t="s">
        <v>335</v>
      </c>
      <c r="C5532" s="79" t="s">
        <v>208</v>
      </c>
      <c r="D5532" s="43" t="s">
        <v>209</v>
      </c>
      <c r="E5532" s="53"/>
      <c r="F5532" s="53">
        <f>E5532/12*1</f>
        <v>0</v>
      </c>
      <c r="G5532" s="53"/>
      <c r="H5532" s="53"/>
      <c r="I5532" s="54"/>
      <c r="J5532" s="50"/>
      <c r="K5532" s="54"/>
      <c r="L5532" s="55"/>
      <c r="M5532" s="75"/>
      <c r="N5532" s="75"/>
      <c r="O5532" s="74"/>
      <c r="P5532" s="74"/>
      <c r="Q5532" s="57">
        <f t="shared" si="2217"/>
        <v>0</v>
      </c>
      <c r="R5532" s="74"/>
      <c r="S5532" s="53">
        <f t="shared" si="2218"/>
        <v>0</v>
      </c>
      <c r="T5532" s="58"/>
      <c r="U5532" s="58"/>
      <c r="V5532" s="53">
        <f t="shared" si="2219"/>
        <v>0</v>
      </c>
      <c r="W5532" s="75"/>
      <c r="X5532" s="76"/>
    </row>
    <row r="5533" spans="1:24" s="77" customFormat="1" ht="15.75" x14ac:dyDescent="0.25">
      <c r="A5533" s="72" t="s">
        <v>313</v>
      </c>
      <c r="B5533" s="44" t="s">
        <v>335</v>
      </c>
      <c r="C5533" s="79" t="s">
        <v>210</v>
      </c>
      <c r="D5533" s="43" t="s">
        <v>223</v>
      </c>
      <c r="E5533" s="74"/>
      <c r="F5533" s="74"/>
      <c r="G5533" s="74"/>
      <c r="H5533" s="74"/>
      <c r="I5533" s="54"/>
      <c r="J5533" s="50"/>
      <c r="K5533" s="54"/>
      <c r="L5533" s="55"/>
      <c r="M5533" s="75"/>
      <c r="N5533" s="75"/>
      <c r="O5533" s="74"/>
      <c r="P5533" s="74"/>
      <c r="Q5533" s="57">
        <f t="shared" si="2217"/>
        <v>0</v>
      </c>
      <c r="R5533" s="74"/>
      <c r="S5533" s="53">
        <f t="shared" si="2218"/>
        <v>0</v>
      </c>
      <c r="T5533" s="58"/>
      <c r="U5533" s="58"/>
      <c r="V5533" s="53">
        <f t="shared" si="2219"/>
        <v>0</v>
      </c>
      <c r="W5533" s="75"/>
      <c r="X5533" s="76"/>
    </row>
    <row r="5534" spans="1:24" s="77" customFormat="1" ht="31.5" x14ac:dyDescent="0.25">
      <c r="A5534" s="72" t="s">
        <v>313</v>
      </c>
      <c r="B5534" s="44" t="s">
        <v>335</v>
      </c>
      <c r="C5534" s="79" t="s">
        <v>211</v>
      </c>
      <c r="D5534" s="43" t="s">
        <v>212</v>
      </c>
      <c r="E5534" s="53"/>
      <c r="F5534" s="53">
        <f>E5534/12*1</f>
        <v>0</v>
      </c>
      <c r="G5534" s="53"/>
      <c r="H5534" s="53"/>
      <c r="I5534" s="54"/>
      <c r="J5534" s="50"/>
      <c r="K5534" s="54"/>
      <c r="L5534" s="55"/>
      <c r="M5534" s="75"/>
      <c r="N5534" s="75"/>
      <c r="O5534" s="74"/>
      <c r="P5534" s="74"/>
      <c r="Q5534" s="57">
        <f t="shared" si="2217"/>
        <v>0</v>
      </c>
      <c r="R5534" s="74"/>
      <c r="S5534" s="53">
        <f t="shared" si="2218"/>
        <v>0</v>
      </c>
      <c r="T5534" s="58"/>
      <c r="U5534" s="58"/>
      <c r="V5534" s="53">
        <f t="shared" si="2219"/>
        <v>0</v>
      </c>
      <c r="W5534" s="75"/>
      <c r="X5534" s="76"/>
    </row>
    <row r="5535" spans="1:24" s="77" customFormat="1" ht="15.75" x14ac:dyDescent="0.25">
      <c r="A5535" s="72" t="s">
        <v>313</v>
      </c>
      <c r="B5535" s="44" t="s">
        <v>335</v>
      </c>
      <c r="C5535" s="79" t="s">
        <v>213</v>
      </c>
      <c r="D5535" s="43" t="s">
        <v>214</v>
      </c>
      <c r="E5535" s="74"/>
      <c r="F5535" s="74"/>
      <c r="G5535" s="74"/>
      <c r="H5535" s="74"/>
      <c r="I5535" s="54"/>
      <c r="J5535" s="50"/>
      <c r="K5535" s="54"/>
      <c r="L5535" s="55"/>
      <c r="M5535" s="75"/>
      <c r="N5535" s="75"/>
      <c r="O5535" s="74"/>
      <c r="P5535" s="74"/>
      <c r="Q5535" s="57">
        <f t="shared" si="2217"/>
        <v>0</v>
      </c>
      <c r="R5535" s="74"/>
      <c r="S5535" s="53">
        <f t="shared" si="2218"/>
        <v>0</v>
      </c>
      <c r="T5535" s="58"/>
      <c r="U5535" s="58"/>
      <c r="V5535" s="53">
        <f t="shared" si="2219"/>
        <v>0</v>
      </c>
      <c r="W5535" s="75"/>
      <c r="X5535" s="76"/>
    </row>
    <row r="5536" spans="1:24" s="77" customFormat="1" ht="31.5" x14ac:dyDescent="0.25">
      <c r="A5536" s="72" t="s">
        <v>313</v>
      </c>
      <c r="B5536" s="44" t="s">
        <v>335</v>
      </c>
      <c r="C5536" s="79" t="s">
        <v>215</v>
      </c>
      <c r="D5536" s="43" t="s">
        <v>216</v>
      </c>
      <c r="E5536" s="53"/>
      <c r="F5536" s="53">
        <f t="shared" ref="F5536:F5567" si="2220">E5536/12*1</f>
        <v>0</v>
      </c>
      <c r="G5536" s="53"/>
      <c r="H5536" s="53"/>
      <c r="I5536" s="54"/>
      <c r="J5536" s="50"/>
      <c r="K5536" s="54"/>
      <c r="L5536" s="55"/>
      <c r="M5536" s="75"/>
      <c r="N5536" s="75"/>
      <c r="O5536" s="74"/>
      <c r="P5536" s="74"/>
      <c r="Q5536" s="57">
        <f t="shared" si="2217"/>
        <v>0</v>
      </c>
      <c r="R5536" s="74"/>
      <c r="S5536" s="53">
        <f t="shared" si="2218"/>
        <v>0</v>
      </c>
      <c r="T5536" s="58"/>
      <c r="U5536" s="58"/>
      <c r="V5536" s="53">
        <f t="shared" si="2219"/>
        <v>0</v>
      </c>
      <c r="W5536" s="75"/>
      <c r="X5536" s="76"/>
    </row>
    <row r="5537" spans="1:24" s="77" customFormat="1" ht="31.5" x14ac:dyDescent="0.25">
      <c r="A5537" s="72" t="s">
        <v>313</v>
      </c>
      <c r="B5537" s="44" t="s">
        <v>335</v>
      </c>
      <c r="C5537" s="79" t="s">
        <v>217</v>
      </c>
      <c r="D5537" s="43" t="s">
        <v>218</v>
      </c>
      <c r="E5537" s="53"/>
      <c r="F5537" s="53">
        <f t="shared" si="2220"/>
        <v>0</v>
      </c>
      <c r="G5537" s="53"/>
      <c r="H5537" s="53"/>
      <c r="I5537" s="54"/>
      <c r="J5537" s="50"/>
      <c r="K5537" s="54"/>
      <c r="L5537" s="55"/>
      <c r="M5537" s="75"/>
      <c r="N5537" s="75"/>
      <c r="O5537" s="74"/>
      <c r="P5537" s="74"/>
      <c r="Q5537" s="57">
        <f t="shared" si="2217"/>
        <v>0</v>
      </c>
      <c r="R5537" s="74"/>
      <c r="S5537" s="53">
        <f t="shared" si="2218"/>
        <v>0</v>
      </c>
      <c r="T5537" s="58"/>
      <c r="U5537" s="58"/>
      <c r="V5537" s="53">
        <f t="shared" si="2219"/>
        <v>0</v>
      </c>
      <c r="W5537" s="75"/>
      <c r="X5537" s="76"/>
    </row>
    <row r="5538" spans="1:24" s="77" customFormat="1" ht="31.5" x14ac:dyDescent="0.25">
      <c r="A5538" s="72" t="s">
        <v>313</v>
      </c>
      <c r="B5538" s="44" t="s">
        <v>335</v>
      </c>
      <c r="C5538" s="79" t="s">
        <v>219</v>
      </c>
      <c r="D5538" s="43" t="s">
        <v>220</v>
      </c>
      <c r="E5538" s="53"/>
      <c r="F5538" s="53">
        <f t="shared" si="2220"/>
        <v>0</v>
      </c>
      <c r="G5538" s="53"/>
      <c r="H5538" s="53"/>
      <c r="I5538" s="54"/>
      <c r="J5538" s="50"/>
      <c r="K5538" s="54"/>
      <c r="L5538" s="55"/>
      <c r="M5538" s="75"/>
      <c r="N5538" s="75"/>
      <c r="O5538" s="74"/>
      <c r="P5538" s="74"/>
      <c r="Q5538" s="57">
        <f t="shared" si="2217"/>
        <v>0</v>
      </c>
      <c r="R5538" s="74"/>
      <c r="S5538" s="53">
        <f t="shared" si="2218"/>
        <v>0</v>
      </c>
      <c r="T5538" s="58"/>
      <c r="U5538" s="58"/>
      <c r="V5538" s="53">
        <f t="shared" si="2219"/>
        <v>0</v>
      </c>
      <c r="W5538" s="75"/>
      <c r="X5538" s="76"/>
    </row>
    <row r="5539" spans="1:24" s="77" customFormat="1" ht="31.5" x14ac:dyDescent="0.25">
      <c r="A5539" s="72" t="s">
        <v>313</v>
      </c>
      <c r="B5539" s="44" t="s">
        <v>335</v>
      </c>
      <c r="C5539" s="79" t="s">
        <v>221</v>
      </c>
      <c r="D5539" s="43" t="s">
        <v>224</v>
      </c>
      <c r="E5539" s="53"/>
      <c r="F5539" s="53">
        <f t="shared" si="2220"/>
        <v>0</v>
      </c>
      <c r="G5539" s="53"/>
      <c r="H5539" s="53"/>
      <c r="I5539" s="54"/>
      <c r="J5539" s="50"/>
      <c r="K5539" s="54"/>
      <c r="L5539" s="55"/>
      <c r="M5539" s="75"/>
      <c r="N5539" s="75"/>
      <c r="O5539" s="74"/>
      <c r="P5539" s="74"/>
      <c r="Q5539" s="57">
        <f t="shared" si="2217"/>
        <v>0</v>
      </c>
      <c r="R5539" s="74"/>
      <c r="S5539" s="53">
        <f t="shared" si="2218"/>
        <v>0</v>
      </c>
      <c r="T5539" s="58"/>
      <c r="U5539" s="58"/>
      <c r="V5539" s="53">
        <f t="shared" si="2219"/>
        <v>0</v>
      </c>
      <c r="W5539" s="75"/>
      <c r="X5539" s="76"/>
    </row>
    <row r="5540" spans="1:24" s="77" customFormat="1" ht="31.5" x14ac:dyDescent="0.25">
      <c r="A5540" s="72" t="s">
        <v>313</v>
      </c>
      <c r="B5540" s="44" t="s">
        <v>335</v>
      </c>
      <c r="C5540" s="79" t="s">
        <v>222</v>
      </c>
      <c r="D5540" s="43" t="s">
        <v>225</v>
      </c>
      <c r="E5540" s="53"/>
      <c r="F5540" s="53">
        <f t="shared" si="2220"/>
        <v>0</v>
      </c>
      <c r="G5540" s="53"/>
      <c r="H5540" s="53"/>
      <c r="I5540" s="54"/>
      <c r="J5540" s="50"/>
      <c r="K5540" s="54"/>
      <c r="L5540" s="55"/>
      <c r="M5540" s="75"/>
      <c r="N5540" s="75"/>
      <c r="O5540" s="74"/>
      <c r="P5540" s="74"/>
      <c r="Q5540" s="57">
        <f t="shared" si="2217"/>
        <v>0</v>
      </c>
      <c r="R5540" s="74"/>
      <c r="S5540" s="53">
        <f t="shared" si="2218"/>
        <v>0</v>
      </c>
      <c r="T5540" s="58"/>
      <c r="U5540" s="58"/>
      <c r="V5540" s="53">
        <f t="shared" si="2219"/>
        <v>0</v>
      </c>
      <c r="W5540" s="75"/>
      <c r="X5540" s="76"/>
    </row>
    <row r="5541" spans="1:24" s="77" customFormat="1" ht="31.5" x14ac:dyDescent="0.25">
      <c r="A5541" s="72" t="s">
        <v>313</v>
      </c>
      <c r="B5541" s="44" t="s">
        <v>335</v>
      </c>
      <c r="C5541" s="79" t="s">
        <v>277</v>
      </c>
      <c r="D5541" s="43" t="s">
        <v>278</v>
      </c>
      <c r="E5541" s="53"/>
      <c r="F5541" s="53">
        <f t="shared" si="2220"/>
        <v>0</v>
      </c>
      <c r="G5541" s="53"/>
      <c r="H5541" s="53"/>
      <c r="I5541" s="54"/>
      <c r="J5541" s="50"/>
      <c r="K5541" s="54"/>
      <c r="L5541" s="55"/>
      <c r="M5541" s="75"/>
      <c r="N5541" s="75"/>
      <c r="O5541" s="74"/>
      <c r="P5541" s="74"/>
      <c r="Q5541" s="57">
        <f t="shared" si="2217"/>
        <v>0</v>
      </c>
      <c r="R5541" s="74"/>
      <c r="S5541" s="53">
        <f t="shared" si="2218"/>
        <v>0</v>
      </c>
      <c r="T5541" s="58"/>
      <c r="U5541" s="58"/>
      <c r="V5541" s="53">
        <f t="shared" si="2219"/>
        <v>0</v>
      </c>
      <c r="W5541" s="75"/>
      <c r="X5541" s="76"/>
    </row>
    <row r="5542" spans="1:24" s="77" customFormat="1" ht="15.75" x14ac:dyDescent="0.25">
      <c r="A5542" s="72" t="s">
        <v>313</v>
      </c>
      <c r="B5542" s="44" t="s">
        <v>335</v>
      </c>
      <c r="C5542" s="79" t="s">
        <v>226</v>
      </c>
      <c r="D5542" s="38" t="s">
        <v>408</v>
      </c>
      <c r="E5542" s="53"/>
      <c r="F5542" s="53">
        <f t="shared" si="2220"/>
        <v>0</v>
      </c>
      <c r="G5542" s="53"/>
      <c r="H5542" s="53"/>
      <c r="I5542" s="119">
        <f>G5542-F5542</f>
        <v>0</v>
      </c>
      <c r="J5542" s="50"/>
      <c r="K5542" s="54"/>
      <c r="L5542" s="55"/>
      <c r="M5542" s="75"/>
      <c r="N5542" s="75"/>
      <c r="O5542" s="74"/>
      <c r="P5542" s="74"/>
      <c r="Q5542" s="57">
        <f t="shared" si="2217"/>
        <v>0</v>
      </c>
      <c r="R5542" s="74"/>
      <c r="S5542" s="53">
        <f t="shared" si="2218"/>
        <v>0</v>
      </c>
      <c r="T5542" s="58"/>
      <c r="U5542" s="58"/>
      <c r="V5542" s="53">
        <f t="shared" si="2219"/>
        <v>0</v>
      </c>
      <c r="W5542" s="75"/>
      <c r="X5542" s="76"/>
    </row>
    <row r="5543" spans="1:24" s="77" customFormat="1" ht="31.5" x14ac:dyDescent="0.25">
      <c r="A5543" s="72" t="s">
        <v>313</v>
      </c>
      <c r="B5543" s="44" t="s">
        <v>335</v>
      </c>
      <c r="C5543" s="79" t="s">
        <v>227</v>
      </c>
      <c r="D5543" s="43" t="s">
        <v>228</v>
      </c>
      <c r="E5543" s="53"/>
      <c r="F5543" s="53">
        <f t="shared" si="2220"/>
        <v>0</v>
      </c>
      <c r="G5543" s="53"/>
      <c r="H5543" s="53"/>
      <c r="I5543" s="54"/>
      <c r="J5543" s="50"/>
      <c r="K5543" s="54"/>
      <c r="L5543" s="55"/>
      <c r="M5543" s="75"/>
      <c r="N5543" s="75"/>
      <c r="O5543" s="74"/>
      <c r="P5543" s="74"/>
      <c r="Q5543" s="57">
        <f t="shared" si="2217"/>
        <v>0</v>
      </c>
      <c r="R5543" s="74"/>
      <c r="S5543" s="53">
        <f t="shared" si="2218"/>
        <v>0</v>
      </c>
      <c r="T5543" s="58"/>
      <c r="U5543" s="58"/>
      <c r="V5543" s="53">
        <f t="shared" si="2219"/>
        <v>0</v>
      </c>
      <c r="W5543" s="75"/>
      <c r="X5543" s="76"/>
    </row>
    <row r="5544" spans="1:24" s="77" customFormat="1" ht="15.75" x14ac:dyDescent="0.25">
      <c r="A5544" s="72" t="s">
        <v>313</v>
      </c>
      <c r="B5544" s="44" t="s">
        <v>335</v>
      </c>
      <c r="C5544" s="79" t="s">
        <v>229</v>
      </c>
      <c r="D5544" s="43" t="s">
        <v>230</v>
      </c>
      <c r="E5544" s="53"/>
      <c r="F5544" s="53">
        <f t="shared" si="2220"/>
        <v>0</v>
      </c>
      <c r="G5544" s="53"/>
      <c r="H5544" s="53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2217"/>
        <v>0</v>
      </c>
      <c r="R5544" s="74"/>
      <c r="S5544" s="53">
        <f t="shared" si="2218"/>
        <v>0</v>
      </c>
      <c r="T5544" s="58"/>
      <c r="U5544" s="58"/>
      <c r="V5544" s="53">
        <f t="shared" si="2219"/>
        <v>0</v>
      </c>
      <c r="W5544" s="75"/>
      <c r="X5544" s="76"/>
    </row>
    <row r="5545" spans="1:24" s="77" customFormat="1" ht="15.75" x14ac:dyDescent="0.25">
      <c r="A5545" s="72" t="s">
        <v>313</v>
      </c>
      <c r="B5545" s="44" t="s">
        <v>335</v>
      </c>
      <c r="C5545" s="37" t="s">
        <v>377</v>
      </c>
      <c r="D5545" s="43" t="s">
        <v>359</v>
      </c>
      <c r="E5545" s="53">
        <v>1861</v>
      </c>
      <c r="F5545" s="53">
        <f>ROUND(E5545/12*2,0)</f>
        <v>310</v>
      </c>
      <c r="G5545" s="53">
        <v>769.93</v>
      </c>
      <c r="H5545" s="53"/>
      <c r="I5545" s="119">
        <f t="shared" ref="I5545" si="2221">G5545-F5545</f>
        <v>459.92999999999995</v>
      </c>
      <c r="J5545" s="55">
        <f t="shared" ref="J5545" si="2222">ROUND(I5545/F5545*100,2)</f>
        <v>148.36000000000001</v>
      </c>
      <c r="K5545" s="54"/>
      <c r="L5545" s="55"/>
      <c r="M5545" s="75"/>
      <c r="N5545" s="75"/>
      <c r="O5545" s="74"/>
      <c r="P5545" s="74"/>
      <c r="Q5545" s="57">
        <f t="shared" si="2217"/>
        <v>0</v>
      </c>
      <c r="R5545" s="74"/>
      <c r="S5545" s="53">
        <f t="shared" si="2218"/>
        <v>0</v>
      </c>
      <c r="T5545" s="58"/>
      <c r="U5545" s="58"/>
      <c r="V5545" s="53">
        <f t="shared" si="2219"/>
        <v>0</v>
      </c>
      <c r="W5545" s="75"/>
      <c r="X5545" s="76"/>
    </row>
    <row r="5546" spans="1:24" s="77" customFormat="1" ht="15.75" x14ac:dyDescent="0.25">
      <c r="A5546" s="72" t="s">
        <v>313</v>
      </c>
      <c r="B5546" s="44" t="s">
        <v>335</v>
      </c>
      <c r="C5546" s="79" t="s">
        <v>231</v>
      </c>
      <c r="D5546" s="43" t="s">
        <v>232</v>
      </c>
      <c r="E5546" s="53"/>
      <c r="F5546" s="53">
        <f t="shared" si="2220"/>
        <v>0</v>
      </c>
      <c r="G5546" s="53"/>
      <c r="H5546" s="53"/>
      <c r="I5546" s="54"/>
      <c r="J5546" s="50"/>
      <c r="K5546" s="54"/>
      <c r="L5546" s="55"/>
      <c r="M5546" s="75"/>
      <c r="N5546" s="75"/>
      <c r="O5546" s="74"/>
      <c r="P5546" s="74"/>
      <c r="Q5546" s="57">
        <f t="shared" si="2217"/>
        <v>0</v>
      </c>
      <c r="R5546" s="74"/>
      <c r="S5546" s="53">
        <f t="shared" si="2218"/>
        <v>0</v>
      </c>
      <c r="T5546" s="58"/>
      <c r="U5546" s="58"/>
      <c r="V5546" s="53">
        <f t="shared" si="2219"/>
        <v>0</v>
      </c>
      <c r="W5546" s="75"/>
      <c r="X5546" s="76"/>
    </row>
    <row r="5547" spans="1:24" s="77" customFormat="1" ht="15.75" x14ac:dyDescent="0.25">
      <c r="A5547" s="72" t="s">
        <v>313</v>
      </c>
      <c r="B5547" s="44" t="s">
        <v>335</v>
      </c>
      <c r="C5547" s="79" t="s">
        <v>233</v>
      </c>
      <c r="D5547" s="43" t="s">
        <v>234</v>
      </c>
      <c r="E5547" s="53"/>
      <c r="F5547" s="53">
        <f t="shared" si="2220"/>
        <v>0</v>
      </c>
      <c r="G5547" s="53"/>
      <c r="H5547" s="53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2217"/>
        <v>0</v>
      </c>
      <c r="R5547" s="74"/>
      <c r="S5547" s="53">
        <f t="shared" si="2218"/>
        <v>0</v>
      </c>
      <c r="T5547" s="58"/>
      <c r="U5547" s="58"/>
      <c r="V5547" s="53">
        <f t="shared" si="2219"/>
        <v>0</v>
      </c>
      <c r="W5547" s="75"/>
      <c r="X5547" s="76"/>
    </row>
    <row r="5548" spans="1:24" s="77" customFormat="1" ht="31.5" x14ac:dyDescent="0.25">
      <c r="A5548" s="72" t="s">
        <v>313</v>
      </c>
      <c r="B5548" s="44" t="s">
        <v>335</v>
      </c>
      <c r="C5548" s="79" t="s">
        <v>235</v>
      </c>
      <c r="D5548" s="43" t="s">
        <v>236</v>
      </c>
      <c r="E5548" s="53"/>
      <c r="F5548" s="53">
        <f t="shared" si="2220"/>
        <v>0</v>
      </c>
      <c r="G5548" s="53"/>
      <c r="H5548" s="53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2217"/>
        <v>0</v>
      </c>
      <c r="R5548" s="74"/>
      <c r="S5548" s="53">
        <f t="shared" si="2218"/>
        <v>0</v>
      </c>
      <c r="T5548" s="58"/>
      <c r="U5548" s="58"/>
      <c r="V5548" s="53">
        <f t="shared" si="2219"/>
        <v>0</v>
      </c>
      <c r="W5548" s="75"/>
      <c r="X5548" s="76"/>
    </row>
    <row r="5549" spans="1:24" s="77" customFormat="1" ht="31.5" x14ac:dyDescent="0.25">
      <c r="A5549" s="72" t="s">
        <v>313</v>
      </c>
      <c r="B5549" s="44" t="s">
        <v>335</v>
      </c>
      <c r="C5549" s="79" t="s">
        <v>237</v>
      </c>
      <c r="D5549" s="43" t="s">
        <v>238</v>
      </c>
      <c r="E5549" s="53"/>
      <c r="F5549" s="53">
        <f t="shared" si="2220"/>
        <v>0</v>
      </c>
      <c r="G5549" s="53"/>
      <c r="H5549" s="53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2217"/>
        <v>0</v>
      </c>
      <c r="R5549" s="74"/>
      <c r="S5549" s="53">
        <f t="shared" si="2218"/>
        <v>0</v>
      </c>
      <c r="T5549" s="58"/>
      <c r="U5549" s="58"/>
      <c r="V5549" s="53">
        <f t="shared" si="2219"/>
        <v>0</v>
      </c>
      <c r="W5549" s="75"/>
      <c r="X5549" s="76"/>
    </row>
    <row r="5550" spans="1:24" s="77" customFormat="1" ht="15.75" x14ac:dyDescent="0.25">
      <c r="A5550" s="72" t="s">
        <v>313</v>
      </c>
      <c r="B5550" s="44" t="s">
        <v>335</v>
      </c>
      <c r="C5550" s="79" t="s">
        <v>239</v>
      </c>
      <c r="D5550" s="43" t="s">
        <v>243</v>
      </c>
      <c r="E5550" s="53"/>
      <c r="F5550" s="53">
        <f t="shared" si="2220"/>
        <v>0</v>
      </c>
      <c r="G5550" s="53"/>
      <c r="H5550" s="53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2217"/>
        <v>0</v>
      </c>
      <c r="R5550" s="74"/>
      <c r="S5550" s="53">
        <f t="shared" si="2218"/>
        <v>0</v>
      </c>
      <c r="T5550" s="58"/>
      <c r="U5550" s="58"/>
      <c r="V5550" s="53">
        <f t="shared" si="2219"/>
        <v>0</v>
      </c>
      <c r="W5550" s="75"/>
      <c r="X5550" s="76"/>
    </row>
    <row r="5551" spans="1:24" s="77" customFormat="1" ht="15.75" x14ac:dyDescent="0.25">
      <c r="A5551" s="72" t="s">
        <v>313</v>
      </c>
      <c r="B5551" s="44" t="s">
        <v>335</v>
      </c>
      <c r="C5551" s="79" t="s">
        <v>240</v>
      </c>
      <c r="D5551" s="43" t="s">
        <v>244</v>
      </c>
      <c r="E5551" s="53"/>
      <c r="F5551" s="53">
        <f>E5551</f>
        <v>0</v>
      </c>
      <c r="G5551" s="53"/>
      <c r="H5551" s="53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2217"/>
        <v>0</v>
      </c>
      <c r="R5551" s="74"/>
      <c r="S5551" s="53">
        <f t="shared" si="2218"/>
        <v>0</v>
      </c>
      <c r="T5551" s="58"/>
      <c r="U5551" s="58"/>
      <c r="V5551" s="53">
        <f t="shared" si="2219"/>
        <v>0</v>
      </c>
      <c r="W5551" s="75"/>
      <c r="X5551" s="76"/>
    </row>
    <row r="5552" spans="1:24" s="77" customFormat="1" ht="15.75" x14ac:dyDescent="0.25">
      <c r="A5552" s="72" t="s">
        <v>313</v>
      </c>
      <c r="B5552" s="44" t="s">
        <v>335</v>
      </c>
      <c r="C5552" s="79" t="s">
        <v>241</v>
      </c>
      <c r="D5552" s="43" t="s">
        <v>242</v>
      </c>
      <c r="E5552" s="53"/>
      <c r="F5552" s="53">
        <f t="shared" si="2220"/>
        <v>0</v>
      </c>
      <c r="G5552" s="53"/>
      <c r="H5552" s="53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2217"/>
        <v>0</v>
      </c>
      <c r="R5552" s="74"/>
      <c r="S5552" s="53">
        <f t="shared" si="2218"/>
        <v>0</v>
      </c>
      <c r="T5552" s="58"/>
      <c r="U5552" s="58"/>
      <c r="V5552" s="53">
        <f t="shared" si="2219"/>
        <v>0</v>
      </c>
      <c r="W5552" s="75"/>
      <c r="X5552" s="76"/>
    </row>
    <row r="5553" spans="1:24" s="77" customFormat="1" ht="31.5" x14ac:dyDescent="0.25">
      <c r="A5553" s="72" t="s">
        <v>313</v>
      </c>
      <c r="B5553" s="44" t="s">
        <v>335</v>
      </c>
      <c r="C5553" s="79" t="s">
        <v>245</v>
      </c>
      <c r="D5553" s="43" t="s">
        <v>246</v>
      </c>
      <c r="E5553" s="53"/>
      <c r="F5553" s="53">
        <f t="shared" si="2220"/>
        <v>0</v>
      </c>
      <c r="G5553" s="53"/>
      <c r="H5553" s="53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2217"/>
        <v>0</v>
      </c>
      <c r="R5553" s="74"/>
      <c r="S5553" s="53">
        <f t="shared" si="2218"/>
        <v>0</v>
      </c>
      <c r="T5553" s="58"/>
      <c r="U5553" s="58"/>
      <c r="V5553" s="53">
        <f t="shared" si="2219"/>
        <v>0</v>
      </c>
      <c r="W5553" s="75"/>
      <c r="X5553" s="76"/>
    </row>
    <row r="5554" spans="1:24" s="77" customFormat="1" ht="15.75" x14ac:dyDescent="0.25">
      <c r="A5554" s="72" t="s">
        <v>313</v>
      </c>
      <c r="B5554" s="44" t="s">
        <v>335</v>
      </c>
      <c r="C5554" s="79" t="s">
        <v>247</v>
      </c>
      <c r="D5554" s="43" t="s">
        <v>248</v>
      </c>
      <c r="E5554" s="53"/>
      <c r="F5554" s="53">
        <f t="shared" si="2220"/>
        <v>0</v>
      </c>
      <c r="G5554" s="53"/>
      <c r="H5554" s="53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2217"/>
        <v>0</v>
      </c>
      <c r="R5554" s="74"/>
      <c r="S5554" s="53">
        <f t="shared" si="2218"/>
        <v>0</v>
      </c>
      <c r="T5554" s="58"/>
      <c r="U5554" s="58"/>
      <c r="V5554" s="53">
        <f t="shared" si="2219"/>
        <v>0</v>
      </c>
      <c r="W5554" s="75"/>
      <c r="X5554" s="76"/>
    </row>
    <row r="5555" spans="1:24" s="77" customFormat="1" ht="31.5" x14ac:dyDescent="0.25">
      <c r="A5555" s="72" t="s">
        <v>313</v>
      </c>
      <c r="B5555" s="44" t="s">
        <v>335</v>
      </c>
      <c r="C5555" s="79" t="s">
        <v>249</v>
      </c>
      <c r="D5555" s="43" t="s">
        <v>250</v>
      </c>
      <c r="E5555" s="53"/>
      <c r="F5555" s="53">
        <f t="shared" si="2220"/>
        <v>0</v>
      </c>
      <c r="G5555" s="53"/>
      <c r="H5555" s="53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2217"/>
        <v>0</v>
      </c>
      <c r="R5555" s="74"/>
      <c r="S5555" s="53">
        <f t="shared" si="2218"/>
        <v>0</v>
      </c>
      <c r="T5555" s="58"/>
      <c r="U5555" s="58"/>
      <c r="V5555" s="53">
        <f t="shared" si="2219"/>
        <v>0</v>
      </c>
      <c r="W5555" s="75"/>
      <c r="X5555" s="76"/>
    </row>
    <row r="5556" spans="1:24" s="77" customFormat="1" ht="15.75" x14ac:dyDescent="0.25">
      <c r="A5556" s="72" t="s">
        <v>313</v>
      </c>
      <c r="B5556" s="44" t="s">
        <v>335</v>
      </c>
      <c r="C5556" s="79" t="s">
        <v>251</v>
      </c>
      <c r="D5556" s="43" t="s">
        <v>260</v>
      </c>
      <c r="E5556" s="53"/>
      <c r="F5556" s="53">
        <f t="shared" si="2220"/>
        <v>0</v>
      </c>
      <c r="G5556" s="53"/>
      <c r="H5556" s="53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2217"/>
        <v>0</v>
      </c>
      <c r="R5556" s="74"/>
      <c r="S5556" s="53">
        <f t="shared" si="2218"/>
        <v>0</v>
      </c>
      <c r="T5556" s="58"/>
      <c r="U5556" s="58"/>
      <c r="V5556" s="53">
        <f t="shared" si="2219"/>
        <v>0</v>
      </c>
      <c r="W5556" s="75"/>
      <c r="X5556" s="76"/>
    </row>
    <row r="5557" spans="1:24" s="77" customFormat="1" ht="15.75" x14ac:dyDescent="0.25">
      <c r="A5557" s="72" t="s">
        <v>313</v>
      </c>
      <c r="B5557" s="44" t="s">
        <v>335</v>
      </c>
      <c r="C5557" s="79" t="s">
        <v>252</v>
      </c>
      <c r="D5557" s="43" t="s">
        <v>253</v>
      </c>
      <c r="E5557" s="53"/>
      <c r="F5557" s="53">
        <f t="shared" si="2220"/>
        <v>0</v>
      </c>
      <c r="G5557" s="53"/>
      <c r="H5557" s="53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2217"/>
        <v>0</v>
      </c>
      <c r="R5557" s="74"/>
      <c r="S5557" s="53">
        <f t="shared" si="2218"/>
        <v>0</v>
      </c>
      <c r="T5557" s="58"/>
      <c r="U5557" s="58"/>
      <c r="V5557" s="53">
        <f t="shared" si="2219"/>
        <v>0</v>
      </c>
      <c r="W5557" s="75"/>
      <c r="X5557" s="76"/>
    </row>
    <row r="5558" spans="1:24" s="77" customFormat="1" ht="15.75" x14ac:dyDescent="0.25">
      <c r="A5558" s="72" t="s">
        <v>313</v>
      </c>
      <c r="B5558" s="44" t="s">
        <v>335</v>
      </c>
      <c r="C5558" s="79" t="s">
        <v>254</v>
      </c>
      <c r="D5558" s="43" t="s">
        <v>255</v>
      </c>
      <c r="E5558" s="53"/>
      <c r="F5558" s="53">
        <f t="shared" si="2220"/>
        <v>0</v>
      </c>
      <c r="G5558" s="53"/>
      <c r="H5558" s="53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2217"/>
        <v>0</v>
      </c>
      <c r="R5558" s="74"/>
      <c r="S5558" s="53">
        <f t="shared" si="2218"/>
        <v>0</v>
      </c>
      <c r="T5558" s="58"/>
      <c r="U5558" s="58"/>
      <c r="V5558" s="53">
        <f t="shared" si="2219"/>
        <v>0</v>
      </c>
      <c r="W5558" s="75"/>
      <c r="X5558" s="76"/>
    </row>
    <row r="5559" spans="1:24" s="77" customFormat="1" ht="15.75" x14ac:dyDescent="0.25">
      <c r="A5559" s="72" t="s">
        <v>313</v>
      </c>
      <c r="B5559" s="44" t="s">
        <v>335</v>
      </c>
      <c r="C5559" s="79" t="s">
        <v>256</v>
      </c>
      <c r="D5559" s="43" t="s">
        <v>257</v>
      </c>
      <c r="E5559" s="53"/>
      <c r="F5559" s="53">
        <f t="shared" si="2220"/>
        <v>0</v>
      </c>
      <c r="G5559" s="53"/>
      <c r="H5559" s="53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2217"/>
        <v>0</v>
      </c>
      <c r="R5559" s="74"/>
      <c r="S5559" s="53">
        <f t="shared" si="2218"/>
        <v>0</v>
      </c>
      <c r="T5559" s="58"/>
      <c r="U5559" s="58"/>
      <c r="V5559" s="53">
        <f t="shared" si="2219"/>
        <v>0</v>
      </c>
      <c r="W5559" s="75"/>
      <c r="X5559" s="76"/>
    </row>
    <row r="5560" spans="1:24" s="77" customFormat="1" ht="31.5" x14ac:dyDescent="0.25">
      <c r="A5560" s="72" t="s">
        <v>313</v>
      </c>
      <c r="B5560" s="44" t="s">
        <v>335</v>
      </c>
      <c r="C5560" s="79" t="s">
        <v>258</v>
      </c>
      <c r="D5560" s="43" t="s">
        <v>259</v>
      </c>
      <c r="E5560" s="53"/>
      <c r="F5560" s="53">
        <f t="shared" si="2220"/>
        <v>0</v>
      </c>
      <c r="G5560" s="53"/>
      <c r="H5560" s="53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2217"/>
        <v>0</v>
      </c>
      <c r="R5560" s="74"/>
      <c r="S5560" s="53">
        <f t="shared" si="2218"/>
        <v>0</v>
      </c>
      <c r="T5560" s="58"/>
      <c r="U5560" s="58"/>
      <c r="V5560" s="53">
        <f t="shared" si="2219"/>
        <v>0</v>
      </c>
      <c r="W5560" s="75"/>
      <c r="X5560" s="76"/>
    </row>
    <row r="5561" spans="1:24" s="77" customFormat="1" ht="15.75" x14ac:dyDescent="0.25">
      <c r="A5561" s="72" t="s">
        <v>313</v>
      </c>
      <c r="B5561" s="44" t="s">
        <v>335</v>
      </c>
      <c r="C5561" s="79" t="s">
        <v>261</v>
      </c>
      <c r="D5561" s="43" t="s">
        <v>262</v>
      </c>
      <c r="E5561" s="53"/>
      <c r="F5561" s="53">
        <f t="shared" si="2220"/>
        <v>0</v>
      </c>
      <c r="G5561" s="53"/>
      <c r="H5561" s="53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2217"/>
        <v>0</v>
      </c>
      <c r="R5561" s="74"/>
      <c r="S5561" s="53">
        <f t="shared" si="2218"/>
        <v>0</v>
      </c>
      <c r="T5561" s="58"/>
      <c r="U5561" s="58"/>
      <c r="V5561" s="53">
        <f t="shared" si="2219"/>
        <v>0</v>
      </c>
      <c r="W5561" s="75"/>
      <c r="X5561" s="76"/>
    </row>
    <row r="5562" spans="1:24" s="77" customFormat="1" ht="47.25" x14ac:dyDescent="0.25">
      <c r="A5562" s="72" t="s">
        <v>313</v>
      </c>
      <c r="B5562" s="44" t="s">
        <v>335</v>
      </c>
      <c r="C5562" s="79" t="s">
        <v>263</v>
      </c>
      <c r="D5562" s="43" t="s">
        <v>264</v>
      </c>
      <c r="E5562" s="53"/>
      <c r="F5562" s="53">
        <f t="shared" si="2220"/>
        <v>0</v>
      </c>
      <c r="G5562" s="53"/>
      <c r="H5562" s="53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2217"/>
        <v>0</v>
      </c>
      <c r="R5562" s="74"/>
      <c r="S5562" s="53">
        <f t="shared" si="2218"/>
        <v>0</v>
      </c>
      <c r="T5562" s="58"/>
      <c r="U5562" s="58"/>
      <c r="V5562" s="53">
        <f t="shared" si="2219"/>
        <v>0</v>
      </c>
      <c r="W5562" s="75"/>
      <c r="X5562" s="76"/>
    </row>
    <row r="5563" spans="1:24" s="77" customFormat="1" ht="15.75" x14ac:dyDescent="0.25">
      <c r="A5563" s="72" t="s">
        <v>313</v>
      </c>
      <c r="B5563" s="44" t="s">
        <v>335</v>
      </c>
      <c r="C5563" s="79" t="s">
        <v>265</v>
      </c>
      <c r="D5563" s="43" t="s">
        <v>266</v>
      </c>
      <c r="E5563" s="53"/>
      <c r="F5563" s="53">
        <f t="shared" si="2220"/>
        <v>0</v>
      </c>
      <c r="G5563" s="53"/>
      <c r="H5563" s="53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2217"/>
        <v>0</v>
      </c>
      <c r="R5563" s="74"/>
      <c r="S5563" s="53">
        <f t="shared" si="2218"/>
        <v>0</v>
      </c>
      <c r="T5563" s="58"/>
      <c r="U5563" s="58"/>
      <c r="V5563" s="53">
        <f t="shared" si="2219"/>
        <v>0</v>
      </c>
      <c r="W5563" s="75"/>
      <c r="X5563" s="76"/>
    </row>
    <row r="5564" spans="1:24" s="77" customFormat="1" ht="31.5" x14ac:dyDescent="0.25">
      <c r="A5564" s="72" t="s">
        <v>313</v>
      </c>
      <c r="B5564" s="44" t="s">
        <v>335</v>
      </c>
      <c r="C5564" s="79" t="s">
        <v>267</v>
      </c>
      <c r="D5564" s="43" t="s">
        <v>268</v>
      </c>
      <c r="E5564" s="53"/>
      <c r="F5564" s="53">
        <f t="shared" si="2220"/>
        <v>0</v>
      </c>
      <c r="G5564" s="53"/>
      <c r="H5564" s="53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2217"/>
        <v>0</v>
      </c>
      <c r="R5564" s="74"/>
      <c r="S5564" s="53">
        <f t="shared" si="2218"/>
        <v>0</v>
      </c>
      <c r="T5564" s="58"/>
      <c r="U5564" s="58"/>
      <c r="V5564" s="53">
        <f t="shared" si="2219"/>
        <v>0</v>
      </c>
      <c r="W5564" s="75"/>
      <c r="X5564" s="76"/>
    </row>
    <row r="5565" spans="1:24" s="77" customFormat="1" ht="15.75" x14ac:dyDescent="0.25">
      <c r="A5565" s="72" t="s">
        <v>313</v>
      </c>
      <c r="B5565" s="44" t="s">
        <v>335</v>
      </c>
      <c r="C5565" s="79" t="s">
        <v>269</v>
      </c>
      <c r="D5565" s="43" t="s">
        <v>270</v>
      </c>
      <c r="E5565" s="53"/>
      <c r="F5565" s="53">
        <f t="shared" si="2220"/>
        <v>0</v>
      </c>
      <c r="G5565" s="53"/>
      <c r="H5565" s="53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2217"/>
        <v>0</v>
      </c>
      <c r="R5565" s="74"/>
      <c r="S5565" s="53">
        <f t="shared" si="2218"/>
        <v>0</v>
      </c>
      <c r="T5565" s="58"/>
      <c r="U5565" s="58"/>
      <c r="V5565" s="53">
        <f t="shared" si="2219"/>
        <v>0</v>
      </c>
      <c r="W5565" s="75"/>
      <c r="X5565" s="76"/>
    </row>
    <row r="5566" spans="1:24" s="77" customFormat="1" ht="31.5" x14ac:dyDescent="0.25">
      <c r="A5566" s="72" t="s">
        <v>313</v>
      </c>
      <c r="B5566" s="44" t="s">
        <v>335</v>
      </c>
      <c r="C5566" s="79" t="s">
        <v>271</v>
      </c>
      <c r="D5566" s="43" t="s">
        <v>272</v>
      </c>
      <c r="E5566" s="53"/>
      <c r="F5566" s="53">
        <f t="shared" si="2220"/>
        <v>0</v>
      </c>
      <c r="G5566" s="53"/>
      <c r="H5566" s="53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2217"/>
        <v>0</v>
      </c>
      <c r="R5566" s="74"/>
      <c r="S5566" s="53">
        <f t="shared" si="2218"/>
        <v>0</v>
      </c>
      <c r="T5566" s="58"/>
      <c r="U5566" s="58"/>
      <c r="V5566" s="53">
        <f t="shared" si="2219"/>
        <v>0</v>
      </c>
      <c r="W5566" s="75"/>
      <c r="X5566" s="76"/>
    </row>
    <row r="5567" spans="1:24" s="77" customFormat="1" ht="15.75" x14ac:dyDescent="0.25">
      <c r="A5567" s="72" t="s">
        <v>313</v>
      </c>
      <c r="B5567" s="44" t="s">
        <v>335</v>
      </c>
      <c r="C5567" s="79" t="s">
        <v>273</v>
      </c>
      <c r="D5567" s="43" t="s">
        <v>274</v>
      </c>
      <c r="E5567" s="53"/>
      <c r="F5567" s="53">
        <f t="shared" si="2220"/>
        <v>0</v>
      </c>
      <c r="G5567" s="53"/>
      <c r="H5567" s="53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2217"/>
        <v>0</v>
      </c>
      <c r="R5567" s="74"/>
      <c r="S5567" s="53">
        <f t="shared" si="2218"/>
        <v>0</v>
      </c>
      <c r="T5567" s="58"/>
      <c r="U5567" s="58"/>
      <c r="V5567" s="53">
        <f t="shared" si="2219"/>
        <v>0</v>
      </c>
      <c r="W5567" s="75"/>
      <c r="X5567" s="76"/>
    </row>
    <row r="5568" spans="1:24" s="77" customFormat="1" ht="31.5" x14ac:dyDescent="0.25">
      <c r="A5568" s="72" t="s">
        <v>313</v>
      </c>
      <c r="B5568" s="44" t="s">
        <v>335</v>
      </c>
      <c r="C5568" s="79" t="s">
        <v>275</v>
      </c>
      <c r="D5568" s="43" t="s">
        <v>276</v>
      </c>
      <c r="E5568" s="74"/>
      <c r="F5568" s="74"/>
      <c r="G5568" s="74"/>
      <c r="H5568" s="74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2217"/>
        <v>0</v>
      </c>
      <c r="R5568" s="74"/>
      <c r="S5568" s="53">
        <f t="shared" si="2218"/>
        <v>0</v>
      </c>
      <c r="T5568" s="58"/>
      <c r="U5568" s="58"/>
      <c r="V5568" s="53">
        <f t="shared" si="2219"/>
        <v>0</v>
      </c>
      <c r="W5568" s="75"/>
      <c r="X5568" s="76"/>
    </row>
    <row r="5569" spans="1:24" s="77" customFormat="1" ht="15.75" x14ac:dyDescent="0.25">
      <c r="A5569" s="72" t="s">
        <v>313</v>
      </c>
      <c r="B5569" s="44" t="s">
        <v>335</v>
      </c>
      <c r="C5569" s="37" t="s">
        <v>353</v>
      </c>
      <c r="D5569" s="43" t="s">
        <v>351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/>
      <c r="R5569" s="74"/>
      <c r="S5569" s="53"/>
      <c r="T5569" s="58"/>
      <c r="U5569" s="58"/>
      <c r="V5569" s="53"/>
      <c r="W5569" s="75"/>
      <c r="X5569" s="76"/>
    </row>
    <row r="5570" spans="1:24" s="77" customFormat="1" ht="15.75" x14ac:dyDescent="0.25">
      <c r="A5570" s="72" t="s">
        <v>313</v>
      </c>
      <c r="B5570" s="44" t="s">
        <v>335</v>
      </c>
      <c r="C5570" s="37" t="s">
        <v>354</v>
      </c>
      <c r="D5570" s="38" t="s">
        <v>355</v>
      </c>
      <c r="E5570" s="53"/>
      <c r="F5570" s="99">
        <f>E5570/12*1</f>
        <v>0</v>
      </c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>
        <f>O5570-P5570</f>
        <v>0</v>
      </c>
      <c r="R5570" s="74"/>
      <c r="S5570" s="53">
        <f>ROUND(R5570/12*3,0)</f>
        <v>0</v>
      </c>
      <c r="T5570" s="58"/>
      <c r="U5570" s="58"/>
      <c r="V5570" s="53">
        <f>T5570-U5570</f>
        <v>0</v>
      </c>
      <c r="W5570" s="75"/>
      <c r="X5570" s="76"/>
    </row>
    <row r="5571" spans="1:24" s="77" customFormat="1" ht="15.75" x14ac:dyDescent="0.25">
      <c r="A5571" s="72" t="s">
        <v>313</v>
      </c>
      <c r="B5571" s="44" t="s">
        <v>335</v>
      </c>
      <c r="C5571" s="37" t="s">
        <v>360</v>
      </c>
      <c r="D5571" s="43" t="s">
        <v>319</v>
      </c>
      <c r="E5571" s="53"/>
      <c r="F5571" s="99">
        <f>E5571/12*1</f>
        <v>0</v>
      </c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/>
      <c r="R5571" s="74"/>
      <c r="S5571" s="53"/>
      <c r="T5571" s="53"/>
      <c r="U5571" s="53"/>
      <c r="V5571" s="53"/>
      <c r="W5571" s="75"/>
      <c r="X5571" s="76"/>
    </row>
    <row r="5572" spans="1:24" s="77" customFormat="1" ht="15.75" x14ac:dyDescent="0.25">
      <c r="A5572" s="72" t="s">
        <v>313</v>
      </c>
      <c r="B5572" s="44" t="s">
        <v>335</v>
      </c>
      <c r="C5572" s="37" t="s">
        <v>380</v>
      </c>
      <c r="D5572" s="39" t="s">
        <v>361</v>
      </c>
      <c r="E5572" s="53"/>
      <c r="F5572" s="99">
        <f>E5572/12*1</f>
        <v>0</v>
      </c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/>
      <c r="R5572" s="74"/>
      <c r="S5572" s="53"/>
      <c r="T5572" s="53"/>
      <c r="U5572" s="53"/>
      <c r="V5572" s="53"/>
      <c r="W5572" s="75"/>
      <c r="X5572" s="76"/>
    </row>
    <row r="5573" spans="1:24" s="77" customFormat="1" ht="15.75" x14ac:dyDescent="0.25">
      <c r="A5573" s="72" t="s">
        <v>313</v>
      </c>
      <c r="B5573" s="44" t="s">
        <v>335</v>
      </c>
      <c r="C5573" s="98" t="s">
        <v>387</v>
      </c>
      <c r="D5573" s="117" t="s">
        <v>388</v>
      </c>
      <c r="E5573" s="53">
        <v>10000</v>
      </c>
      <c r="F5573" s="53">
        <f>E5573</f>
        <v>10000</v>
      </c>
      <c r="G5573" s="53">
        <f t="shared" ref="G5573:H5573" si="2223">F5573</f>
        <v>10000</v>
      </c>
      <c r="H5573" s="53">
        <f t="shared" si="2223"/>
        <v>10000</v>
      </c>
      <c r="I5573" s="119"/>
      <c r="J5573" s="55"/>
      <c r="K5573" s="54"/>
      <c r="L5573" s="55"/>
      <c r="M5573" s="75"/>
      <c r="N5573" s="75"/>
      <c r="O5573" s="74"/>
      <c r="P5573" s="74"/>
      <c r="Q5573" s="57"/>
      <c r="R5573" s="74"/>
      <c r="S5573" s="53"/>
      <c r="T5573" s="58"/>
      <c r="U5573" s="58"/>
      <c r="V5573" s="53"/>
      <c r="W5573" s="75"/>
      <c r="X5573" s="76"/>
    </row>
    <row r="5574" spans="1:24" s="77" customFormat="1" ht="15.75" x14ac:dyDescent="0.25">
      <c r="A5574" s="100" t="s">
        <v>314</v>
      </c>
      <c r="B5574" s="100" t="s">
        <v>336</v>
      </c>
      <c r="C5574" s="108" t="s">
        <v>102</v>
      </c>
      <c r="D5574" s="102" t="s">
        <v>21</v>
      </c>
      <c r="E5574" s="109">
        <f>E5575+E5614</f>
        <v>2543456</v>
      </c>
      <c r="F5574" s="109">
        <f>F5575+F5614</f>
        <v>432542.5</v>
      </c>
      <c r="G5574" s="109">
        <f>G5575+G5614</f>
        <v>425996.41000000003</v>
      </c>
      <c r="H5574" s="109">
        <f>H5575+H5614</f>
        <v>431891</v>
      </c>
      <c r="I5574" s="127">
        <f>I5575+I5614</f>
        <v>21251.239999999998</v>
      </c>
      <c r="J5574" s="104">
        <f>ROUND(I5574/F5574*100,2)</f>
        <v>4.91</v>
      </c>
      <c r="K5574" s="127">
        <f>K5575+K5614</f>
        <v>-27797.33</v>
      </c>
      <c r="L5574" s="106">
        <f>ROUND(K5574*100/-F5574,2)</f>
        <v>6.43</v>
      </c>
      <c r="M5574" s="109">
        <f t="shared" ref="M5574:V5574" si="2224">M5575+M5614</f>
        <v>34436</v>
      </c>
      <c r="N5574" s="109">
        <f t="shared" si="2224"/>
        <v>5739.33</v>
      </c>
      <c r="O5574" s="109">
        <f t="shared" si="2224"/>
        <v>4999</v>
      </c>
      <c r="P5574" s="109">
        <f t="shared" si="2224"/>
        <v>4537</v>
      </c>
      <c r="Q5574" s="127">
        <f t="shared" si="2224"/>
        <v>462</v>
      </c>
      <c r="R5574" s="109">
        <f t="shared" si="2224"/>
        <v>1065</v>
      </c>
      <c r="S5574" s="103">
        <f t="shared" si="2224"/>
        <v>178</v>
      </c>
      <c r="T5574" s="138">
        <f t="shared" si="2224"/>
        <v>160</v>
      </c>
      <c r="U5574" s="138">
        <f t="shared" si="2224"/>
        <v>145</v>
      </c>
      <c r="V5574" s="103">
        <f t="shared" si="2224"/>
        <v>15</v>
      </c>
      <c r="W5574" s="107">
        <v>2330</v>
      </c>
      <c r="X5574" s="80"/>
    </row>
    <row r="5575" spans="1:24" s="77" customFormat="1" ht="15.75" x14ac:dyDescent="0.25">
      <c r="A5575" s="72" t="s">
        <v>314</v>
      </c>
      <c r="B5575" s="21">
        <v>1</v>
      </c>
      <c r="C5575" s="73" t="s">
        <v>102</v>
      </c>
      <c r="D5575" s="27" t="s">
        <v>22</v>
      </c>
      <c r="E5575" s="52">
        <f>E5576+E5582+E5596</f>
        <v>2316854</v>
      </c>
      <c r="F5575" s="52">
        <f>F5576+F5582+F5596</f>
        <v>386442</v>
      </c>
      <c r="G5575" s="52">
        <f>G5576+G5582+G5596</f>
        <v>364518</v>
      </c>
      <c r="H5575" s="52">
        <f>H5576+H5582+H5596</f>
        <v>386442</v>
      </c>
      <c r="I5575" s="124">
        <f>I5576+I5582+I5596</f>
        <v>0</v>
      </c>
      <c r="J5575" s="70">
        <f>ROUND(I5575/F5575*100,2)</f>
        <v>0</v>
      </c>
      <c r="K5575" s="124">
        <f>K5576+K5582+K5596</f>
        <v>-21924</v>
      </c>
      <c r="L5575" s="71">
        <f>ROUND(K5575*100/-F5575,2)</f>
        <v>5.67</v>
      </c>
      <c r="M5575" s="49">
        <v>25257</v>
      </c>
      <c r="N5575" s="49">
        <f>ROUND(M5575/12*2,2)</f>
        <v>4209.5</v>
      </c>
      <c r="O5575" s="52">
        <f t="shared" ref="O5575:V5575" si="2225">O5576+O5582+O5596</f>
        <v>3340</v>
      </c>
      <c r="P5575" s="52">
        <f t="shared" si="2225"/>
        <v>3340</v>
      </c>
      <c r="Q5575" s="124">
        <f t="shared" si="2225"/>
        <v>0</v>
      </c>
      <c r="R5575" s="52">
        <f t="shared" si="2225"/>
        <v>762</v>
      </c>
      <c r="S5575" s="52">
        <f t="shared" si="2225"/>
        <v>127</v>
      </c>
      <c r="T5575" s="134">
        <f t="shared" si="2225"/>
        <v>103</v>
      </c>
      <c r="U5575" s="134">
        <f t="shared" si="2225"/>
        <v>103</v>
      </c>
      <c r="V5575" s="59">
        <f t="shared" si="2225"/>
        <v>0</v>
      </c>
      <c r="W5575" s="75"/>
      <c r="X5575" s="82"/>
    </row>
    <row r="5576" spans="1:24" s="77" customFormat="1" ht="15.75" x14ac:dyDescent="0.25">
      <c r="A5576" s="72" t="s">
        <v>314</v>
      </c>
      <c r="B5576" s="33" t="s">
        <v>330</v>
      </c>
      <c r="C5576" s="73" t="s">
        <v>102</v>
      </c>
      <c r="D5576" s="32" t="s">
        <v>23</v>
      </c>
      <c r="E5576" s="83">
        <f t="shared" ref="E5576:L5576" si="2226">SUM(E5577:E5581)</f>
        <v>2316854</v>
      </c>
      <c r="F5576" s="83">
        <f t="shared" si="2226"/>
        <v>386442</v>
      </c>
      <c r="G5576" s="83">
        <f t="shared" si="2226"/>
        <v>364518</v>
      </c>
      <c r="H5576" s="83">
        <f t="shared" si="2226"/>
        <v>386442</v>
      </c>
      <c r="I5576" s="128">
        <f t="shared" si="2226"/>
        <v>0</v>
      </c>
      <c r="J5576" s="128">
        <f t="shared" si="2226"/>
        <v>0</v>
      </c>
      <c r="K5576" s="128">
        <f t="shared" si="2226"/>
        <v>-21924</v>
      </c>
      <c r="L5576" s="49">
        <f t="shared" si="2226"/>
        <v>19.11</v>
      </c>
      <c r="M5576" s="83"/>
      <c r="N5576" s="83"/>
      <c r="O5576" s="52">
        <f t="shared" ref="O5576:V5576" si="2227">SUM(O5577:O5581)</f>
        <v>3340</v>
      </c>
      <c r="P5576" s="52">
        <f t="shared" si="2227"/>
        <v>3340</v>
      </c>
      <c r="Q5576" s="124">
        <f t="shared" si="2227"/>
        <v>0</v>
      </c>
      <c r="R5576" s="52">
        <f t="shared" si="2227"/>
        <v>762</v>
      </c>
      <c r="S5576" s="52">
        <f t="shared" si="2227"/>
        <v>127</v>
      </c>
      <c r="T5576" s="52">
        <f t="shared" si="2227"/>
        <v>103</v>
      </c>
      <c r="U5576" s="49">
        <f t="shared" si="2227"/>
        <v>103</v>
      </c>
      <c r="V5576" s="49">
        <f t="shared" si="2227"/>
        <v>0</v>
      </c>
      <c r="W5576" s="83"/>
      <c r="X5576" s="82"/>
    </row>
    <row r="5577" spans="1:24" s="77" customFormat="1" ht="15.75" x14ac:dyDescent="0.25">
      <c r="A5577" s="72" t="s">
        <v>314</v>
      </c>
      <c r="B5577" s="33" t="s">
        <v>330</v>
      </c>
      <c r="C5577" s="73" t="s">
        <v>73</v>
      </c>
      <c r="D5577" s="34" t="s">
        <v>106</v>
      </c>
      <c r="E5577" s="53">
        <v>686583</v>
      </c>
      <c r="F5577" s="99">
        <f>57365*2</f>
        <v>114730</v>
      </c>
      <c r="G5577" s="99">
        <v>92806</v>
      </c>
      <c r="H5577" s="99">
        <f>57365*2</f>
        <v>114730</v>
      </c>
      <c r="I5577" s="54"/>
      <c r="J5577" s="50"/>
      <c r="K5577" s="54">
        <f>G5577-F5577</f>
        <v>-21924</v>
      </c>
      <c r="L5577" s="55">
        <f>ROUND(K5577*100/-F5577,2)</f>
        <v>19.11</v>
      </c>
      <c r="M5577" s="74"/>
      <c r="N5577" s="74"/>
      <c r="O5577" s="74">
        <v>3340</v>
      </c>
      <c r="P5577" s="74">
        <v>3340</v>
      </c>
      <c r="Q5577" s="57">
        <f>O5577-P5577</f>
        <v>0</v>
      </c>
      <c r="R5577" s="74">
        <v>762</v>
      </c>
      <c r="S5577" s="53">
        <f>ROUND(R5577/12*2,0)</f>
        <v>127</v>
      </c>
      <c r="T5577" s="58">
        <v>103</v>
      </c>
      <c r="U5577" s="58">
        <v>103</v>
      </c>
      <c r="V5577" s="58"/>
      <c r="W5577" s="74"/>
      <c r="X5577" s="76"/>
    </row>
    <row r="5578" spans="1:24" s="77" customFormat="1" ht="15.75" x14ac:dyDescent="0.25">
      <c r="A5578" s="72" t="s">
        <v>314</v>
      </c>
      <c r="B5578" s="33" t="s">
        <v>330</v>
      </c>
      <c r="C5578" s="73" t="s">
        <v>74</v>
      </c>
      <c r="D5578" s="116" t="s">
        <v>104</v>
      </c>
      <c r="E5578" s="53">
        <v>1586567</v>
      </c>
      <c r="F5578" s="53">
        <f>132214*2</f>
        <v>264428</v>
      </c>
      <c r="G5578" s="53">
        <f>132214*2</f>
        <v>264428</v>
      </c>
      <c r="H5578" s="53">
        <f>132214*2</f>
        <v>264428</v>
      </c>
      <c r="I5578" s="54"/>
      <c r="J5578" s="50"/>
      <c r="K5578" s="54"/>
      <c r="L5578" s="55"/>
      <c r="M5578" s="75"/>
      <c r="N5578" s="75"/>
      <c r="O5578" s="74"/>
      <c r="P5578" s="74"/>
      <c r="Q5578" s="57">
        <f>O5578-P5578</f>
        <v>0</v>
      </c>
      <c r="R5578" s="74"/>
      <c r="S5578" s="53">
        <f>ROUND(R5578/12*3,0)</f>
        <v>0</v>
      </c>
      <c r="T5578" s="53"/>
      <c r="U5578" s="53"/>
      <c r="V5578" s="53">
        <f>T5578-U5578</f>
        <v>0</v>
      </c>
      <c r="W5578" s="75"/>
      <c r="X5578" s="76"/>
    </row>
    <row r="5579" spans="1:24" s="81" customFormat="1" ht="29.25" customHeight="1" x14ac:dyDescent="0.25">
      <c r="A5579" s="72" t="s">
        <v>314</v>
      </c>
      <c r="B5579" s="33" t="s">
        <v>330</v>
      </c>
      <c r="C5579" s="73" t="s">
        <v>74</v>
      </c>
      <c r="D5579" s="116" t="s">
        <v>105</v>
      </c>
      <c r="E5579" s="53">
        <v>43704</v>
      </c>
      <c r="F5579" s="53">
        <f>3642*2</f>
        <v>7284</v>
      </c>
      <c r="G5579" s="53">
        <f>3642*2</f>
        <v>7284</v>
      </c>
      <c r="H5579" s="53">
        <f>3642*2</f>
        <v>7284</v>
      </c>
      <c r="I5579" s="119"/>
      <c r="J5579" s="50"/>
      <c r="K5579" s="119"/>
      <c r="L5579" s="55"/>
      <c r="M5579" s="75"/>
      <c r="N5579" s="75"/>
      <c r="O5579" s="74"/>
      <c r="P5579" s="74"/>
      <c r="Q5579" s="59">
        <f>O5579-P5579</f>
        <v>0</v>
      </c>
      <c r="R5579" s="74"/>
      <c r="S5579" s="53">
        <f>ROUND(R5579/12*3,0)</f>
        <v>0</v>
      </c>
      <c r="T5579" s="53"/>
      <c r="U5579" s="53"/>
      <c r="V5579" s="53">
        <f>T5579-U5579</f>
        <v>0</v>
      </c>
      <c r="W5579" s="75"/>
      <c r="X5579" s="76"/>
    </row>
    <row r="5580" spans="1:24" s="81" customFormat="1" ht="26.25" customHeight="1" x14ac:dyDescent="0.25">
      <c r="A5580" s="72" t="s">
        <v>314</v>
      </c>
      <c r="B5580" s="33" t="s">
        <v>330</v>
      </c>
      <c r="C5580" s="73" t="s">
        <v>75</v>
      </c>
      <c r="D5580" s="34" t="s">
        <v>107</v>
      </c>
      <c r="E5580" s="74"/>
      <c r="F5580" s="53"/>
      <c r="G5580" s="74"/>
      <c r="H5580" s="74"/>
      <c r="I5580" s="119"/>
      <c r="J5580" s="55"/>
      <c r="K5580" s="119"/>
      <c r="L5580" s="55"/>
      <c r="M5580" s="75"/>
      <c r="N5580" s="75"/>
      <c r="O5580" s="74"/>
      <c r="P5580" s="74"/>
      <c r="Q5580" s="59">
        <f>O5580-P5580</f>
        <v>0</v>
      </c>
      <c r="R5580" s="74"/>
      <c r="S5580" s="53">
        <f>ROUND(R5580/12*3,0)</f>
        <v>0</v>
      </c>
      <c r="T5580" s="53"/>
      <c r="U5580" s="53"/>
      <c r="V5580" s="53">
        <f>T5580-U5580</f>
        <v>0</v>
      </c>
      <c r="W5580" s="75"/>
      <c r="X5580" s="76"/>
    </row>
    <row r="5581" spans="1:24" s="81" customFormat="1" ht="22.5" customHeight="1" x14ac:dyDescent="0.25">
      <c r="A5581" s="72" t="s">
        <v>314</v>
      </c>
      <c r="B5581" s="33" t="s">
        <v>330</v>
      </c>
      <c r="C5581" s="73" t="s">
        <v>76</v>
      </c>
      <c r="D5581" s="34" t="s">
        <v>108</v>
      </c>
      <c r="E5581" s="74"/>
      <c r="F5581" s="53"/>
      <c r="G5581" s="74"/>
      <c r="H5581" s="74"/>
      <c r="I5581" s="119"/>
      <c r="J5581" s="55"/>
      <c r="K5581" s="119"/>
      <c r="L5581" s="55"/>
      <c r="M5581" s="75"/>
      <c r="N5581" s="75"/>
      <c r="O5581" s="74"/>
      <c r="P5581" s="74"/>
      <c r="Q5581" s="59">
        <f>O5581-P5581</f>
        <v>0</v>
      </c>
      <c r="R5581" s="74"/>
      <c r="S5581" s="53">
        <f>ROUND(R5581/12*3,0)</f>
        <v>0</v>
      </c>
      <c r="T5581" s="53"/>
      <c r="U5581" s="53"/>
      <c r="V5581" s="53">
        <f>T5581-U5581</f>
        <v>0</v>
      </c>
      <c r="W5581" s="75"/>
      <c r="X5581" s="76"/>
    </row>
    <row r="5582" spans="1:24" s="77" customFormat="1" ht="15.75" x14ac:dyDescent="0.25">
      <c r="A5582" s="72" t="s">
        <v>314</v>
      </c>
      <c r="B5582" s="22" t="s">
        <v>331</v>
      </c>
      <c r="C5582" s="36"/>
      <c r="D5582" s="32" t="s">
        <v>24</v>
      </c>
      <c r="E5582" s="61">
        <f t="shared" ref="E5582:L5582" si="2228">SUM(E5583:E5595)</f>
        <v>0</v>
      </c>
      <c r="F5582" s="61">
        <f t="shared" si="2228"/>
        <v>0</v>
      </c>
      <c r="G5582" s="61">
        <f t="shared" si="2228"/>
        <v>0</v>
      </c>
      <c r="H5582" s="61">
        <f t="shared" si="2228"/>
        <v>0</v>
      </c>
      <c r="I5582" s="120">
        <f t="shared" si="2228"/>
        <v>0</v>
      </c>
      <c r="J5582" s="120">
        <f t="shared" si="2228"/>
        <v>0</v>
      </c>
      <c r="K5582" s="120">
        <f t="shared" si="2228"/>
        <v>0</v>
      </c>
      <c r="L5582" s="61">
        <f t="shared" si="2228"/>
        <v>0</v>
      </c>
      <c r="M5582" s="61"/>
      <c r="N5582" s="61"/>
      <c r="O5582" s="61">
        <f t="shared" ref="O5582:V5582" si="2229">SUM(O5583:O5595)</f>
        <v>0</v>
      </c>
      <c r="P5582" s="61">
        <f t="shared" si="2229"/>
        <v>0</v>
      </c>
      <c r="Q5582" s="120">
        <f t="shared" si="2229"/>
        <v>0</v>
      </c>
      <c r="R5582" s="61">
        <f t="shared" si="2229"/>
        <v>0</v>
      </c>
      <c r="S5582" s="61">
        <f t="shared" si="2229"/>
        <v>0</v>
      </c>
      <c r="T5582" s="137">
        <f t="shared" si="2229"/>
        <v>0</v>
      </c>
      <c r="U5582" s="137">
        <f t="shared" si="2229"/>
        <v>0</v>
      </c>
      <c r="V5582" s="61">
        <f t="shared" si="2229"/>
        <v>0</v>
      </c>
      <c r="W5582" s="68"/>
      <c r="X5582" s="76"/>
    </row>
    <row r="5583" spans="1:24" s="77" customFormat="1" ht="15.75" x14ac:dyDescent="0.25">
      <c r="A5583" s="72" t="s">
        <v>314</v>
      </c>
      <c r="B5583" s="33" t="s">
        <v>331</v>
      </c>
      <c r="C5583" s="79" t="s">
        <v>25</v>
      </c>
      <c r="D5583" s="34" t="s">
        <v>54</v>
      </c>
      <c r="E5583" s="74"/>
      <c r="F5583" s="74"/>
      <c r="G5583" s="74"/>
      <c r="H5583" s="74"/>
      <c r="I5583" s="54"/>
      <c r="J5583" s="50"/>
      <c r="K5583" s="54"/>
      <c r="L5583" s="55"/>
      <c r="M5583" s="75"/>
      <c r="N5583" s="75"/>
      <c r="O5583" s="74"/>
      <c r="P5583" s="74"/>
      <c r="Q5583" s="57">
        <f t="shared" ref="Q5583:Q5595" si="2230">O5583-P5583</f>
        <v>0</v>
      </c>
      <c r="R5583" s="74"/>
      <c r="S5583" s="53">
        <f t="shared" ref="S5583:S5595" si="2231">ROUND(R5583/12*3,0)</f>
        <v>0</v>
      </c>
      <c r="T5583" s="58"/>
      <c r="U5583" s="58"/>
      <c r="V5583" s="53">
        <f t="shared" ref="V5583:V5595" si="2232">T5583-U5583</f>
        <v>0</v>
      </c>
      <c r="W5583" s="75"/>
      <c r="X5583" s="76"/>
    </row>
    <row r="5584" spans="1:24" s="77" customFormat="1" ht="15.75" x14ac:dyDescent="0.25">
      <c r="A5584" s="72" t="s">
        <v>314</v>
      </c>
      <c r="B5584" s="33" t="s">
        <v>331</v>
      </c>
      <c r="C5584" s="79" t="s">
        <v>26</v>
      </c>
      <c r="D5584" s="34" t="s">
        <v>27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si="2230"/>
        <v>0</v>
      </c>
      <c r="R5584" s="74"/>
      <c r="S5584" s="53">
        <f t="shared" si="2231"/>
        <v>0</v>
      </c>
      <c r="T5584" s="58"/>
      <c r="U5584" s="58"/>
      <c r="V5584" s="53">
        <f t="shared" si="2232"/>
        <v>0</v>
      </c>
      <c r="W5584" s="75"/>
      <c r="X5584" s="76"/>
    </row>
    <row r="5585" spans="1:24" s="77" customFormat="1" ht="31.5" x14ac:dyDescent="0.25">
      <c r="A5585" s="72" t="s">
        <v>314</v>
      </c>
      <c r="B5585" s="33" t="s">
        <v>331</v>
      </c>
      <c r="C5585" s="79" t="s">
        <v>28</v>
      </c>
      <c r="D5585" s="34" t="s">
        <v>29</v>
      </c>
      <c r="E5585" s="74"/>
      <c r="F5585" s="74"/>
      <c r="G5585" s="74"/>
      <c r="H5585" s="74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2230"/>
        <v>0</v>
      </c>
      <c r="R5585" s="74"/>
      <c r="S5585" s="53">
        <f t="shared" si="2231"/>
        <v>0</v>
      </c>
      <c r="T5585" s="58"/>
      <c r="U5585" s="58"/>
      <c r="V5585" s="53">
        <f t="shared" si="2232"/>
        <v>0</v>
      </c>
      <c r="W5585" s="75"/>
      <c r="X5585" s="76"/>
    </row>
    <row r="5586" spans="1:24" s="77" customFormat="1" ht="15.75" x14ac:dyDescent="0.25">
      <c r="A5586" s="72" t="s">
        <v>314</v>
      </c>
      <c r="B5586" s="33" t="s">
        <v>331</v>
      </c>
      <c r="C5586" s="79" t="s">
        <v>56</v>
      </c>
      <c r="D5586" s="34" t="s">
        <v>53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2230"/>
        <v>0</v>
      </c>
      <c r="R5586" s="74"/>
      <c r="S5586" s="53">
        <f t="shared" si="2231"/>
        <v>0</v>
      </c>
      <c r="T5586" s="58"/>
      <c r="U5586" s="58"/>
      <c r="V5586" s="53">
        <f t="shared" si="2232"/>
        <v>0</v>
      </c>
      <c r="W5586" s="75"/>
      <c r="X5586" s="76"/>
    </row>
    <row r="5587" spans="1:24" s="77" customFormat="1" ht="15.75" x14ac:dyDescent="0.25">
      <c r="A5587" s="72" t="s">
        <v>314</v>
      </c>
      <c r="B5587" s="33" t="s">
        <v>331</v>
      </c>
      <c r="C5587" s="79" t="s">
        <v>57</v>
      </c>
      <c r="D5587" s="34" t="s">
        <v>68</v>
      </c>
      <c r="E5587" s="74"/>
      <c r="F5587" s="74"/>
      <c r="G5587" s="74"/>
      <c r="H5587" s="74"/>
      <c r="I5587" s="119"/>
      <c r="J5587" s="55"/>
      <c r="K5587" s="119"/>
      <c r="L5587" s="55"/>
      <c r="M5587" s="75"/>
      <c r="N5587" s="75"/>
      <c r="O5587" s="74"/>
      <c r="P5587" s="74"/>
      <c r="Q5587" s="59">
        <f t="shared" si="2230"/>
        <v>0</v>
      </c>
      <c r="R5587" s="74"/>
      <c r="S5587" s="53">
        <f t="shared" si="2231"/>
        <v>0</v>
      </c>
      <c r="T5587" s="53"/>
      <c r="U5587" s="53"/>
      <c r="V5587" s="53">
        <f t="shared" si="2232"/>
        <v>0</v>
      </c>
      <c r="W5587" s="75"/>
      <c r="X5587" s="76"/>
    </row>
    <row r="5588" spans="1:24" s="77" customFormat="1" ht="15.75" x14ac:dyDescent="0.25">
      <c r="A5588" s="72" t="s">
        <v>314</v>
      </c>
      <c r="B5588" s="33" t="s">
        <v>331</v>
      </c>
      <c r="C5588" s="79" t="s">
        <v>58</v>
      </c>
      <c r="D5588" s="34" t="s">
        <v>70</v>
      </c>
      <c r="E5588" s="74"/>
      <c r="F5588" s="74"/>
      <c r="G5588" s="74"/>
      <c r="H5588" s="74"/>
      <c r="I5588" s="54"/>
      <c r="J5588" s="50"/>
      <c r="K5588" s="54"/>
      <c r="L5588" s="55"/>
      <c r="M5588" s="75"/>
      <c r="N5588" s="75"/>
      <c r="O5588" s="74"/>
      <c r="P5588" s="74"/>
      <c r="Q5588" s="57">
        <f t="shared" si="2230"/>
        <v>0</v>
      </c>
      <c r="R5588" s="74"/>
      <c r="S5588" s="53">
        <f t="shared" si="2231"/>
        <v>0</v>
      </c>
      <c r="T5588" s="58"/>
      <c r="U5588" s="58"/>
      <c r="V5588" s="53">
        <f t="shared" si="2232"/>
        <v>0</v>
      </c>
      <c r="W5588" s="75"/>
      <c r="X5588" s="76"/>
    </row>
    <row r="5589" spans="1:24" s="77" customFormat="1" ht="31.5" x14ac:dyDescent="0.25">
      <c r="A5589" s="72" t="s">
        <v>314</v>
      </c>
      <c r="B5589" s="33" t="s">
        <v>331</v>
      </c>
      <c r="C5589" s="79" t="s">
        <v>59</v>
      </c>
      <c r="D5589" s="34" t="s">
        <v>69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2230"/>
        <v>0</v>
      </c>
      <c r="R5589" s="74"/>
      <c r="S5589" s="53">
        <f t="shared" si="2231"/>
        <v>0</v>
      </c>
      <c r="T5589" s="58"/>
      <c r="U5589" s="58"/>
      <c r="V5589" s="53">
        <f t="shared" si="2232"/>
        <v>0</v>
      </c>
      <c r="W5589" s="75"/>
      <c r="X5589" s="76"/>
    </row>
    <row r="5590" spans="1:24" s="77" customFormat="1" ht="15.75" x14ac:dyDescent="0.25">
      <c r="A5590" s="72" t="s">
        <v>314</v>
      </c>
      <c r="B5590" s="33" t="s">
        <v>331</v>
      </c>
      <c r="C5590" s="79" t="s">
        <v>60</v>
      </c>
      <c r="D5590" s="34" t="s">
        <v>72</v>
      </c>
      <c r="E5590" s="74"/>
      <c r="F5590" s="74"/>
      <c r="G5590" s="74"/>
      <c r="H5590" s="74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2230"/>
        <v>0</v>
      </c>
      <c r="R5590" s="74"/>
      <c r="S5590" s="53">
        <f t="shared" si="2231"/>
        <v>0</v>
      </c>
      <c r="T5590" s="58"/>
      <c r="U5590" s="58"/>
      <c r="V5590" s="53">
        <f t="shared" si="2232"/>
        <v>0</v>
      </c>
      <c r="W5590" s="75"/>
      <c r="X5590" s="76"/>
    </row>
    <row r="5591" spans="1:24" s="77" customFormat="1" ht="15.75" x14ac:dyDescent="0.25">
      <c r="A5591" s="72" t="s">
        <v>314</v>
      </c>
      <c r="B5591" s="33" t="s">
        <v>331</v>
      </c>
      <c r="C5591" s="79" t="s">
        <v>61</v>
      </c>
      <c r="D5591" s="34" t="s">
        <v>67</v>
      </c>
      <c r="E5591" s="74"/>
      <c r="F5591" s="74"/>
      <c r="G5591" s="74"/>
      <c r="H5591" s="74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2230"/>
        <v>0</v>
      </c>
      <c r="R5591" s="74"/>
      <c r="S5591" s="53">
        <f t="shared" si="2231"/>
        <v>0</v>
      </c>
      <c r="T5591" s="58"/>
      <c r="U5591" s="58"/>
      <c r="V5591" s="53">
        <f t="shared" si="2232"/>
        <v>0</v>
      </c>
      <c r="W5591" s="75"/>
      <c r="X5591" s="76"/>
    </row>
    <row r="5592" spans="1:24" s="77" customFormat="1" ht="15.75" x14ac:dyDescent="0.25">
      <c r="A5592" s="72" t="s">
        <v>314</v>
      </c>
      <c r="B5592" s="33" t="s">
        <v>331</v>
      </c>
      <c r="C5592" s="79" t="s">
        <v>62</v>
      </c>
      <c r="D5592" s="34" t="s">
        <v>66</v>
      </c>
      <c r="E5592" s="74"/>
      <c r="F5592" s="74"/>
      <c r="G5592" s="74"/>
      <c r="H5592" s="74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2230"/>
        <v>0</v>
      </c>
      <c r="R5592" s="74"/>
      <c r="S5592" s="53">
        <f t="shared" si="2231"/>
        <v>0</v>
      </c>
      <c r="T5592" s="58"/>
      <c r="U5592" s="58"/>
      <c r="V5592" s="53">
        <f t="shared" si="2232"/>
        <v>0</v>
      </c>
      <c r="W5592" s="75"/>
      <c r="X5592" s="76"/>
    </row>
    <row r="5593" spans="1:24" s="77" customFormat="1" ht="15.75" x14ac:dyDescent="0.25">
      <c r="A5593" s="72" t="s">
        <v>314</v>
      </c>
      <c r="B5593" s="33" t="s">
        <v>331</v>
      </c>
      <c r="C5593" s="79" t="s">
        <v>63</v>
      </c>
      <c r="D5593" s="34" t="s">
        <v>52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95"/>
      <c r="P5593" s="95"/>
      <c r="Q5593" s="57">
        <f t="shared" si="2230"/>
        <v>0</v>
      </c>
      <c r="R5593" s="74"/>
      <c r="S5593" s="53">
        <f t="shared" si="2231"/>
        <v>0</v>
      </c>
      <c r="T5593" s="58"/>
      <c r="U5593" s="58"/>
      <c r="V5593" s="53">
        <f t="shared" si="2232"/>
        <v>0</v>
      </c>
      <c r="W5593" s="75"/>
      <c r="X5593" s="76"/>
    </row>
    <row r="5594" spans="1:24" s="77" customFormat="1" ht="15.75" x14ac:dyDescent="0.25">
      <c r="A5594" s="72" t="s">
        <v>314</v>
      </c>
      <c r="B5594" s="33" t="s">
        <v>331</v>
      </c>
      <c r="C5594" s="79" t="s">
        <v>64</v>
      </c>
      <c r="D5594" s="34" t="s">
        <v>55</v>
      </c>
      <c r="E5594" s="74"/>
      <c r="F5594" s="74"/>
      <c r="G5594" s="74"/>
      <c r="H5594" s="74"/>
      <c r="I5594" s="54"/>
      <c r="J5594" s="50"/>
      <c r="K5594" s="54"/>
      <c r="L5594" s="55"/>
      <c r="M5594" s="75"/>
      <c r="N5594" s="75"/>
      <c r="O5594" s="95"/>
      <c r="P5594" s="95"/>
      <c r="Q5594" s="57">
        <f t="shared" si="2230"/>
        <v>0</v>
      </c>
      <c r="R5594" s="74"/>
      <c r="S5594" s="53">
        <f t="shared" si="2231"/>
        <v>0</v>
      </c>
      <c r="T5594" s="58"/>
      <c r="U5594" s="58"/>
      <c r="V5594" s="53">
        <f t="shared" si="2232"/>
        <v>0</v>
      </c>
      <c r="W5594" s="75"/>
      <c r="X5594" s="76"/>
    </row>
    <row r="5595" spans="1:24" s="77" customFormat="1" ht="15.75" x14ac:dyDescent="0.25">
      <c r="A5595" s="72" t="s">
        <v>314</v>
      </c>
      <c r="B5595" s="33" t="s">
        <v>331</v>
      </c>
      <c r="C5595" s="79" t="s">
        <v>65</v>
      </c>
      <c r="D5595" s="34" t="s">
        <v>71</v>
      </c>
      <c r="E5595" s="74"/>
      <c r="F5595" s="74"/>
      <c r="G5595" s="74"/>
      <c r="H5595" s="74"/>
      <c r="I5595" s="54"/>
      <c r="J5595" s="50"/>
      <c r="K5595" s="54"/>
      <c r="L5595" s="55"/>
      <c r="M5595" s="75"/>
      <c r="N5595" s="75"/>
      <c r="O5595" s="95"/>
      <c r="P5595" s="95"/>
      <c r="Q5595" s="57">
        <f t="shared" si="2230"/>
        <v>0</v>
      </c>
      <c r="R5595" s="74"/>
      <c r="S5595" s="53">
        <f t="shared" si="2231"/>
        <v>0</v>
      </c>
      <c r="T5595" s="58"/>
      <c r="U5595" s="58"/>
      <c r="V5595" s="53">
        <f t="shared" si="2232"/>
        <v>0</v>
      </c>
      <c r="W5595" s="75"/>
      <c r="X5595" s="76"/>
    </row>
    <row r="5596" spans="1:24" s="77" customFormat="1" ht="31.5" x14ac:dyDescent="0.25">
      <c r="A5596" s="72" t="s">
        <v>314</v>
      </c>
      <c r="B5596" s="22" t="s">
        <v>332</v>
      </c>
      <c r="C5596" s="73" t="s">
        <v>102</v>
      </c>
      <c r="D5596" s="32" t="s">
        <v>30</v>
      </c>
      <c r="E5596" s="61">
        <f t="shared" ref="E5596:L5596" si="2233">SUM(E5597:E5613)</f>
        <v>0</v>
      </c>
      <c r="F5596" s="61">
        <f t="shared" si="2233"/>
        <v>0</v>
      </c>
      <c r="G5596" s="61">
        <f t="shared" si="2233"/>
        <v>0</v>
      </c>
      <c r="H5596" s="61">
        <f t="shared" si="2233"/>
        <v>0</v>
      </c>
      <c r="I5596" s="120">
        <f t="shared" si="2233"/>
        <v>0</v>
      </c>
      <c r="J5596" s="50" t="e">
        <f>ROUND(I5596/F5596*100,2)</f>
        <v>#DIV/0!</v>
      </c>
      <c r="K5596" s="120">
        <f t="shared" si="2233"/>
        <v>0</v>
      </c>
      <c r="L5596" s="61">
        <f t="shared" si="2233"/>
        <v>0</v>
      </c>
      <c r="M5596" s="61"/>
      <c r="N5596" s="61"/>
      <c r="O5596" s="61">
        <f t="shared" ref="O5596:V5596" si="2234">SUM(O5597:O5611)</f>
        <v>0</v>
      </c>
      <c r="P5596" s="61">
        <f t="shared" si="2234"/>
        <v>0</v>
      </c>
      <c r="Q5596" s="120">
        <f t="shared" si="2234"/>
        <v>0</v>
      </c>
      <c r="R5596" s="61">
        <f t="shared" si="2234"/>
        <v>0</v>
      </c>
      <c r="S5596" s="61">
        <f t="shared" si="2234"/>
        <v>0</v>
      </c>
      <c r="T5596" s="137">
        <f t="shared" si="2234"/>
        <v>0</v>
      </c>
      <c r="U5596" s="137">
        <f t="shared" si="2234"/>
        <v>0</v>
      </c>
      <c r="V5596" s="61">
        <f t="shared" si="2234"/>
        <v>0</v>
      </c>
      <c r="W5596" s="61"/>
      <c r="X5596" s="76"/>
    </row>
    <row r="5597" spans="1:24" s="77" customFormat="1" ht="15.75" x14ac:dyDescent="0.25">
      <c r="A5597" s="72" t="s">
        <v>314</v>
      </c>
      <c r="B5597" s="33" t="s">
        <v>332</v>
      </c>
      <c r="C5597" s="73" t="s">
        <v>79</v>
      </c>
      <c r="D5597" s="43" t="s">
        <v>77</v>
      </c>
      <c r="E5597" s="74"/>
      <c r="F5597" s="74"/>
      <c r="G5597" s="95"/>
      <c r="H5597" s="95"/>
      <c r="I5597" s="54"/>
      <c r="J5597" s="50"/>
      <c r="K5597" s="54"/>
      <c r="L5597" s="55"/>
      <c r="M5597" s="75"/>
      <c r="N5597" s="75"/>
      <c r="O5597" s="95"/>
      <c r="P5597" s="95"/>
      <c r="Q5597" s="57">
        <f t="shared" ref="Q5597:Q5611" si="2235">O5597-P5597</f>
        <v>0</v>
      </c>
      <c r="R5597" s="74"/>
      <c r="S5597" s="53">
        <f>ROUND(R5597/12*3,0)</f>
        <v>0</v>
      </c>
      <c r="T5597" s="58"/>
      <c r="U5597" s="58"/>
      <c r="V5597" s="53">
        <f t="shared" ref="V5597:V5611" si="2236">T5597-U5597</f>
        <v>0</v>
      </c>
      <c r="W5597" s="75"/>
      <c r="X5597" s="76"/>
    </row>
    <row r="5598" spans="1:24" s="77" customFormat="1" ht="15.75" x14ac:dyDescent="0.25">
      <c r="A5598" s="72" t="s">
        <v>314</v>
      </c>
      <c r="B5598" s="33" t="s">
        <v>332</v>
      </c>
      <c r="C5598" s="73" t="s">
        <v>80</v>
      </c>
      <c r="D5598" s="43" t="s">
        <v>78</v>
      </c>
      <c r="E5598" s="74"/>
      <c r="F5598" s="74"/>
      <c r="G5598" s="95"/>
      <c r="H5598" s="95"/>
      <c r="I5598" s="54"/>
      <c r="J5598" s="50"/>
      <c r="K5598" s="54"/>
      <c r="L5598" s="55"/>
      <c r="M5598" s="75"/>
      <c r="N5598" s="75"/>
      <c r="O5598" s="95"/>
      <c r="P5598" s="95"/>
      <c r="Q5598" s="57">
        <f t="shared" si="2235"/>
        <v>0</v>
      </c>
      <c r="R5598" s="74"/>
      <c r="S5598" s="53">
        <f>ROUND(R5598/12*3,0)</f>
        <v>0</v>
      </c>
      <c r="T5598" s="58"/>
      <c r="U5598" s="58"/>
      <c r="V5598" s="53">
        <f t="shared" si="2236"/>
        <v>0</v>
      </c>
      <c r="W5598" s="75"/>
      <c r="X5598" s="76"/>
    </row>
    <row r="5599" spans="1:24" s="77" customFormat="1" ht="15.75" x14ac:dyDescent="0.25">
      <c r="A5599" s="72" t="s">
        <v>314</v>
      </c>
      <c r="B5599" s="33" t="s">
        <v>332</v>
      </c>
      <c r="C5599" s="73" t="s">
        <v>82</v>
      </c>
      <c r="D5599" s="34" t="s">
        <v>81</v>
      </c>
      <c r="E5599" s="74"/>
      <c r="F5599" s="74"/>
      <c r="G5599" s="95"/>
      <c r="H5599" s="95"/>
      <c r="I5599" s="54"/>
      <c r="J5599" s="50"/>
      <c r="K5599" s="54"/>
      <c r="L5599" s="55"/>
      <c r="M5599" s="75"/>
      <c r="N5599" s="75"/>
      <c r="O5599" s="95"/>
      <c r="P5599" s="95"/>
      <c r="Q5599" s="57">
        <f t="shared" si="2235"/>
        <v>0</v>
      </c>
      <c r="R5599" s="74"/>
      <c r="S5599" s="53">
        <f>ROUND(R5599/12*4,0)</f>
        <v>0</v>
      </c>
      <c r="T5599" s="58"/>
      <c r="U5599" s="58"/>
      <c r="V5599" s="53">
        <f t="shared" si="2236"/>
        <v>0</v>
      </c>
      <c r="W5599" s="75"/>
      <c r="X5599" s="76"/>
    </row>
    <row r="5600" spans="1:24" s="77" customFormat="1" ht="31.5" x14ac:dyDescent="0.25">
      <c r="A5600" s="72" t="s">
        <v>314</v>
      </c>
      <c r="B5600" s="33" t="s">
        <v>332</v>
      </c>
      <c r="C5600" s="73" t="s">
        <v>84</v>
      </c>
      <c r="D5600" s="43" t="s">
        <v>83</v>
      </c>
      <c r="E5600" s="74"/>
      <c r="F5600" s="74"/>
      <c r="G5600" s="95"/>
      <c r="H5600" s="95"/>
      <c r="I5600" s="54"/>
      <c r="J5600" s="50"/>
      <c r="K5600" s="54"/>
      <c r="L5600" s="55"/>
      <c r="M5600" s="75"/>
      <c r="N5600" s="75"/>
      <c r="O5600" s="95"/>
      <c r="P5600" s="95"/>
      <c r="Q5600" s="57">
        <f t="shared" si="2235"/>
        <v>0</v>
      </c>
      <c r="R5600" s="74"/>
      <c r="S5600" s="53">
        <f>ROUND(R5600/12*3,0)</f>
        <v>0</v>
      </c>
      <c r="T5600" s="58"/>
      <c r="U5600" s="58"/>
      <c r="V5600" s="53">
        <f t="shared" si="2236"/>
        <v>0</v>
      </c>
      <c r="W5600" s="75"/>
      <c r="X5600" s="76"/>
    </row>
    <row r="5601" spans="1:24" s="77" customFormat="1" ht="15.75" x14ac:dyDescent="0.25">
      <c r="A5601" s="72" t="s">
        <v>314</v>
      </c>
      <c r="B5601" s="33" t="s">
        <v>332</v>
      </c>
      <c r="C5601" s="73" t="s">
        <v>95</v>
      </c>
      <c r="D5601" s="43" t="s">
        <v>96</v>
      </c>
      <c r="E5601" s="74"/>
      <c r="F5601" s="74"/>
      <c r="G5601" s="95"/>
      <c r="H5601" s="95"/>
      <c r="I5601" s="119"/>
      <c r="J5601" s="55"/>
      <c r="K5601" s="119"/>
      <c r="L5601" s="55"/>
      <c r="M5601" s="75"/>
      <c r="N5601" s="75"/>
      <c r="O5601" s="95"/>
      <c r="P5601" s="95"/>
      <c r="Q5601" s="59">
        <f t="shared" si="2235"/>
        <v>0</v>
      </c>
      <c r="R5601" s="74"/>
      <c r="S5601" s="53">
        <f>ROUND(R5601/12*3,0)</f>
        <v>0</v>
      </c>
      <c r="T5601" s="53"/>
      <c r="U5601" s="53"/>
      <c r="V5601" s="53">
        <f t="shared" si="2236"/>
        <v>0</v>
      </c>
      <c r="W5601" s="75"/>
      <c r="X5601" s="76"/>
    </row>
    <row r="5602" spans="1:24" s="77" customFormat="1" ht="31.5" x14ac:dyDescent="0.25">
      <c r="A5602" s="72" t="s">
        <v>314</v>
      </c>
      <c r="B5602" s="33" t="s">
        <v>332</v>
      </c>
      <c r="C5602" s="73" t="s">
        <v>86</v>
      </c>
      <c r="D5602" s="43" t="s">
        <v>85</v>
      </c>
      <c r="E5602" s="53"/>
      <c r="F5602" s="53"/>
      <c r="G5602" s="53"/>
      <c r="H5602" s="53"/>
      <c r="I5602" s="55"/>
      <c r="J5602" s="55"/>
      <c r="K5602" s="54"/>
      <c r="L5602" s="55"/>
      <c r="M5602" s="75"/>
      <c r="N5602" s="75"/>
      <c r="O5602" s="95"/>
      <c r="P5602" s="95"/>
      <c r="Q5602" s="57">
        <f t="shared" si="2235"/>
        <v>0</v>
      </c>
      <c r="R5602" s="74"/>
      <c r="S5602" s="53">
        <f>ROUND(R5602/12*2,0)</f>
        <v>0</v>
      </c>
      <c r="T5602" s="58"/>
      <c r="U5602" s="58"/>
      <c r="V5602" s="53">
        <f t="shared" si="2236"/>
        <v>0</v>
      </c>
      <c r="W5602" s="75"/>
      <c r="X5602" s="76"/>
    </row>
    <row r="5603" spans="1:24" s="77" customFormat="1" ht="31.5" x14ac:dyDescent="0.25">
      <c r="A5603" s="72" t="s">
        <v>314</v>
      </c>
      <c r="B5603" s="33" t="s">
        <v>332</v>
      </c>
      <c r="C5603" s="73" t="s">
        <v>102</v>
      </c>
      <c r="D5603" s="39" t="s">
        <v>352</v>
      </c>
      <c r="E5603" s="74"/>
      <c r="F5603" s="74"/>
      <c r="G5603" s="95"/>
      <c r="H5603" s="95"/>
      <c r="I5603" s="54"/>
      <c r="J5603" s="50"/>
      <c r="K5603" s="54"/>
      <c r="L5603" s="55"/>
      <c r="M5603" s="75"/>
      <c r="N5603" s="75"/>
      <c r="O5603" s="95"/>
      <c r="P5603" s="95"/>
      <c r="Q5603" s="57">
        <f t="shared" si="2235"/>
        <v>0</v>
      </c>
      <c r="R5603" s="74"/>
      <c r="S5603" s="53">
        <f>ROUND(R5603/12*2,0)</f>
        <v>0</v>
      </c>
      <c r="T5603" s="58"/>
      <c r="U5603" s="58"/>
      <c r="V5603" s="53">
        <f t="shared" si="2236"/>
        <v>0</v>
      </c>
      <c r="W5603" s="75"/>
      <c r="X5603" s="76"/>
    </row>
    <row r="5604" spans="1:24" s="77" customFormat="1" ht="15.75" x14ac:dyDescent="0.25">
      <c r="A5604" s="72" t="s">
        <v>314</v>
      </c>
      <c r="B5604" s="33" t="s">
        <v>332</v>
      </c>
      <c r="C5604" s="73" t="s">
        <v>89</v>
      </c>
      <c r="D5604" s="43" t="s">
        <v>88</v>
      </c>
      <c r="E5604" s="74"/>
      <c r="F5604" s="74"/>
      <c r="G5604" s="95"/>
      <c r="H5604" s="95"/>
      <c r="I5604" s="54"/>
      <c r="J5604" s="50"/>
      <c r="K5604" s="54"/>
      <c r="L5604" s="55"/>
      <c r="M5604" s="75"/>
      <c r="N5604" s="75"/>
      <c r="O5604" s="95"/>
      <c r="P5604" s="95"/>
      <c r="Q5604" s="57">
        <f t="shared" si="2235"/>
        <v>0</v>
      </c>
      <c r="R5604" s="74"/>
      <c r="S5604" s="53">
        <f t="shared" ref="S5604:S5611" si="2237">ROUND(R5604/12*3,0)</f>
        <v>0</v>
      </c>
      <c r="T5604" s="58"/>
      <c r="U5604" s="58"/>
      <c r="V5604" s="53">
        <f t="shared" si="2236"/>
        <v>0</v>
      </c>
      <c r="W5604" s="75"/>
      <c r="X5604" s="76"/>
    </row>
    <row r="5605" spans="1:24" s="77" customFormat="1" ht="15.75" x14ac:dyDescent="0.25">
      <c r="A5605" s="72" t="s">
        <v>314</v>
      </c>
      <c r="B5605" s="33" t="s">
        <v>332</v>
      </c>
      <c r="C5605" s="73" t="s">
        <v>91</v>
      </c>
      <c r="D5605" s="43" t="s">
        <v>90</v>
      </c>
      <c r="E5605" s="74"/>
      <c r="F5605" s="74"/>
      <c r="G5605" s="95"/>
      <c r="H5605" s="95"/>
      <c r="I5605" s="54"/>
      <c r="J5605" s="54"/>
      <c r="K5605" s="54"/>
      <c r="L5605" s="55"/>
      <c r="M5605" s="75"/>
      <c r="N5605" s="75"/>
      <c r="O5605" s="95"/>
      <c r="P5605" s="95"/>
      <c r="Q5605" s="57">
        <f t="shared" si="2235"/>
        <v>0</v>
      </c>
      <c r="R5605" s="74"/>
      <c r="S5605" s="53">
        <f t="shared" si="2237"/>
        <v>0</v>
      </c>
      <c r="T5605" s="58"/>
      <c r="U5605" s="58"/>
      <c r="V5605" s="53">
        <f t="shared" si="2236"/>
        <v>0</v>
      </c>
      <c r="W5605" s="75"/>
      <c r="X5605" s="76"/>
    </row>
    <row r="5606" spans="1:24" s="77" customFormat="1" ht="15.75" x14ac:dyDescent="0.25">
      <c r="A5606" s="72" t="s">
        <v>314</v>
      </c>
      <c r="B5606" s="33" t="s">
        <v>332</v>
      </c>
      <c r="C5606" s="73" t="s">
        <v>94</v>
      </c>
      <c r="D5606" s="43" t="s">
        <v>97</v>
      </c>
      <c r="E5606" s="53"/>
      <c r="F5606" s="53"/>
      <c r="G5606" s="53"/>
      <c r="H5606" s="53"/>
      <c r="I5606" s="55"/>
      <c r="J5606" s="55"/>
      <c r="K5606" s="54"/>
      <c r="L5606" s="55"/>
      <c r="M5606" s="75"/>
      <c r="N5606" s="75"/>
      <c r="O5606" s="95"/>
      <c r="P5606" s="95"/>
      <c r="Q5606" s="57">
        <f t="shared" si="2235"/>
        <v>0</v>
      </c>
      <c r="R5606" s="74"/>
      <c r="S5606" s="53">
        <f t="shared" si="2237"/>
        <v>0</v>
      </c>
      <c r="T5606" s="58"/>
      <c r="U5606" s="58"/>
      <c r="V5606" s="53">
        <f t="shared" si="2236"/>
        <v>0</v>
      </c>
      <c r="W5606" s="75"/>
      <c r="X5606" s="76"/>
    </row>
    <row r="5607" spans="1:24" s="77" customFormat="1" ht="15.75" x14ac:dyDescent="0.25">
      <c r="A5607" s="72" t="s">
        <v>314</v>
      </c>
      <c r="B5607" s="33" t="s">
        <v>332</v>
      </c>
      <c r="C5607" s="73" t="s">
        <v>93</v>
      </c>
      <c r="D5607" s="43" t="s">
        <v>92</v>
      </c>
      <c r="E5607" s="74"/>
      <c r="F5607" s="74"/>
      <c r="G5607" s="95"/>
      <c r="H5607" s="95"/>
      <c r="I5607" s="54"/>
      <c r="J5607" s="50"/>
      <c r="K5607" s="54"/>
      <c r="L5607" s="55"/>
      <c r="M5607" s="75"/>
      <c r="N5607" s="75"/>
      <c r="O5607" s="95"/>
      <c r="P5607" s="95"/>
      <c r="Q5607" s="57">
        <f t="shared" si="2235"/>
        <v>0</v>
      </c>
      <c r="R5607" s="74"/>
      <c r="S5607" s="53">
        <f t="shared" si="2237"/>
        <v>0</v>
      </c>
      <c r="T5607" s="58"/>
      <c r="U5607" s="58"/>
      <c r="V5607" s="53">
        <f t="shared" si="2236"/>
        <v>0</v>
      </c>
      <c r="W5607" s="75"/>
      <c r="X5607" s="76"/>
    </row>
    <row r="5608" spans="1:24" s="77" customFormat="1" ht="31.5" x14ac:dyDescent="0.25">
      <c r="A5608" s="72" t="s">
        <v>314</v>
      </c>
      <c r="B5608" s="33" t="s">
        <v>332</v>
      </c>
      <c r="C5608" s="73" t="s">
        <v>98</v>
      </c>
      <c r="D5608" s="34" t="s">
        <v>99</v>
      </c>
      <c r="E5608" s="74"/>
      <c r="F5608" s="74"/>
      <c r="G5608" s="95"/>
      <c r="H5608" s="95"/>
      <c r="I5608" s="54"/>
      <c r="J5608" s="50"/>
      <c r="K5608" s="54"/>
      <c r="L5608" s="55"/>
      <c r="M5608" s="75"/>
      <c r="N5608" s="75"/>
      <c r="O5608" s="95"/>
      <c r="P5608" s="95"/>
      <c r="Q5608" s="57">
        <f t="shared" si="2235"/>
        <v>0</v>
      </c>
      <c r="R5608" s="74"/>
      <c r="S5608" s="53">
        <f t="shared" si="2237"/>
        <v>0</v>
      </c>
      <c r="T5608" s="58"/>
      <c r="U5608" s="58"/>
      <c r="V5608" s="53">
        <f t="shared" si="2236"/>
        <v>0</v>
      </c>
      <c r="W5608" s="75"/>
      <c r="X5608" s="76"/>
    </row>
    <row r="5609" spans="1:24" s="77" customFormat="1" ht="15.75" x14ac:dyDescent="0.25">
      <c r="A5609" s="72" t="s">
        <v>314</v>
      </c>
      <c r="B5609" s="33" t="s">
        <v>332</v>
      </c>
      <c r="C5609" s="73" t="s">
        <v>100</v>
      </c>
      <c r="D5609" s="34" t="s">
        <v>101</v>
      </c>
      <c r="E5609" s="74"/>
      <c r="F5609" s="74"/>
      <c r="G5609" s="95"/>
      <c r="H5609" s="95"/>
      <c r="I5609" s="54"/>
      <c r="J5609" s="50"/>
      <c r="K5609" s="54"/>
      <c r="L5609" s="55"/>
      <c r="M5609" s="75"/>
      <c r="N5609" s="75"/>
      <c r="O5609" s="95"/>
      <c r="P5609" s="95"/>
      <c r="Q5609" s="57">
        <f t="shared" si="2235"/>
        <v>0</v>
      </c>
      <c r="R5609" s="74"/>
      <c r="S5609" s="53">
        <f t="shared" si="2237"/>
        <v>0</v>
      </c>
      <c r="T5609" s="58"/>
      <c r="U5609" s="58"/>
      <c r="V5609" s="53">
        <f t="shared" si="2236"/>
        <v>0</v>
      </c>
      <c r="W5609" s="75"/>
      <c r="X5609" s="76"/>
    </row>
    <row r="5610" spans="1:24" s="77" customFormat="1" ht="47.25" x14ac:dyDescent="0.25">
      <c r="A5610" s="72" t="s">
        <v>314</v>
      </c>
      <c r="B5610" s="33" t="s">
        <v>332</v>
      </c>
      <c r="C5610" s="73" t="s">
        <v>102</v>
      </c>
      <c r="D5610" s="39" t="s">
        <v>87</v>
      </c>
      <c r="E5610" s="74"/>
      <c r="F5610" s="74"/>
      <c r="G5610" s="95"/>
      <c r="H5610" s="95"/>
      <c r="I5610" s="54"/>
      <c r="J5610" s="50"/>
      <c r="K5610" s="54"/>
      <c r="L5610" s="55"/>
      <c r="M5610" s="75"/>
      <c r="N5610" s="75"/>
      <c r="O5610" s="95"/>
      <c r="P5610" s="95"/>
      <c r="Q5610" s="57">
        <f t="shared" si="2235"/>
        <v>0</v>
      </c>
      <c r="R5610" s="74"/>
      <c r="S5610" s="53">
        <f t="shared" si="2237"/>
        <v>0</v>
      </c>
      <c r="T5610" s="58"/>
      <c r="U5610" s="58"/>
      <c r="V5610" s="53">
        <f t="shared" si="2236"/>
        <v>0</v>
      </c>
      <c r="W5610" s="75"/>
      <c r="X5610" s="76"/>
    </row>
    <row r="5611" spans="1:24" s="77" customFormat="1" ht="37.5" customHeight="1" x14ac:dyDescent="0.25">
      <c r="A5611" s="72" t="s">
        <v>314</v>
      </c>
      <c r="B5611" s="33" t="s">
        <v>332</v>
      </c>
      <c r="C5611" s="73" t="s">
        <v>102</v>
      </c>
      <c r="D5611" s="39" t="s">
        <v>103</v>
      </c>
      <c r="E5611" s="74"/>
      <c r="F5611" s="74"/>
      <c r="G5611" s="95"/>
      <c r="H5611" s="95"/>
      <c r="I5611" s="54"/>
      <c r="J5611" s="50"/>
      <c r="K5611" s="54"/>
      <c r="L5611" s="55"/>
      <c r="M5611" s="75"/>
      <c r="N5611" s="75"/>
      <c r="O5611" s="95"/>
      <c r="P5611" s="95"/>
      <c r="Q5611" s="57">
        <f t="shared" si="2235"/>
        <v>0</v>
      </c>
      <c r="R5611" s="74"/>
      <c r="S5611" s="53">
        <f t="shared" si="2237"/>
        <v>0</v>
      </c>
      <c r="T5611" s="58"/>
      <c r="U5611" s="58"/>
      <c r="V5611" s="53">
        <f t="shared" si="2236"/>
        <v>0</v>
      </c>
      <c r="W5611" s="75"/>
      <c r="X5611" s="76"/>
    </row>
    <row r="5612" spans="1:24" s="77" customFormat="1" ht="31.5" x14ac:dyDescent="0.25">
      <c r="A5612" s="72" t="s">
        <v>314</v>
      </c>
      <c r="B5612" s="33" t="s">
        <v>332</v>
      </c>
      <c r="C5612" s="23" t="s">
        <v>362</v>
      </c>
      <c r="D5612" s="39" t="s">
        <v>363</v>
      </c>
      <c r="E5612" s="53"/>
      <c r="F5612" s="53"/>
      <c r="G5612" s="53"/>
      <c r="H5612" s="53"/>
      <c r="I5612" s="119"/>
      <c r="J5612" s="55"/>
      <c r="K5612" s="54"/>
      <c r="L5612" s="55"/>
      <c r="M5612" s="75"/>
      <c r="N5612" s="75"/>
      <c r="O5612" s="95"/>
      <c r="P5612" s="95"/>
      <c r="Q5612" s="57"/>
      <c r="R5612" s="74"/>
      <c r="S5612" s="53"/>
      <c r="T5612" s="58"/>
      <c r="U5612" s="58"/>
      <c r="V5612" s="53"/>
      <c r="W5612" s="75"/>
      <c r="X5612" s="76"/>
    </row>
    <row r="5613" spans="1:24" s="77" customFormat="1" ht="15.75" x14ac:dyDescent="0.25">
      <c r="A5613" s="72" t="s">
        <v>314</v>
      </c>
      <c r="B5613" s="33" t="s">
        <v>332</v>
      </c>
      <c r="C5613" s="23" t="s">
        <v>365</v>
      </c>
      <c r="D5613" s="39" t="s">
        <v>364</v>
      </c>
      <c r="E5613" s="74"/>
      <c r="F5613" s="74"/>
      <c r="G5613" s="95"/>
      <c r="H5613" s="95"/>
      <c r="I5613" s="54"/>
      <c r="J5613" s="50"/>
      <c r="K5613" s="54"/>
      <c r="L5613" s="55"/>
      <c r="M5613" s="75"/>
      <c r="N5613" s="75"/>
      <c r="O5613" s="95"/>
      <c r="P5613" s="95"/>
      <c r="Q5613" s="57"/>
      <c r="R5613" s="74"/>
      <c r="S5613" s="53"/>
      <c r="T5613" s="58"/>
      <c r="U5613" s="58"/>
      <c r="V5613" s="53"/>
      <c r="W5613" s="75"/>
      <c r="X5613" s="76"/>
    </row>
    <row r="5614" spans="1:24" s="77" customFormat="1" ht="15.75" x14ac:dyDescent="0.25">
      <c r="A5614" s="72" t="s">
        <v>314</v>
      </c>
      <c r="B5614" s="21">
        <v>2</v>
      </c>
      <c r="C5614" s="73" t="s">
        <v>102</v>
      </c>
      <c r="D5614" s="40" t="s">
        <v>31</v>
      </c>
      <c r="E5614" s="68">
        <f>E5615+E5621+E5675</f>
        <v>226602</v>
      </c>
      <c r="F5614" s="68">
        <f>F5615+F5621+F5675</f>
        <v>46100.5</v>
      </c>
      <c r="G5614" s="68">
        <f>G5615+G5621+G5675</f>
        <v>61478.41</v>
      </c>
      <c r="H5614" s="68">
        <f>H5615+H5621+H5675</f>
        <v>45449</v>
      </c>
      <c r="I5614" s="126">
        <f>I5615+I5621+I5675</f>
        <v>21251.239999999998</v>
      </c>
      <c r="J5614" s="50">
        <f>ROUND(I5614/F5614*100,2)</f>
        <v>46.1</v>
      </c>
      <c r="K5614" s="126">
        <f>K5615+K5621+K5675</f>
        <v>-5873.33</v>
      </c>
      <c r="L5614" s="55">
        <f>ROUND(K5614*100/-F5614,2)</f>
        <v>12.74</v>
      </c>
      <c r="M5614" s="64">
        <v>9179</v>
      </c>
      <c r="N5614" s="49">
        <f>ROUND(M5614/12*2,2)</f>
        <v>1529.83</v>
      </c>
      <c r="O5614" s="68">
        <f t="shared" ref="O5614:V5614" si="2238">O5615+O5621+O5675</f>
        <v>1659</v>
      </c>
      <c r="P5614" s="68">
        <f t="shared" si="2238"/>
        <v>1197</v>
      </c>
      <c r="Q5614" s="126">
        <f t="shared" si="2238"/>
        <v>462</v>
      </c>
      <c r="R5614" s="68">
        <f t="shared" si="2238"/>
        <v>303</v>
      </c>
      <c r="S5614" s="64">
        <f t="shared" si="2238"/>
        <v>51</v>
      </c>
      <c r="T5614" s="136">
        <f t="shared" si="2238"/>
        <v>57</v>
      </c>
      <c r="U5614" s="136">
        <f t="shared" si="2238"/>
        <v>42</v>
      </c>
      <c r="V5614" s="64">
        <f t="shared" si="2238"/>
        <v>15</v>
      </c>
      <c r="W5614" s="68"/>
      <c r="X5614" s="76"/>
    </row>
    <row r="5615" spans="1:24" s="77" customFormat="1" ht="15.75" x14ac:dyDescent="0.25">
      <c r="A5615" s="72" t="s">
        <v>314</v>
      </c>
      <c r="B5615" s="22" t="s">
        <v>333</v>
      </c>
      <c r="C5615" s="73" t="s">
        <v>102</v>
      </c>
      <c r="D5615" s="32" t="s">
        <v>32</v>
      </c>
      <c r="E5615" s="64">
        <f t="shared" ref="E5615:L5615" si="2239">SUM(E5616:E5620)</f>
        <v>0</v>
      </c>
      <c r="F5615" s="64">
        <f t="shared" si="2239"/>
        <v>0</v>
      </c>
      <c r="G5615" s="64">
        <f t="shared" si="2239"/>
        <v>0</v>
      </c>
      <c r="H5615" s="64">
        <f t="shared" si="2239"/>
        <v>0</v>
      </c>
      <c r="I5615" s="126">
        <f t="shared" si="2239"/>
        <v>0</v>
      </c>
      <c r="J5615" s="126">
        <f t="shared" si="2239"/>
        <v>0</v>
      </c>
      <c r="K5615" s="126">
        <f t="shared" si="2239"/>
        <v>0</v>
      </c>
      <c r="L5615" s="64">
        <f t="shared" si="2239"/>
        <v>0</v>
      </c>
      <c r="M5615" s="64"/>
      <c r="N5615" s="64"/>
      <c r="O5615" s="64">
        <f t="shared" ref="O5615:V5615" si="2240">SUM(O5616:O5620)</f>
        <v>0</v>
      </c>
      <c r="P5615" s="64">
        <f t="shared" si="2240"/>
        <v>0</v>
      </c>
      <c r="Q5615" s="126">
        <f t="shared" si="2240"/>
        <v>0</v>
      </c>
      <c r="R5615" s="64">
        <f t="shared" si="2240"/>
        <v>0</v>
      </c>
      <c r="S5615" s="64">
        <f t="shared" si="2240"/>
        <v>0</v>
      </c>
      <c r="T5615" s="136">
        <f t="shared" si="2240"/>
        <v>0</v>
      </c>
      <c r="U5615" s="136">
        <f t="shared" si="2240"/>
        <v>0</v>
      </c>
      <c r="V5615" s="64">
        <f t="shared" si="2240"/>
        <v>0</v>
      </c>
      <c r="W5615" s="64"/>
      <c r="X5615" s="76"/>
    </row>
    <row r="5616" spans="1:24" s="77" customFormat="1" ht="15.75" x14ac:dyDescent="0.25">
      <c r="A5616" s="72" t="s">
        <v>314</v>
      </c>
      <c r="B5616" s="33" t="s">
        <v>333</v>
      </c>
      <c r="C5616" s="73" t="s">
        <v>109</v>
      </c>
      <c r="D5616" s="34" t="s">
        <v>106</v>
      </c>
      <c r="E5616" s="74"/>
      <c r="F5616" s="74"/>
      <c r="G5616" s="74"/>
      <c r="H5616" s="158"/>
      <c r="I5616" s="54"/>
      <c r="J5616" s="50"/>
      <c r="K5616" s="54"/>
      <c r="L5616" s="55"/>
      <c r="M5616" s="75"/>
      <c r="N5616" s="75"/>
      <c r="O5616" s="74"/>
      <c r="P5616" s="74"/>
      <c r="Q5616" s="57">
        <f>O5616-P5616</f>
        <v>0</v>
      </c>
      <c r="R5616" s="74"/>
      <c r="S5616" s="53">
        <f>ROUND(R5616/12*3,0)</f>
        <v>0</v>
      </c>
      <c r="T5616" s="58"/>
      <c r="U5616" s="58"/>
      <c r="V5616" s="53">
        <f>T5616-U5616</f>
        <v>0</v>
      </c>
      <c r="W5616" s="75"/>
      <c r="X5616" s="76"/>
    </row>
    <row r="5617" spans="1:24" s="77" customFormat="1" ht="31.5" x14ac:dyDescent="0.25">
      <c r="A5617" s="72" t="s">
        <v>314</v>
      </c>
      <c r="B5617" s="33" t="s">
        <v>333</v>
      </c>
      <c r="C5617" s="73" t="s">
        <v>110</v>
      </c>
      <c r="D5617" s="34" t="s">
        <v>114</v>
      </c>
      <c r="E5617" s="74"/>
      <c r="F5617" s="74"/>
      <c r="G5617" s="74"/>
      <c r="H5617" s="74"/>
      <c r="I5617" s="54"/>
      <c r="J5617" s="50"/>
      <c r="K5617" s="54"/>
      <c r="L5617" s="55"/>
      <c r="M5617" s="75"/>
      <c r="N5617" s="75"/>
      <c r="O5617" s="74"/>
      <c r="P5617" s="74"/>
      <c r="Q5617" s="57">
        <f>O5617-P5617</f>
        <v>0</v>
      </c>
      <c r="R5617" s="74"/>
      <c r="S5617" s="53">
        <f>ROUND(R5617/12*3,0)</f>
        <v>0</v>
      </c>
      <c r="T5617" s="58"/>
      <c r="U5617" s="58"/>
      <c r="V5617" s="53">
        <f>T5617-U5617</f>
        <v>0</v>
      </c>
      <c r="W5617" s="75"/>
      <c r="X5617" s="76"/>
    </row>
    <row r="5618" spans="1:24" s="77" customFormat="1" ht="15.75" x14ac:dyDescent="0.25">
      <c r="A5618" s="72" t="s">
        <v>314</v>
      </c>
      <c r="B5618" s="33" t="s">
        <v>333</v>
      </c>
      <c r="C5618" s="73" t="s">
        <v>111</v>
      </c>
      <c r="D5618" s="34" t="s">
        <v>115</v>
      </c>
      <c r="E5618" s="74"/>
      <c r="F5618" s="74"/>
      <c r="G5618" s="74"/>
      <c r="H5618" s="74"/>
      <c r="I5618" s="54"/>
      <c r="J5618" s="50"/>
      <c r="K5618" s="54"/>
      <c r="L5618" s="55"/>
      <c r="M5618" s="75"/>
      <c r="N5618" s="75"/>
      <c r="O5618" s="74"/>
      <c r="P5618" s="74"/>
      <c r="Q5618" s="57">
        <f>O5618-P5618</f>
        <v>0</v>
      </c>
      <c r="R5618" s="74"/>
      <c r="S5618" s="53">
        <f>ROUND(R5618/12*3,0)</f>
        <v>0</v>
      </c>
      <c r="T5618" s="58"/>
      <c r="U5618" s="58"/>
      <c r="V5618" s="53">
        <f>T5618-U5618</f>
        <v>0</v>
      </c>
      <c r="W5618" s="75"/>
      <c r="X5618" s="76"/>
    </row>
    <row r="5619" spans="1:24" s="77" customFormat="1" ht="23.25" customHeight="1" x14ac:dyDescent="0.25">
      <c r="A5619" s="72" t="s">
        <v>314</v>
      </c>
      <c r="B5619" s="33" t="s">
        <v>333</v>
      </c>
      <c r="C5619" s="73" t="s">
        <v>113</v>
      </c>
      <c r="D5619" s="34" t="s">
        <v>116</v>
      </c>
      <c r="E5619" s="74"/>
      <c r="F5619" s="74"/>
      <c r="G5619" s="74"/>
      <c r="H5619" s="74"/>
      <c r="I5619" s="119"/>
      <c r="J5619" s="50"/>
      <c r="K5619" s="119"/>
      <c r="L5619" s="55"/>
      <c r="M5619" s="75"/>
      <c r="N5619" s="75"/>
      <c r="O5619" s="74"/>
      <c r="P5619" s="74"/>
      <c r="Q5619" s="59">
        <f>O5619-P5619</f>
        <v>0</v>
      </c>
      <c r="R5619" s="74"/>
      <c r="S5619" s="53">
        <f>ROUND(R5619/12*3,0)</f>
        <v>0</v>
      </c>
      <c r="T5619" s="53"/>
      <c r="U5619" s="53"/>
      <c r="V5619" s="53">
        <f>T5619-U5619</f>
        <v>0</v>
      </c>
      <c r="W5619" s="75"/>
      <c r="X5619" s="76"/>
    </row>
    <row r="5620" spans="1:24" s="77" customFormat="1" ht="15.75" x14ac:dyDescent="0.25">
      <c r="A5620" s="72" t="s">
        <v>314</v>
      </c>
      <c r="B5620" s="33" t="s">
        <v>333</v>
      </c>
      <c r="C5620" s="73" t="s">
        <v>112</v>
      </c>
      <c r="D5620" s="34" t="s">
        <v>117</v>
      </c>
      <c r="E5620" s="74"/>
      <c r="F5620" s="74"/>
      <c r="G5620" s="74"/>
      <c r="H5620" s="74"/>
      <c r="I5620" s="119"/>
      <c r="J5620" s="55"/>
      <c r="K5620" s="119"/>
      <c r="L5620" s="55"/>
      <c r="M5620" s="75"/>
      <c r="N5620" s="75"/>
      <c r="O5620" s="74"/>
      <c r="P5620" s="74"/>
      <c r="Q5620" s="59">
        <f>O5620-P5620</f>
        <v>0</v>
      </c>
      <c r="R5620" s="74"/>
      <c r="S5620" s="53">
        <f>ROUND(R5620/12*3,0)</f>
        <v>0</v>
      </c>
      <c r="T5620" s="53"/>
      <c r="U5620" s="53"/>
      <c r="V5620" s="53">
        <f>T5620-U5620</f>
        <v>0</v>
      </c>
      <c r="W5620" s="75"/>
      <c r="X5620" s="76"/>
    </row>
    <row r="5621" spans="1:24" s="77" customFormat="1" ht="15.75" x14ac:dyDescent="0.25">
      <c r="A5621" s="72" t="s">
        <v>314</v>
      </c>
      <c r="B5621" s="22" t="s">
        <v>334</v>
      </c>
      <c r="C5621" s="73" t="s">
        <v>102</v>
      </c>
      <c r="D5621" s="41" t="s">
        <v>33</v>
      </c>
      <c r="E5621" s="64">
        <f>SUM(E5622:E5674)</f>
        <v>196065</v>
      </c>
      <c r="F5621" s="64">
        <f>SUM(F5622:F5674)</f>
        <v>32677.5</v>
      </c>
      <c r="G5621" s="64">
        <f>SUM(G5622:G5674)</f>
        <v>35563</v>
      </c>
      <c r="H5621" s="64">
        <f>SUM(H5622:H5674)</f>
        <v>26798</v>
      </c>
      <c r="I5621" s="126">
        <f>SUM(I5622:I5674)</f>
        <v>8754.83</v>
      </c>
      <c r="J5621" s="50">
        <f>ROUND(I5621/F5621*100,2)</f>
        <v>26.79</v>
      </c>
      <c r="K5621" s="126">
        <f>SUM(K5622:K5674)</f>
        <v>-5869.33</v>
      </c>
      <c r="L5621" s="55">
        <f>ROUND(K5621*100/-F5621,2)</f>
        <v>17.96</v>
      </c>
      <c r="M5621" s="64"/>
      <c r="N5621" s="64"/>
      <c r="O5621" s="64">
        <f t="shared" ref="O5621:V5621" si="2241">SUM(O5622:O5674)</f>
        <v>1659</v>
      </c>
      <c r="P5621" s="64">
        <f t="shared" si="2241"/>
        <v>1197</v>
      </c>
      <c r="Q5621" s="126">
        <f t="shared" si="2241"/>
        <v>462</v>
      </c>
      <c r="R5621" s="64">
        <f t="shared" si="2241"/>
        <v>303</v>
      </c>
      <c r="S5621" s="64">
        <f t="shared" si="2241"/>
        <v>51</v>
      </c>
      <c r="T5621" s="136">
        <f t="shared" si="2241"/>
        <v>57</v>
      </c>
      <c r="U5621" s="136">
        <f t="shared" si="2241"/>
        <v>42</v>
      </c>
      <c r="V5621" s="64">
        <f t="shared" si="2241"/>
        <v>15</v>
      </c>
      <c r="W5621" s="64"/>
      <c r="X5621" s="76"/>
    </row>
    <row r="5622" spans="1:24" s="77" customFormat="1" ht="31.5" x14ac:dyDescent="0.25">
      <c r="A5622" s="72" t="s">
        <v>314</v>
      </c>
      <c r="B5622" s="33" t="s">
        <v>334</v>
      </c>
      <c r="C5622" s="78" t="s">
        <v>139</v>
      </c>
      <c r="D5622" s="43" t="s">
        <v>119</v>
      </c>
      <c r="E5622" s="53">
        <v>57692</v>
      </c>
      <c r="F5622" s="53">
        <f t="shared" ref="F5622:F5623" si="2242">ROUND(E5622/12*2,2)</f>
        <v>9615.33</v>
      </c>
      <c r="G5622" s="53">
        <v>3746</v>
      </c>
      <c r="H5622" s="53">
        <v>3746</v>
      </c>
      <c r="I5622" s="119"/>
      <c r="J5622" s="55"/>
      <c r="K5622" s="54">
        <f t="shared" ref="K5622" si="2243">G5622-F5622</f>
        <v>-5869.33</v>
      </c>
      <c r="L5622" s="55">
        <f t="shared" ref="L5622" si="2244">ROUND(K5622*100/-F5622,2)</f>
        <v>61.04</v>
      </c>
      <c r="M5622" s="75"/>
      <c r="N5622" s="75"/>
      <c r="O5622" s="74">
        <v>112</v>
      </c>
      <c r="P5622" s="74">
        <v>112</v>
      </c>
      <c r="Q5622" s="57">
        <f t="shared" ref="Q5622:Q5674" si="2245">O5622-P5622</f>
        <v>0</v>
      </c>
      <c r="R5622" s="74">
        <v>77</v>
      </c>
      <c r="S5622" s="53">
        <f t="shared" ref="S5622:S5623" si="2246">ROUND(R5622/12*2,0)</f>
        <v>13</v>
      </c>
      <c r="T5622" s="58">
        <v>5</v>
      </c>
      <c r="U5622" s="58">
        <v>5</v>
      </c>
      <c r="V5622" s="58"/>
      <c r="W5622" s="75"/>
      <c r="X5622" s="76"/>
    </row>
    <row r="5623" spans="1:24" s="77" customFormat="1" ht="47.25" x14ac:dyDescent="0.25">
      <c r="A5623" s="72" t="s">
        <v>314</v>
      </c>
      <c r="B5623" s="33" t="s">
        <v>334</v>
      </c>
      <c r="C5623" s="78" t="s">
        <v>140</v>
      </c>
      <c r="D5623" s="43" t="s">
        <v>120</v>
      </c>
      <c r="E5623" s="53">
        <v>9829</v>
      </c>
      <c r="F5623" s="53">
        <f t="shared" si="2242"/>
        <v>1638.17</v>
      </c>
      <c r="G5623" s="53">
        <v>2018</v>
      </c>
      <c r="H5623" s="53">
        <v>2018</v>
      </c>
      <c r="I5623" s="119">
        <f t="shared" ref="I5623" si="2247">G5623-F5623</f>
        <v>379.82999999999993</v>
      </c>
      <c r="J5623" s="55">
        <f t="shared" ref="J5623" si="2248">ROUND(I5623/F5623*100,2)</f>
        <v>23.19</v>
      </c>
      <c r="K5623" s="54"/>
      <c r="L5623" s="55"/>
      <c r="M5623" s="75"/>
      <c r="N5623" s="75"/>
      <c r="O5623" s="74"/>
      <c r="P5623" s="74"/>
      <c r="Q5623" s="57">
        <f t="shared" si="2245"/>
        <v>0</v>
      </c>
      <c r="R5623" s="74">
        <v>6</v>
      </c>
      <c r="S5623" s="53">
        <f t="shared" si="2246"/>
        <v>1</v>
      </c>
      <c r="T5623" s="58">
        <v>1</v>
      </c>
      <c r="U5623" s="58">
        <v>1</v>
      </c>
      <c r="V5623" s="58"/>
      <c r="W5623" s="75"/>
      <c r="X5623" s="76"/>
    </row>
    <row r="5624" spans="1:24" s="77" customFormat="1" ht="31.5" x14ac:dyDescent="0.25">
      <c r="A5624" s="72" t="s">
        <v>314</v>
      </c>
      <c r="B5624" s="33" t="s">
        <v>334</v>
      </c>
      <c r="C5624" s="78" t="s">
        <v>141</v>
      </c>
      <c r="D5624" s="43" t="s">
        <v>142</v>
      </c>
      <c r="E5624" s="74"/>
      <c r="F5624" s="74"/>
      <c r="G5624" s="74"/>
      <c r="H5624" s="74"/>
      <c r="I5624" s="54"/>
      <c r="J5624" s="50"/>
      <c r="K5624" s="54"/>
      <c r="L5624" s="55"/>
      <c r="M5624" s="75"/>
      <c r="N5624" s="75"/>
      <c r="O5624" s="74"/>
      <c r="P5624" s="74"/>
      <c r="Q5624" s="57">
        <f t="shared" si="2245"/>
        <v>0</v>
      </c>
      <c r="R5624" s="74"/>
      <c r="S5624" s="53">
        <f t="shared" ref="S5624:S5662" si="2249">ROUND(R5624/12*3,0)</f>
        <v>0</v>
      </c>
      <c r="T5624" s="58"/>
      <c r="U5624" s="58"/>
      <c r="V5624" s="53">
        <f t="shared" ref="V5624:V5674" si="2250">T5624-U5624</f>
        <v>0</v>
      </c>
      <c r="W5624" s="75"/>
      <c r="X5624" s="76"/>
    </row>
    <row r="5625" spans="1:24" s="77" customFormat="1" ht="31.5" x14ac:dyDescent="0.25">
      <c r="A5625" s="72" t="s">
        <v>314</v>
      </c>
      <c r="B5625" s="33" t="s">
        <v>334</v>
      </c>
      <c r="C5625" s="78" t="s">
        <v>143</v>
      </c>
      <c r="D5625" s="43" t="s">
        <v>144</v>
      </c>
      <c r="E5625" s="74"/>
      <c r="F5625" s="74"/>
      <c r="G5625" s="74"/>
      <c r="H5625" s="74"/>
      <c r="I5625" s="54"/>
      <c r="J5625" s="50"/>
      <c r="K5625" s="54"/>
      <c r="L5625" s="55"/>
      <c r="M5625" s="75"/>
      <c r="N5625" s="75"/>
      <c r="O5625" s="74"/>
      <c r="P5625" s="74"/>
      <c r="Q5625" s="57">
        <f t="shared" si="2245"/>
        <v>0</v>
      </c>
      <c r="R5625" s="74"/>
      <c r="S5625" s="53">
        <f t="shared" si="2249"/>
        <v>0</v>
      </c>
      <c r="T5625" s="58"/>
      <c r="U5625" s="58"/>
      <c r="V5625" s="53">
        <f t="shared" si="2250"/>
        <v>0</v>
      </c>
      <c r="W5625" s="75"/>
      <c r="X5625" s="76"/>
    </row>
    <row r="5626" spans="1:24" s="77" customFormat="1" ht="15.75" x14ac:dyDescent="0.25">
      <c r="A5626" s="72" t="s">
        <v>314</v>
      </c>
      <c r="B5626" s="33" t="s">
        <v>334</v>
      </c>
      <c r="C5626" s="78" t="s">
        <v>145</v>
      </c>
      <c r="D5626" s="43" t="s">
        <v>146</v>
      </c>
      <c r="E5626" s="74"/>
      <c r="F5626" s="74"/>
      <c r="G5626" s="74"/>
      <c r="H5626" s="74"/>
      <c r="I5626" s="119"/>
      <c r="J5626" s="50"/>
      <c r="K5626" s="119"/>
      <c r="L5626" s="55"/>
      <c r="M5626" s="75"/>
      <c r="N5626" s="75"/>
      <c r="O5626" s="74"/>
      <c r="P5626" s="74"/>
      <c r="Q5626" s="59">
        <f t="shared" si="2245"/>
        <v>0</v>
      </c>
      <c r="R5626" s="74"/>
      <c r="S5626" s="53">
        <f t="shared" si="2249"/>
        <v>0</v>
      </c>
      <c r="T5626" s="53"/>
      <c r="U5626" s="53"/>
      <c r="V5626" s="53">
        <f t="shared" si="2250"/>
        <v>0</v>
      </c>
      <c r="W5626" s="75"/>
      <c r="X5626" s="76"/>
    </row>
    <row r="5627" spans="1:24" s="77" customFormat="1" ht="15.75" x14ac:dyDescent="0.25">
      <c r="A5627" s="72" t="s">
        <v>314</v>
      </c>
      <c r="B5627" s="33" t="s">
        <v>334</v>
      </c>
      <c r="C5627" s="78" t="s">
        <v>147</v>
      </c>
      <c r="D5627" s="43" t="s">
        <v>148</v>
      </c>
      <c r="E5627" s="74"/>
      <c r="F5627" s="74"/>
      <c r="G5627" s="74"/>
      <c r="H5627" s="74"/>
      <c r="I5627" s="54"/>
      <c r="J5627" s="50"/>
      <c r="K5627" s="54"/>
      <c r="L5627" s="55"/>
      <c r="M5627" s="75"/>
      <c r="N5627" s="75"/>
      <c r="O5627" s="74"/>
      <c r="P5627" s="74"/>
      <c r="Q5627" s="57">
        <f t="shared" si="2245"/>
        <v>0</v>
      </c>
      <c r="R5627" s="74"/>
      <c r="S5627" s="53">
        <f t="shared" si="2249"/>
        <v>0</v>
      </c>
      <c r="T5627" s="58"/>
      <c r="U5627" s="58"/>
      <c r="V5627" s="53">
        <f t="shared" si="2250"/>
        <v>0</v>
      </c>
      <c r="W5627" s="75"/>
      <c r="X5627" s="76"/>
    </row>
    <row r="5628" spans="1:24" s="77" customFormat="1" ht="78.75" x14ac:dyDescent="0.25">
      <c r="A5628" s="72" t="s">
        <v>314</v>
      </c>
      <c r="B5628" s="33" t="s">
        <v>334</v>
      </c>
      <c r="C5628" s="78" t="s">
        <v>149</v>
      </c>
      <c r="D5628" s="43" t="s">
        <v>150</v>
      </c>
      <c r="E5628" s="74"/>
      <c r="F5628" s="74"/>
      <c r="G5628" s="74"/>
      <c r="H5628" s="74"/>
      <c r="I5628" s="54"/>
      <c r="J5628" s="50"/>
      <c r="K5628" s="54"/>
      <c r="L5628" s="55"/>
      <c r="M5628" s="75"/>
      <c r="N5628" s="75"/>
      <c r="O5628" s="74"/>
      <c r="P5628" s="74"/>
      <c r="Q5628" s="57">
        <f t="shared" si="2245"/>
        <v>0</v>
      </c>
      <c r="R5628" s="74"/>
      <c r="S5628" s="53">
        <f t="shared" si="2249"/>
        <v>0</v>
      </c>
      <c r="T5628" s="58"/>
      <c r="U5628" s="58"/>
      <c r="V5628" s="53">
        <f t="shared" si="2250"/>
        <v>0</v>
      </c>
      <c r="W5628" s="75"/>
      <c r="X5628" s="76"/>
    </row>
    <row r="5629" spans="1:24" s="77" customFormat="1" ht="31.5" x14ac:dyDescent="0.25">
      <c r="A5629" s="72" t="s">
        <v>314</v>
      </c>
      <c r="B5629" s="33" t="s">
        <v>334</v>
      </c>
      <c r="C5629" s="78" t="s">
        <v>130</v>
      </c>
      <c r="D5629" s="43" t="s">
        <v>151</v>
      </c>
      <c r="E5629" s="74"/>
      <c r="F5629" s="74"/>
      <c r="G5629" s="74"/>
      <c r="H5629" s="74"/>
      <c r="I5629" s="54"/>
      <c r="J5629" s="50"/>
      <c r="K5629" s="54"/>
      <c r="L5629" s="55"/>
      <c r="M5629" s="75"/>
      <c r="N5629" s="75"/>
      <c r="O5629" s="74"/>
      <c r="P5629" s="74"/>
      <c r="Q5629" s="57">
        <f t="shared" si="2245"/>
        <v>0</v>
      </c>
      <c r="R5629" s="74"/>
      <c r="S5629" s="53">
        <f t="shared" si="2249"/>
        <v>0</v>
      </c>
      <c r="T5629" s="58"/>
      <c r="U5629" s="58"/>
      <c r="V5629" s="53">
        <f t="shared" si="2250"/>
        <v>0</v>
      </c>
      <c r="W5629" s="75"/>
      <c r="X5629" s="76"/>
    </row>
    <row r="5630" spans="1:24" s="77" customFormat="1" ht="47.25" x14ac:dyDescent="0.25">
      <c r="A5630" s="72" t="s">
        <v>314</v>
      </c>
      <c r="B5630" s="33" t="s">
        <v>334</v>
      </c>
      <c r="C5630" s="78" t="s">
        <v>174</v>
      </c>
      <c r="D5630" s="43" t="s">
        <v>175</v>
      </c>
      <c r="E5630" s="74"/>
      <c r="F5630" s="74"/>
      <c r="G5630" s="74"/>
      <c r="H5630" s="74"/>
      <c r="I5630" s="54"/>
      <c r="J5630" s="50"/>
      <c r="K5630" s="54"/>
      <c r="L5630" s="55"/>
      <c r="M5630" s="75"/>
      <c r="N5630" s="75"/>
      <c r="O5630" s="74"/>
      <c r="P5630" s="74"/>
      <c r="Q5630" s="57">
        <f t="shared" si="2245"/>
        <v>0</v>
      </c>
      <c r="R5630" s="74"/>
      <c r="S5630" s="53">
        <f t="shared" si="2249"/>
        <v>0</v>
      </c>
      <c r="T5630" s="58"/>
      <c r="U5630" s="58"/>
      <c r="V5630" s="53">
        <f t="shared" si="2250"/>
        <v>0</v>
      </c>
      <c r="W5630" s="75"/>
      <c r="X5630" s="76"/>
    </row>
    <row r="5631" spans="1:24" s="77" customFormat="1" ht="31.5" x14ac:dyDescent="0.25">
      <c r="A5631" s="72" t="s">
        <v>314</v>
      </c>
      <c r="B5631" s="33" t="s">
        <v>334</v>
      </c>
      <c r="C5631" s="78" t="s">
        <v>129</v>
      </c>
      <c r="D5631" s="43" t="s">
        <v>152</v>
      </c>
      <c r="E5631" s="74"/>
      <c r="F5631" s="74"/>
      <c r="G5631" s="74"/>
      <c r="H5631" s="74"/>
      <c r="I5631" s="54"/>
      <c r="J5631" s="50"/>
      <c r="K5631" s="54"/>
      <c r="L5631" s="55"/>
      <c r="M5631" s="75"/>
      <c r="N5631" s="75"/>
      <c r="O5631" s="74"/>
      <c r="P5631" s="74"/>
      <c r="Q5631" s="57">
        <f t="shared" si="2245"/>
        <v>0</v>
      </c>
      <c r="R5631" s="74"/>
      <c r="S5631" s="53">
        <f t="shared" si="2249"/>
        <v>0</v>
      </c>
      <c r="T5631" s="58"/>
      <c r="U5631" s="58"/>
      <c r="V5631" s="53">
        <f t="shared" si="2250"/>
        <v>0</v>
      </c>
      <c r="W5631" s="75"/>
      <c r="X5631" s="76"/>
    </row>
    <row r="5632" spans="1:24" s="77" customFormat="1" ht="31.5" x14ac:dyDescent="0.25">
      <c r="A5632" s="72" t="s">
        <v>314</v>
      </c>
      <c r="B5632" s="33" t="s">
        <v>334</v>
      </c>
      <c r="C5632" s="78" t="s">
        <v>176</v>
      </c>
      <c r="D5632" s="43" t="s">
        <v>177</v>
      </c>
      <c r="E5632" s="74"/>
      <c r="F5632" s="74"/>
      <c r="G5632" s="74"/>
      <c r="H5632" s="74"/>
      <c r="I5632" s="54"/>
      <c r="J5632" s="50"/>
      <c r="K5632" s="54"/>
      <c r="L5632" s="55"/>
      <c r="M5632" s="75"/>
      <c r="N5632" s="75"/>
      <c r="O5632" s="74"/>
      <c r="P5632" s="74"/>
      <c r="Q5632" s="57">
        <f t="shared" si="2245"/>
        <v>0</v>
      </c>
      <c r="R5632" s="74"/>
      <c r="S5632" s="53">
        <f t="shared" si="2249"/>
        <v>0</v>
      </c>
      <c r="T5632" s="58"/>
      <c r="U5632" s="58"/>
      <c r="V5632" s="53">
        <f t="shared" si="2250"/>
        <v>0</v>
      </c>
      <c r="W5632" s="75"/>
      <c r="X5632" s="76"/>
    </row>
    <row r="5633" spans="1:24" s="77" customFormat="1" ht="15.75" x14ac:dyDescent="0.25">
      <c r="A5633" s="72" t="s">
        <v>314</v>
      </c>
      <c r="B5633" s="33" t="s">
        <v>334</v>
      </c>
      <c r="C5633" s="78" t="s">
        <v>131</v>
      </c>
      <c r="D5633" s="43" t="s">
        <v>153</v>
      </c>
      <c r="E5633" s="74"/>
      <c r="F5633" s="74"/>
      <c r="G5633" s="74"/>
      <c r="H5633" s="74"/>
      <c r="I5633" s="54"/>
      <c r="J5633" s="50"/>
      <c r="K5633" s="54"/>
      <c r="L5633" s="55"/>
      <c r="M5633" s="75"/>
      <c r="N5633" s="75"/>
      <c r="O5633" s="74"/>
      <c r="P5633" s="74"/>
      <c r="Q5633" s="57">
        <f t="shared" si="2245"/>
        <v>0</v>
      </c>
      <c r="R5633" s="74"/>
      <c r="S5633" s="53">
        <f t="shared" si="2249"/>
        <v>0</v>
      </c>
      <c r="T5633" s="58"/>
      <c r="U5633" s="58"/>
      <c r="V5633" s="53">
        <f t="shared" si="2250"/>
        <v>0</v>
      </c>
      <c r="W5633" s="75"/>
      <c r="X5633" s="76"/>
    </row>
    <row r="5634" spans="1:24" s="77" customFormat="1" ht="31.5" x14ac:dyDescent="0.25">
      <c r="A5634" s="72" t="s">
        <v>314</v>
      </c>
      <c r="B5634" s="33" t="s">
        <v>334</v>
      </c>
      <c r="C5634" s="78" t="s">
        <v>178</v>
      </c>
      <c r="D5634" s="43" t="s">
        <v>179</v>
      </c>
      <c r="E5634" s="74"/>
      <c r="F5634" s="74"/>
      <c r="G5634" s="74"/>
      <c r="H5634" s="74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2245"/>
        <v>0</v>
      </c>
      <c r="R5634" s="74"/>
      <c r="S5634" s="53">
        <f t="shared" si="2249"/>
        <v>0</v>
      </c>
      <c r="T5634" s="58"/>
      <c r="U5634" s="58"/>
      <c r="V5634" s="53">
        <f t="shared" si="2250"/>
        <v>0</v>
      </c>
      <c r="W5634" s="75"/>
      <c r="X5634" s="76"/>
    </row>
    <row r="5635" spans="1:24" s="77" customFormat="1" ht="31.5" x14ac:dyDescent="0.25">
      <c r="A5635" s="72" t="s">
        <v>314</v>
      </c>
      <c r="B5635" s="33" t="s">
        <v>334</v>
      </c>
      <c r="C5635" s="78" t="s">
        <v>132</v>
      </c>
      <c r="D5635" s="43" t="s">
        <v>154</v>
      </c>
      <c r="E5635" s="74"/>
      <c r="F5635" s="74"/>
      <c r="G5635" s="74"/>
      <c r="H5635" s="74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2245"/>
        <v>0</v>
      </c>
      <c r="R5635" s="74"/>
      <c r="S5635" s="53">
        <f t="shared" si="2249"/>
        <v>0</v>
      </c>
      <c r="T5635" s="58"/>
      <c r="U5635" s="58"/>
      <c r="V5635" s="53">
        <f t="shared" si="2250"/>
        <v>0</v>
      </c>
      <c r="W5635" s="75"/>
      <c r="X5635" s="76"/>
    </row>
    <row r="5636" spans="1:24" s="77" customFormat="1" ht="15.75" x14ac:dyDescent="0.25">
      <c r="A5636" s="72" t="s">
        <v>314</v>
      </c>
      <c r="B5636" s="33" t="s">
        <v>334</v>
      </c>
      <c r="C5636" s="78" t="s">
        <v>133</v>
      </c>
      <c r="D5636" s="43" t="s">
        <v>155</v>
      </c>
      <c r="E5636" s="74"/>
      <c r="F5636" s="74"/>
      <c r="G5636" s="74"/>
      <c r="H5636" s="74"/>
      <c r="I5636" s="54"/>
      <c r="J5636" s="50"/>
      <c r="K5636" s="54"/>
      <c r="L5636" s="55"/>
      <c r="M5636" s="75"/>
      <c r="N5636" s="75"/>
      <c r="O5636" s="74"/>
      <c r="P5636" s="74"/>
      <c r="Q5636" s="57">
        <f t="shared" si="2245"/>
        <v>0</v>
      </c>
      <c r="R5636" s="74"/>
      <c r="S5636" s="53">
        <f t="shared" si="2249"/>
        <v>0</v>
      </c>
      <c r="T5636" s="58"/>
      <c r="U5636" s="58"/>
      <c r="V5636" s="53">
        <f t="shared" si="2250"/>
        <v>0</v>
      </c>
      <c r="W5636" s="75"/>
      <c r="X5636" s="76"/>
    </row>
    <row r="5637" spans="1:24" s="77" customFormat="1" ht="15.75" x14ac:dyDescent="0.25">
      <c r="A5637" s="72" t="s">
        <v>314</v>
      </c>
      <c r="B5637" s="33" t="s">
        <v>334</v>
      </c>
      <c r="C5637" s="78" t="s">
        <v>135</v>
      </c>
      <c r="D5637" s="43" t="s">
        <v>156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2245"/>
        <v>0</v>
      </c>
      <c r="R5637" s="74"/>
      <c r="S5637" s="53">
        <f t="shared" si="2249"/>
        <v>0</v>
      </c>
      <c r="T5637" s="58"/>
      <c r="U5637" s="58"/>
      <c r="V5637" s="53">
        <f t="shared" si="2250"/>
        <v>0</v>
      </c>
      <c r="W5637" s="75"/>
      <c r="X5637" s="76"/>
    </row>
    <row r="5638" spans="1:24" s="77" customFormat="1" ht="31.5" x14ac:dyDescent="0.25">
      <c r="A5638" s="72" t="s">
        <v>314</v>
      </c>
      <c r="B5638" s="33" t="s">
        <v>334</v>
      </c>
      <c r="C5638" s="78" t="s">
        <v>136</v>
      </c>
      <c r="D5638" s="43" t="s">
        <v>157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>
        <f t="shared" si="2245"/>
        <v>0</v>
      </c>
      <c r="R5638" s="74"/>
      <c r="S5638" s="53">
        <f t="shared" si="2249"/>
        <v>0</v>
      </c>
      <c r="T5638" s="58"/>
      <c r="U5638" s="58"/>
      <c r="V5638" s="53">
        <f t="shared" si="2250"/>
        <v>0</v>
      </c>
      <c r="W5638" s="75"/>
      <c r="X5638" s="76"/>
    </row>
    <row r="5639" spans="1:24" s="77" customFormat="1" ht="47.25" x14ac:dyDescent="0.25">
      <c r="A5639" s="72" t="s">
        <v>314</v>
      </c>
      <c r="B5639" s="33" t="s">
        <v>334</v>
      </c>
      <c r="C5639" s="78" t="s">
        <v>134</v>
      </c>
      <c r="D5639" s="43" t="s">
        <v>158</v>
      </c>
      <c r="E5639" s="74"/>
      <c r="F5639" s="74"/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 t="shared" si="2245"/>
        <v>0</v>
      </c>
      <c r="R5639" s="74"/>
      <c r="S5639" s="53">
        <f t="shared" si="2249"/>
        <v>0</v>
      </c>
      <c r="T5639" s="58"/>
      <c r="U5639" s="58"/>
      <c r="V5639" s="53">
        <f t="shared" si="2250"/>
        <v>0</v>
      </c>
      <c r="W5639" s="75"/>
      <c r="X5639" s="76"/>
    </row>
    <row r="5640" spans="1:24" s="77" customFormat="1" ht="15.75" x14ac:dyDescent="0.25">
      <c r="A5640" s="72" t="s">
        <v>314</v>
      </c>
      <c r="B5640" s="33" t="s">
        <v>334</v>
      </c>
      <c r="C5640" s="78" t="s">
        <v>138</v>
      </c>
      <c r="D5640" s="43" t="s">
        <v>159</v>
      </c>
      <c r="E5640" s="74"/>
      <c r="F5640" s="74"/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>
        <f t="shared" si="2245"/>
        <v>0</v>
      </c>
      <c r="R5640" s="74"/>
      <c r="S5640" s="53">
        <f t="shared" si="2249"/>
        <v>0</v>
      </c>
      <c r="T5640" s="58"/>
      <c r="U5640" s="58"/>
      <c r="V5640" s="53">
        <f t="shared" si="2250"/>
        <v>0</v>
      </c>
      <c r="W5640" s="75"/>
      <c r="X5640" s="76"/>
    </row>
    <row r="5641" spans="1:24" s="77" customFormat="1" ht="15.75" x14ac:dyDescent="0.25">
      <c r="A5641" s="72" t="s">
        <v>314</v>
      </c>
      <c r="B5641" s="33" t="s">
        <v>334</v>
      </c>
      <c r="C5641" s="78" t="s">
        <v>180</v>
      </c>
      <c r="D5641" s="43" t="s">
        <v>181</v>
      </c>
      <c r="E5641" s="74"/>
      <c r="F5641" s="74"/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>
        <f t="shared" si="2245"/>
        <v>0</v>
      </c>
      <c r="R5641" s="74"/>
      <c r="S5641" s="53">
        <f t="shared" si="2249"/>
        <v>0</v>
      </c>
      <c r="T5641" s="58"/>
      <c r="U5641" s="58"/>
      <c r="V5641" s="53">
        <f t="shared" si="2250"/>
        <v>0</v>
      </c>
      <c r="W5641" s="75"/>
      <c r="X5641" s="76"/>
    </row>
    <row r="5642" spans="1:24" s="77" customFormat="1" ht="31.5" x14ac:dyDescent="0.25">
      <c r="A5642" s="72" t="s">
        <v>314</v>
      </c>
      <c r="B5642" s="33" t="s">
        <v>334</v>
      </c>
      <c r="C5642" s="78" t="s">
        <v>137</v>
      </c>
      <c r="D5642" s="43" t="s">
        <v>160</v>
      </c>
      <c r="E5642" s="74"/>
      <c r="F5642" s="74"/>
      <c r="G5642" s="74"/>
      <c r="H5642" s="74"/>
      <c r="I5642" s="54"/>
      <c r="J5642" s="50"/>
      <c r="K5642" s="54"/>
      <c r="L5642" s="55"/>
      <c r="M5642" s="75"/>
      <c r="N5642" s="75"/>
      <c r="O5642" s="74"/>
      <c r="P5642" s="74"/>
      <c r="Q5642" s="57">
        <f t="shared" si="2245"/>
        <v>0</v>
      </c>
      <c r="R5642" s="74"/>
      <c r="S5642" s="53">
        <f t="shared" si="2249"/>
        <v>0</v>
      </c>
      <c r="T5642" s="58"/>
      <c r="U5642" s="58"/>
      <c r="V5642" s="53">
        <f t="shared" si="2250"/>
        <v>0</v>
      </c>
      <c r="W5642" s="75"/>
      <c r="X5642" s="76"/>
    </row>
    <row r="5643" spans="1:24" s="77" customFormat="1" ht="15.75" x14ac:dyDescent="0.25">
      <c r="A5643" s="72" t="s">
        <v>314</v>
      </c>
      <c r="B5643" s="33" t="s">
        <v>334</v>
      </c>
      <c r="C5643" s="78" t="s">
        <v>127</v>
      </c>
      <c r="D5643" s="43" t="s">
        <v>161</v>
      </c>
      <c r="E5643" s="74"/>
      <c r="F5643" s="74"/>
      <c r="G5643" s="74"/>
      <c r="H5643" s="74"/>
      <c r="I5643" s="54"/>
      <c r="J5643" s="50"/>
      <c r="K5643" s="54"/>
      <c r="L5643" s="55"/>
      <c r="M5643" s="75"/>
      <c r="N5643" s="75"/>
      <c r="O5643" s="74"/>
      <c r="P5643" s="74"/>
      <c r="Q5643" s="57">
        <f t="shared" si="2245"/>
        <v>0</v>
      </c>
      <c r="R5643" s="74"/>
      <c r="S5643" s="53">
        <f t="shared" si="2249"/>
        <v>0</v>
      </c>
      <c r="T5643" s="58"/>
      <c r="U5643" s="58"/>
      <c r="V5643" s="53">
        <f t="shared" si="2250"/>
        <v>0</v>
      </c>
      <c r="W5643" s="75"/>
      <c r="X5643" s="76"/>
    </row>
    <row r="5644" spans="1:24" s="77" customFormat="1" ht="31.5" x14ac:dyDescent="0.25">
      <c r="A5644" s="72" t="s">
        <v>314</v>
      </c>
      <c r="B5644" s="33" t="s">
        <v>334</v>
      </c>
      <c r="C5644" s="78" t="s">
        <v>126</v>
      </c>
      <c r="D5644" s="43" t="s">
        <v>162</v>
      </c>
      <c r="E5644" s="74"/>
      <c r="F5644" s="74"/>
      <c r="G5644" s="74"/>
      <c r="H5644" s="74"/>
      <c r="I5644" s="54"/>
      <c r="J5644" s="50"/>
      <c r="K5644" s="54"/>
      <c r="L5644" s="55"/>
      <c r="M5644" s="75"/>
      <c r="N5644" s="75"/>
      <c r="O5644" s="74"/>
      <c r="P5644" s="74"/>
      <c r="Q5644" s="57">
        <f t="shared" si="2245"/>
        <v>0</v>
      </c>
      <c r="R5644" s="74"/>
      <c r="S5644" s="53">
        <f t="shared" si="2249"/>
        <v>0</v>
      </c>
      <c r="T5644" s="58"/>
      <c r="U5644" s="58"/>
      <c r="V5644" s="53">
        <f t="shared" si="2250"/>
        <v>0</v>
      </c>
      <c r="W5644" s="75"/>
      <c r="X5644" s="76"/>
    </row>
    <row r="5645" spans="1:24" s="77" customFormat="1" ht="15.75" x14ac:dyDescent="0.25">
      <c r="A5645" s="72" t="s">
        <v>314</v>
      </c>
      <c r="B5645" s="33" t="s">
        <v>334</v>
      </c>
      <c r="C5645" s="78" t="s">
        <v>122</v>
      </c>
      <c r="D5645" s="43" t="s">
        <v>163</v>
      </c>
      <c r="E5645" s="74"/>
      <c r="F5645" s="74"/>
      <c r="G5645" s="74"/>
      <c r="H5645" s="74"/>
      <c r="I5645" s="54"/>
      <c r="J5645" s="50"/>
      <c r="K5645" s="54"/>
      <c r="L5645" s="55"/>
      <c r="M5645" s="75"/>
      <c r="N5645" s="75"/>
      <c r="O5645" s="74"/>
      <c r="P5645" s="74"/>
      <c r="Q5645" s="57">
        <f t="shared" si="2245"/>
        <v>0</v>
      </c>
      <c r="R5645" s="74"/>
      <c r="S5645" s="53">
        <f t="shared" si="2249"/>
        <v>0</v>
      </c>
      <c r="T5645" s="58"/>
      <c r="U5645" s="58"/>
      <c r="V5645" s="53">
        <f t="shared" si="2250"/>
        <v>0</v>
      </c>
      <c r="W5645" s="75"/>
      <c r="X5645" s="76"/>
    </row>
    <row r="5646" spans="1:24" s="77" customFormat="1" ht="15.75" x14ac:dyDescent="0.25">
      <c r="A5646" s="72" t="s">
        <v>314</v>
      </c>
      <c r="B5646" s="33" t="s">
        <v>334</v>
      </c>
      <c r="C5646" s="78" t="s">
        <v>123</v>
      </c>
      <c r="D5646" s="43" t="s">
        <v>164</v>
      </c>
      <c r="E5646" s="74"/>
      <c r="F5646" s="74"/>
      <c r="G5646" s="74"/>
      <c r="H5646" s="74"/>
      <c r="I5646" s="54"/>
      <c r="J5646" s="50"/>
      <c r="K5646" s="54"/>
      <c r="L5646" s="55"/>
      <c r="M5646" s="75"/>
      <c r="N5646" s="75"/>
      <c r="O5646" s="74"/>
      <c r="P5646" s="74"/>
      <c r="Q5646" s="57">
        <f t="shared" si="2245"/>
        <v>0</v>
      </c>
      <c r="R5646" s="74"/>
      <c r="S5646" s="53">
        <f t="shared" si="2249"/>
        <v>0</v>
      </c>
      <c r="T5646" s="58"/>
      <c r="U5646" s="58"/>
      <c r="V5646" s="53">
        <f t="shared" si="2250"/>
        <v>0</v>
      </c>
      <c r="W5646" s="75"/>
      <c r="X5646" s="76"/>
    </row>
    <row r="5647" spans="1:24" s="77" customFormat="1" ht="15.75" x14ac:dyDescent="0.25">
      <c r="A5647" s="72" t="s">
        <v>314</v>
      </c>
      <c r="B5647" s="33" t="s">
        <v>334</v>
      </c>
      <c r="C5647" s="78" t="s">
        <v>182</v>
      </c>
      <c r="D5647" s="43" t="s">
        <v>183</v>
      </c>
      <c r="E5647" s="74"/>
      <c r="F5647" s="74"/>
      <c r="G5647" s="74"/>
      <c r="H5647" s="74"/>
      <c r="I5647" s="54"/>
      <c r="J5647" s="50"/>
      <c r="K5647" s="54"/>
      <c r="L5647" s="55"/>
      <c r="M5647" s="75"/>
      <c r="N5647" s="75"/>
      <c r="O5647" s="74"/>
      <c r="P5647" s="74"/>
      <c r="Q5647" s="57">
        <f t="shared" si="2245"/>
        <v>0</v>
      </c>
      <c r="R5647" s="74"/>
      <c r="S5647" s="53">
        <f t="shared" si="2249"/>
        <v>0</v>
      </c>
      <c r="T5647" s="58"/>
      <c r="U5647" s="58"/>
      <c r="V5647" s="53">
        <f t="shared" si="2250"/>
        <v>0</v>
      </c>
      <c r="W5647" s="75"/>
      <c r="X5647" s="76"/>
    </row>
    <row r="5648" spans="1:24" s="77" customFormat="1" ht="15.75" x14ac:dyDescent="0.25">
      <c r="A5648" s="72" t="s">
        <v>314</v>
      </c>
      <c r="B5648" s="33" t="s">
        <v>334</v>
      </c>
      <c r="C5648" s="78" t="s">
        <v>184</v>
      </c>
      <c r="D5648" s="43" t="s">
        <v>185</v>
      </c>
      <c r="E5648" s="74"/>
      <c r="F5648" s="74"/>
      <c r="G5648" s="74"/>
      <c r="H5648" s="74"/>
      <c r="I5648" s="54"/>
      <c r="J5648" s="50"/>
      <c r="K5648" s="54"/>
      <c r="L5648" s="55"/>
      <c r="M5648" s="75"/>
      <c r="N5648" s="75"/>
      <c r="O5648" s="74"/>
      <c r="P5648" s="74"/>
      <c r="Q5648" s="57">
        <f t="shared" si="2245"/>
        <v>0</v>
      </c>
      <c r="R5648" s="74"/>
      <c r="S5648" s="53">
        <f t="shared" si="2249"/>
        <v>0</v>
      </c>
      <c r="T5648" s="58"/>
      <c r="U5648" s="58"/>
      <c r="V5648" s="53">
        <f t="shared" si="2250"/>
        <v>0</v>
      </c>
      <c r="W5648" s="75"/>
      <c r="X5648" s="76"/>
    </row>
    <row r="5649" spans="1:24" s="77" customFormat="1" ht="15.75" x14ac:dyDescent="0.25">
      <c r="A5649" s="72" t="s">
        <v>314</v>
      </c>
      <c r="B5649" s="33" t="s">
        <v>334</v>
      </c>
      <c r="C5649" s="78" t="s">
        <v>186</v>
      </c>
      <c r="D5649" s="43" t="s">
        <v>187</v>
      </c>
      <c r="E5649" s="74"/>
      <c r="F5649" s="74"/>
      <c r="G5649" s="74"/>
      <c r="H5649" s="74"/>
      <c r="I5649" s="54"/>
      <c r="J5649" s="50"/>
      <c r="K5649" s="54"/>
      <c r="L5649" s="55"/>
      <c r="M5649" s="75"/>
      <c r="N5649" s="75"/>
      <c r="O5649" s="74"/>
      <c r="P5649" s="74"/>
      <c r="Q5649" s="57">
        <f t="shared" si="2245"/>
        <v>0</v>
      </c>
      <c r="R5649" s="74"/>
      <c r="S5649" s="53">
        <f t="shared" si="2249"/>
        <v>0</v>
      </c>
      <c r="T5649" s="58"/>
      <c r="U5649" s="58"/>
      <c r="V5649" s="53">
        <f t="shared" si="2250"/>
        <v>0</v>
      </c>
      <c r="W5649" s="75"/>
      <c r="X5649" s="76"/>
    </row>
    <row r="5650" spans="1:24" s="77" customFormat="1" ht="31.5" x14ac:dyDescent="0.25">
      <c r="A5650" s="72" t="s">
        <v>314</v>
      </c>
      <c r="B5650" s="33" t="s">
        <v>334</v>
      </c>
      <c r="C5650" s="78" t="s">
        <v>188</v>
      </c>
      <c r="D5650" s="43" t="s">
        <v>189</v>
      </c>
      <c r="E5650" s="74"/>
      <c r="F5650" s="74"/>
      <c r="G5650" s="74"/>
      <c r="H5650" s="74"/>
      <c r="I5650" s="54"/>
      <c r="J5650" s="50"/>
      <c r="K5650" s="54"/>
      <c r="L5650" s="55"/>
      <c r="M5650" s="75"/>
      <c r="N5650" s="75"/>
      <c r="O5650" s="74"/>
      <c r="P5650" s="74"/>
      <c r="Q5650" s="57">
        <f t="shared" si="2245"/>
        <v>0</v>
      </c>
      <c r="R5650" s="74"/>
      <c r="S5650" s="53">
        <f t="shared" si="2249"/>
        <v>0</v>
      </c>
      <c r="T5650" s="58"/>
      <c r="U5650" s="58"/>
      <c r="V5650" s="53">
        <f t="shared" si="2250"/>
        <v>0</v>
      </c>
      <c r="W5650" s="75"/>
      <c r="X5650" s="76"/>
    </row>
    <row r="5651" spans="1:24" s="77" customFormat="1" ht="15.75" x14ac:dyDescent="0.25">
      <c r="A5651" s="72" t="s">
        <v>314</v>
      </c>
      <c r="B5651" s="33" t="s">
        <v>334</v>
      </c>
      <c r="C5651" s="78" t="s">
        <v>124</v>
      </c>
      <c r="D5651" s="43" t="s">
        <v>165</v>
      </c>
      <c r="E5651" s="74"/>
      <c r="F5651" s="74"/>
      <c r="G5651" s="74"/>
      <c r="H5651" s="74"/>
      <c r="I5651" s="54"/>
      <c r="J5651" s="50"/>
      <c r="K5651" s="54"/>
      <c r="L5651" s="55"/>
      <c r="M5651" s="75"/>
      <c r="N5651" s="75"/>
      <c r="O5651" s="74"/>
      <c r="P5651" s="74"/>
      <c r="Q5651" s="57">
        <f t="shared" si="2245"/>
        <v>0</v>
      </c>
      <c r="R5651" s="74"/>
      <c r="S5651" s="53">
        <f t="shared" si="2249"/>
        <v>0</v>
      </c>
      <c r="T5651" s="58"/>
      <c r="U5651" s="58"/>
      <c r="V5651" s="53">
        <f t="shared" si="2250"/>
        <v>0</v>
      </c>
      <c r="W5651" s="75"/>
      <c r="X5651" s="76"/>
    </row>
    <row r="5652" spans="1:24" s="77" customFormat="1" ht="15.75" x14ac:dyDescent="0.25">
      <c r="A5652" s="72" t="s">
        <v>314</v>
      </c>
      <c r="B5652" s="33" t="s">
        <v>334</v>
      </c>
      <c r="C5652" s="78" t="s">
        <v>125</v>
      </c>
      <c r="D5652" s="43" t="s">
        <v>166</v>
      </c>
      <c r="E5652" s="74"/>
      <c r="F5652" s="74"/>
      <c r="G5652" s="74"/>
      <c r="H5652" s="74"/>
      <c r="I5652" s="54"/>
      <c r="J5652" s="50"/>
      <c r="K5652" s="54"/>
      <c r="L5652" s="55"/>
      <c r="M5652" s="75"/>
      <c r="N5652" s="75"/>
      <c r="O5652" s="74"/>
      <c r="P5652" s="74"/>
      <c r="Q5652" s="57">
        <f t="shared" si="2245"/>
        <v>0</v>
      </c>
      <c r="R5652" s="74"/>
      <c r="S5652" s="53">
        <f t="shared" si="2249"/>
        <v>0</v>
      </c>
      <c r="T5652" s="58"/>
      <c r="U5652" s="58"/>
      <c r="V5652" s="53">
        <f t="shared" si="2250"/>
        <v>0</v>
      </c>
      <c r="W5652" s="75"/>
      <c r="X5652" s="76"/>
    </row>
    <row r="5653" spans="1:24" s="77" customFormat="1" ht="47.25" x14ac:dyDescent="0.25">
      <c r="A5653" s="72" t="s">
        <v>314</v>
      </c>
      <c r="B5653" s="33" t="s">
        <v>334</v>
      </c>
      <c r="C5653" s="78" t="s">
        <v>34</v>
      </c>
      <c r="D5653" s="43" t="s">
        <v>167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si="2245"/>
        <v>0</v>
      </c>
      <c r="R5653" s="74"/>
      <c r="S5653" s="53">
        <f t="shared" si="2249"/>
        <v>0</v>
      </c>
      <c r="T5653" s="58"/>
      <c r="U5653" s="58"/>
      <c r="V5653" s="53">
        <f t="shared" si="2250"/>
        <v>0</v>
      </c>
      <c r="W5653" s="75"/>
      <c r="X5653" s="76"/>
    </row>
    <row r="5654" spans="1:24" s="77" customFormat="1" ht="15.75" x14ac:dyDescent="0.25">
      <c r="A5654" s="72" t="s">
        <v>314</v>
      </c>
      <c r="B5654" s="33" t="s">
        <v>334</v>
      </c>
      <c r="C5654" s="78" t="s">
        <v>35</v>
      </c>
      <c r="D5654" s="43" t="s">
        <v>168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2245"/>
        <v>0</v>
      </c>
      <c r="R5654" s="74"/>
      <c r="S5654" s="53">
        <f t="shared" si="2249"/>
        <v>0</v>
      </c>
      <c r="T5654" s="58"/>
      <c r="U5654" s="58"/>
      <c r="V5654" s="53">
        <f t="shared" si="2250"/>
        <v>0</v>
      </c>
      <c r="W5654" s="75"/>
      <c r="X5654" s="76"/>
    </row>
    <row r="5655" spans="1:24" s="77" customFormat="1" ht="31.5" x14ac:dyDescent="0.25">
      <c r="A5655" s="72" t="s">
        <v>314</v>
      </c>
      <c r="B5655" s="33" t="s">
        <v>334</v>
      </c>
      <c r="C5655" s="78" t="s">
        <v>36</v>
      </c>
      <c r="D5655" s="43" t="s">
        <v>190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2245"/>
        <v>0</v>
      </c>
      <c r="R5655" s="74"/>
      <c r="S5655" s="53">
        <f t="shared" si="2249"/>
        <v>0</v>
      </c>
      <c r="T5655" s="58"/>
      <c r="U5655" s="58"/>
      <c r="V5655" s="53">
        <f t="shared" si="2250"/>
        <v>0</v>
      </c>
      <c r="W5655" s="75"/>
      <c r="X5655" s="76"/>
    </row>
    <row r="5656" spans="1:24" s="77" customFormat="1" ht="31.5" x14ac:dyDescent="0.25">
      <c r="A5656" s="72" t="s">
        <v>314</v>
      </c>
      <c r="B5656" s="33" t="s">
        <v>334</v>
      </c>
      <c r="C5656" s="78" t="s">
        <v>37</v>
      </c>
      <c r="D5656" s="43" t="s">
        <v>191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2245"/>
        <v>0</v>
      </c>
      <c r="R5656" s="74"/>
      <c r="S5656" s="53">
        <f t="shared" si="2249"/>
        <v>0</v>
      </c>
      <c r="T5656" s="58"/>
      <c r="U5656" s="58"/>
      <c r="V5656" s="53">
        <f t="shared" si="2250"/>
        <v>0</v>
      </c>
      <c r="W5656" s="75"/>
      <c r="X5656" s="76"/>
    </row>
    <row r="5657" spans="1:24" s="77" customFormat="1" ht="31.5" x14ac:dyDescent="0.25">
      <c r="A5657" s="72" t="s">
        <v>314</v>
      </c>
      <c r="B5657" s="33" t="s">
        <v>334</v>
      </c>
      <c r="C5657" s="78" t="s">
        <v>38</v>
      </c>
      <c r="D5657" s="43" t="s">
        <v>169</v>
      </c>
      <c r="E5657" s="74"/>
      <c r="F5657" s="74"/>
      <c r="G5657" s="74"/>
      <c r="H5657" s="74"/>
      <c r="I5657" s="54"/>
      <c r="J5657" s="50"/>
      <c r="K5657" s="54"/>
      <c r="L5657" s="55"/>
      <c r="M5657" s="75"/>
      <c r="N5657" s="75"/>
      <c r="O5657" s="74"/>
      <c r="P5657" s="74"/>
      <c r="Q5657" s="57">
        <f t="shared" si="2245"/>
        <v>0</v>
      </c>
      <c r="R5657" s="74"/>
      <c r="S5657" s="53">
        <f t="shared" si="2249"/>
        <v>0</v>
      </c>
      <c r="T5657" s="58"/>
      <c r="U5657" s="58"/>
      <c r="V5657" s="53">
        <f t="shared" si="2250"/>
        <v>0</v>
      </c>
      <c r="W5657" s="75"/>
      <c r="X5657" s="76"/>
    </row>
    <row r="5658" spans="1:24" s="77" customFormat="1" ht="15.75" x14ac:dyDescent="0.25">
      <c r="A5658" s="72" t="s">
        <v>314</v>
      </c>
      <c r="B5658" s="33" t="s">
        <v>334</v>
      </c>
      <c r="C5658" s="78" t="s">
        <v>39</v>
      </c>
      <c r="D5658" s="43" t="s">
        <v>170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2245"/>
        <v>0</v>
      </c>
      <c r="R5658" s="74"/>
      <c r="S5658" s="53">
        <f t="shared" si="2249"/>
        <v>0</v>
      </c>
      <c r="T5658" s="58"/>
      <c r="U5658" s="58"/>
      <c r="V5658" s="53">
        <f t="shared" si="2250"/>
        <v>0</v>
      </c>
      <c r="W5658" s="75"/>
      <c r="X5658" s="76"/>
    </row>
    <row r="5659" spans="1:24" s="77" customFormat="1" ht="47.25" x14ac:dyDescent="0.25">
      <c r="A5659" s="72" t="s">
        <v>314</v>
      </c>
      <c r="B5659" s="33" t="s">
        <v>334</v>
      </c>
      <c r="C5659" s="78" t="s">
        <v>40</v>
      </c>
      <c r="D5659" s="43" t="s">
        <v>172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2245"/>
        <v>0</v>
      </c>
      <c r="R5659" s="74"/>
      <c r="S5659" s="53">
        <f t="shared" si="2249"/>
        <v>0</v>
      </c>
      <c r="T5659" s="58"/>
      <c r="U5659" s="58"/>
      <c r="V5659" s="53">
        <f t="shared" si="2250"/>
        <v>0</v>
      </c>
      <c r="W5659" s="75"/>
      <c r="X5659" s="76"/>
    </row>
    <row r="5660" spans="1:24" s="77" customFormat="1" ht="15.75" x14ac:dyDescent="0.25">
      <c r="A5660" s="72" t="s">
        <v>314</v>
      </c>
      <c r="B5660" s="33" t="s">
        <v>334</v>
      </c>
      <c r="C5660" s="78" t="s">
        <v>41</v>
      </c>
      <c r="D5660" s="43" t="s">
        <v>171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2245"/>
        <v>0</v>
      </c>
      <c r="R5660" s="74"/>
      <c r="S5660" s="53">
        <f t="shared" si="2249"/>
        <v>0</v>
      </c>
      <c r="T5660" s="58"/>
      <c r="U5660" s="58"/>
      <c r="V5660" s="53">
        <f t="shared" si="2250"/>
        <v>0</v>
      </c>
      <c r="W5660" s="75"/>
      <c r="X5660" s="76"/>
    </row>
    <row r="5661" spans="1:24" s="77" customFormat="1" ht="15.75" x14ac:dyDescent="0.25">
      <c r="A5661" s="72" t="s">
        <v>314</v>
      </c>
      <c r="B5661" s="33" t="s">
        <v>334</v>
      </c>
      <c r="C5661" s="78" t="s">
        <v>42</v>
      </c>
      <c r="D5661" s="43" t="s">
        <v>192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2245"/>
        <v>0</v>
      </c>
      <c r="R5661" s="74"/>
      <c r="S5661" s="53">
        <f t="shared" si="2249"/>
        <v>0</v>
      </c>
      <c r="T5661" s="58"/>
      <c r="U5661" s="58"/>
      <c r="V5661" s="53">
        <f t="shared" si="2250"/>
        <v>0</v>
      </c>
      <c r="W5661" s="75"/>
      <c r="X5661" s="76"/>
    </row>
    <row r="5662" spans="1:24" s="77" customFormat="1" ht="15.75" x14ac:dyDescent="0.25">
      <c r="A5662" s="72" t="s">
        <v>314</v>
      </c>
      <c r="B5662" s="33" t="s">
        <v>334</v>
      </c>
      <c r="C5662" s="78" t="s">
        <v>43</v>
      </c>
      <c r="D5662" s="43" t="s">
        <v>193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2245"/>
        <v>0</v>
      </c>
      <c r="R5662" s="74"/>
      <c r="S5662" s="53">
        <f t="shared" si="2249"/>
        <v>0</v>
      </c>
      <c r="T5662" s="58"/>
      <c r="U5662" s="58"/>
      <c r="V5662" s="53">
        <f t="shared" si="2250"/>
        <v>0</v>
      </c>
      <c r="W5662" s="75"/>
      <c r="X5662" s="76"/>
    </row>
    <row r="5663" spans="1:24" s="77" customFormat="1" ht="15.75" x14ac:dyDescent="0.25">
      <c r="A5663" s="72" t="s">
        <v>314</v>
      </c>
      <c r="B5663" s="33" t="s">
        <v>334</v>
      </c>
      <c r="C5663" s="78" t="s">
        <v>44</v>
      </c>
      <c r="D5663" s="43" t="s">
        <v>173</v>
      </c>
      <c r="E5663" s="53">
        <v>128544</v>
      </c>
      <c r="F5663" s="53">
        <f>ROUND(E5663/12*2,2)</f>
        <v>21424</v>
      </c>
      <c r="G5663" s="53">
        <v>29799</v>
      </c>
      <c r="H5663" s="53">
        <v>21034</v>
      </c>
      <c r="I5663" s="119">
        <f t="shared" ref="I5663" si="2251">G5663-F5663</f>
        <v>8375</v>
      </c>
      <c r="J5663" s="55">
        <f t="shared" ref="J5663" si="2252">ROUND(I5663/F5663*100,2)</f>
        <v>39.090000000000003</v>
      </c>
      <c r="K5663" s="54"/>
      <c r="L5663" s="55"/>
      <c r="M5663" s="75"/>
      <c r="N5663" s="75"/>
      <c r="O5663" s="74">
        <v>1547</v>
      </c>
      <c r="P5663" s="74">
        <v>1085</v>
      </c>
      <c r="Q5663" s="57">
        <f t="shared" si="2245"/>
        <v>462</v>
      </c>
      <c r="R5663" s="74">
        <v>220</v>
      </c>
      <c r="S5663" s="53">
        <f>ROUND(R5663/12*2,0)</f>
        <v>37</v>
      </c>
      <c r="T5663" s="58">
        <v>51</v>
      </c>
      <c r="U5663" s="58">
        <v>36</v>
      </c>
      <c r="V5663" s="53">
        <f t="shared" si="2250"/>
        <v>15</v>
      </c>
      <c r="W5663" s="75"/>
      <c r="X5663" s="76"/>
    </row>
    <row r="5664" spans="1:24" s="77" customFormat="1" ht="15.75" x14ac:dyDescent="0.25">
      <c r="A5664" s="72" t="s">
        <v>314</v>
      </c>
      <c r="B5664" s="33" t="s">
        <v>334</v>
      </c>
      <c r="C5664" s="78" t="s">
        <v>45</v>
      </c>
      <c r="D5664" s="43" t="s">
        <v>187</v>
      </c>
      <c r="E5664" s="74"/>
      <c r="F5664" s="74"/>
      <c r="G5664" s="74"/>
      <c r="H5664" s="74"/>
      <c r="I5664" s="54"/>
      <c r="J5664" s="50"/>
      <c r="K5664" s="54"/>
      <c r="L5664" s="55"/>
      <c r="M5664" s="75"/>
      <c r="N5664" s="75"/>
      <c r="O5664" s="74"/>
      <c r="P5664" s="74"/>
      <c r="Q5664" s="57">
        <f t="shared" si="2245"/>
        <v>0</v>
      </c>
      <c r="R5664" s="74"/>
      <c r="S5664" s="53">
        <f t="shared" ref="S5664:S5674" si="2253">ROUND(R5664/12*3,0)</f>
        <v>0</v>
      </c>
      <c r="T5664" s="58"/>
      <c r="U5664" s="58"/>
      <c r="V5664" s="53">
        <f t="shared" si="2250"/>
        <v>0</v>
      </c>
      <c r="W5664" s="75"/>
      <c r="X5664" s="76"/>
    </row>
    <row r="5665" spans="1:24" s="77" customFormat="1" ht="15.75" x14ac:dyDescent="0.25">
      <c r="A5665" s="72" t="s">
        <v>314</v>
      </c>
      <c r="B5665" s="33" t="s">
        <v>334</v>
      </c>
      <c r="C5665" s="78" t="s">
        <v>46</v>
      </c>
      <c r="D5665" s="43" t="s">
        <v>194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74"/>
      <c r="P5665" s="74"/>
      <c r="Q5665" s="57">
        <f t="shared" si="2245"/>
        <v>0</v>
      </c>
      <c r="R5665" s="74"/>
      <c r="S5665" s="53">
        <f t="shared" si="2253"/>
        <v>0</v>
      </c>
      <c r="T5665" s="58"/>
      <c r="U5665" s="58"/>
      <c r="V5665" s="53">
        <f t="shared" si="2250"/>
        <v>0</v>
      </c>
      <c r="W5665" s="75"/>
      <c r="X5665" s="76"/>
    </row>
    <row r="5666" spans="1:24" s="77" customFormat="1" ht="15.75" x14ac:dyDescent="0.25">
      <c r="A5666" s="72" t="s">
        <v>314</v>
      </c>
      <c r="B5666" s="33" t="s">
        <v>334</v>
      </c>
      <c r="C5666" s="78" t="s">
        <v>47</v>
      </c>
      <c r="D5666" s="43" t="s">
        <v>121</v>
      </c>
      <c r="E5666" s="74"/>
      <c r="F5666" s="74"/>
      <c r="G5666" s="74"/>
      <c r="H5666" s="74"/>
      <c r="I5666" s="54"/>
      <c r="J5666" s="50"/>
      <c r="K5666" s="54"/>
      <c r="L5666" s="55"/>
      <c r="M5666" s="75"/>
      <c r="N5666" s="75"/>
      <c r="O5666" s="74"/>
      <c r="P5666" s="74"/>
      <c r="Q5666" s="57">
        <f t="shared" si="2245"/>
        <v>0</v>
      </c>
      <c r="R5666" s="74"/>
      <c r="S5666" s="53">
        <f t="shared" si="2253"/>
        <v>0</v>
      </c>
      <c r="T5666" s="58"/>
      <c r="U5666" s="58"/>
      <c r="V5666" s="53">
        <f t="shared" si="2250"/>
        <v>0</v>
      </c>
      <c r="W5666" s="75"/>
      <c r="X5666" s="76"/>
    </row>
    <row r="5667" spans="1:24" s="77" customFormat="1" ht="15.75" x14ac:dyDescent="0.25">
      <c r="A5667" s="72" t="s">
        <v>314</v>
      </c>
      <c r="B5667" s="33" t="s">
        <v>334</v>
      </c>
      <c r="C5667" s="78" t="s">
        <v>48</v>
      </c>
      <c r="D5667" s="43" t="s">
        <v>195</v>
      </c>
      <c r="E5667" s="74"/>
      <c r="F5667" s="74"/>
      <c r="G5667" s="74"/>
      <c r="H5667" s="74"/>
      <c r="I5667" s="54"/>
      <c r="J5667" s="50"/>
      <c r="K5667" s="54"/>
      <c r="L5667" s="55"/>
      <c r="M5667" s="75"/>
      <c r="N5667" s="75"/>
      <c r="O5667" s="74"/>
      <c r="P5667" s="74"/>
      <c r="Q5667" s="57">
        <f t="shared" si="2245"/>
        <v>0</v>
      </c>
      <c r="R5667" s="74"/>
      <c r="S5667" s="53">
        <f t="shared" si="2253"/>
        <v>0</v>
      </c>
      <c r="T5667" s="58"/>
      <c r="U5667" s="58"/>
      <c r="V5667" s="53">
        <f t="shared" si="2250"/>
        <v>0</v>
      </c>
      <c r="W5667" s="75"/>
      <c r="X5667" s="76"/>
    </row>
    <row r="5668" spans="1:24" s="77" customFormat="1" ht="31.5" x14ac:dyDescent="0.25">
      <c r="A5668" s="72" t="s">
        <v>314</v>
      </c>
      <c r="B5668" s="33" t="s">
        <v>334</v>
      </c>
      <c r="C5668" s="78" t="s">
        <v>128</v>
      </c>
      <c r="D5668" s="43" t="s">
        <v>118</v>
      </c>
      <c r="E5668" s="74"/>
      <c r="F5668" s="74"/>
      <c r="G5668" s="74"/>
      <c r="H5668" s="74"/>
      <c r="I5668" s="54"/>
      <c r="J5668" s="50"/>
      <c r="K5668" s="54"/>
      <c r="L5668" s="55"/>
      <c r="M5668" s="75"/>
      <c r="N5668" s="75"/>
      <c r="O5668" s="74"/>
      <c r="P5668" s="74"/>
      <c r="Q5668" s="57">
        <f t="shared" si="2245"/>
        <v>0</v>
      </c>
      <c r="R5668" s="74"/>
      <c r="S5668" s="53">
        <f t="shared" si="2253"/>
        <v>0</v>
      </c>
      <c r="T5668" s="58"/>
      <c r="U5668" s="58"/>
      <c r="V5668" s="53">
        <f t="shared" si="2250"/>
        <v>0</v>
      </c>
      <c r="W5668" s="75"/>
      <c r="X5668" s="76"/>
    </row>
    <row r="5669" spans="1:24" s="77" customFormat="1" ht="15.75" x14ac:dyDescent="0.25">
      <c r="A5669" s="72" t="s">
        <v>314</v>
      </c>
      <c r="B5669" s="33" t="s">
        <v>334</v>
      </c>
      <c r="C5669" s="78" t="s">
        <v>47</v>
      </c>
      <c r="D5669" s="43" t="s">
        <v>121</v>
      </c>
      <c r="E5669" s="74"/>
      <c r="F5669" s="74"/>
      <c r="G5669" s="74"/>
      <c r="H5669" s="74"/>
      <c r="I5669" s="54"/>
      <c r="J5669" s="50"/>
      <c r="K5669" s="54"/>
      <c r="L5669" s="55"/>
      <c r="M5669" s="75"/>
      <c r="N5669" s="75"/>
      <c r="O5669" s="74"/>
      <c r="P5669" s="74"/>
      <c r="Q5669" s="57">
        <f t="shared" si="2245"/>
        <v>0</v>
      </c>
      <c r="R5669" s="74"/>
      <c r="S5669" s="53">
        <f t="shared" si="2253"/>
        <v>0</v>
      </c>
      <c r="T5669" s="58"/>
      <c r="U5669" s="58"/>
      <c r="V5669" s="53">
        <f t="shared" si="2250"/>
        <v>0</v>
      </c>
      <c r="W5669" s="75"/>
      <c r="X5669" s="76"/>
    </row>
    <row r="5670" spans="1:24" s="77" customFormat="1" ht="31.5" x14ac:dyDescent="0.25">
      <c r="A5670" s="72" t="s">
        <v>314</v>
      </c>
      <c r="B5670" s="33" t="s">
        <v>334</v>
      </c>
      <c r="C5670" s="78" t="s">
        <v>49</v>
      </c>
      <c r="D5670" s="43" t="s">
        <v>196</v>
      </c>
      <c r="E5670" s="74"/>
      <c r="F5670" s="74"/>
      <c r="G5670" s="74"/>
      <c r="H5670" s="74"/>
      <c r="I5670" s="54"/>
      <c r="J5670" s="50"/>
      <c r="K5670" s="54"/>
      <c r="L5670" s="55"/>
      <c r="M5670" s="75"/>
      <c r="N5670" s="75"/>
      <c r="O5670" s="74"/>
      <c r="P5670" s="74"/>
      <c r="Q5670" s="57">
        <f t="shared" si="2245"/>
        <v>0</v>
      </c>
      <c r="R5670" s="74"/>
      <c r="S5670" s="53">
        <f t="shared" si="2253"/>
        <v>0</v>
      </c>
      <c r="T5670" s="58"/>
      <c r="U5670" s="58"/>
      <c r="V5670" s="53">
        <f t="shared" si="2250"/>
        <v>0</v>
      </c>
      <c r="W5670" s="75"/>
      <c r="X5670" s="76"/>
    </row>
    <row r="5671" spans="1:24" s="77" customFormat="1" ht="31.5" x14ac:dyDescent="0.25">
      <c r="A5671" s="72" t="s">
        <v>314</v>
      </c>
      <c r="B5671" s="33" t="s">
        <v>334</v>
      </c>
      <c r="C5671" s="78" t="s">
        <v>197</v>
      </c>
      <c r="D5671" s="43" t="s">
        <v>198</v>
      </c>
      <c r="E5671" s="74"/>
      <c r="F5671" s="74"/>
      <c r="G5671" s="74"/>
      <c r="H5671" s="74"/>
      <c r="I5671" s="54"/>
      <c r="J5671" s="50"/>
      <c r="K5671" s="54"/>
      <c r="L5671" s="55"/>
      <c r="M5671" s="75"/>
      <c r="N5671" s="75"/>
      <c r="O5671" s="74"/>
      <c r="P5671" s="74"/>
      <c r="Q5671" s="57">
        <f t="shared" si="2245"/>
        <v>0</v>
      </c>
      <c r="R5671" s="74"/>
      <c r="S5671" s="53">
        <f t="shared" si="2253"/>
        <v>0</v>
      </c>
      <c r="T5671" s="58"/>
      <c r="U5671" s="58"/>
      <c r="V5671" s="53">
        <f t="shared" si="2250"/>
        <v>0</v>
      </c>
      <c r="W5671" s="75"/>
      <c r="X5671" s="76"/>
    </row>
    <row r="5672" spans="1:24" s="77" customFormat="1" ht="47.25" x14ac:dyDescent="0.25">
      <c r="A5672" s="72" t="s">
        <v>314</v>
      </c>
      <c r="B5672" s="33" t="s">
        <v>334</v>
      </c>
      <c r="C5672" s="78" t="s">
        <v>199</v>
      </c>
      <c r="D5672" s="43" t="s">
        <v>200</v>
      </c>
      <c r="E5672" s="74"/>
      <c r="F5672" s="74"/>
      <c r="G5672" s="74"/>
      <c r="H5672" s="74"/>
      <c r="I5672" s="54"/>
      <c r="J5672" s="50"/>
      <c r="K5672" s="54"/>
      <c r="L5672" s="55"/>
      <c r="M5672" s="75"/>
      <c r="N5672" s="75"/>
      <c r="O5672" s="74"/>
      <c r="P5672" s="74"/>
      <c r="Q5672" s="57">
        <f t="shared" si="2245"/>
        <v>0</v>
      </c>
      <c r="R5672" s="74"/>
      <c r="S5672" s="53">
        <f t="shared" si="2253"/>
        <v>0</v>
      </c>
      <c r="T5672" s="58"/>
      <c r="U5672" s="58"/>
      <c r="V5672" s="53">
        <f t="shared" si="2250"/>
        <v>0</v>
      </c>
      <c r="W5672" s="75"/>
      <c r="X5672" s="76"/>
    </row>
    <row r="5673" spans="1:24" s="77" customFormat="1" ht="31.5" x14ac:dyDescent="0.25">
      <c r="A5673" s="72" t="s">
        <v>314</v>
      </c>
      <c r="B5673" s="33" t="s">
        <v>334</v>
      </c>
      <c r="C5673" s="78" t="s">
        <v>201</v>
      </c>
      <c r="D5673" s="43" t="s">
        <v>202</v>
      </c>
      <c r="E5673" s="74"/>
      <c r="F5673" s="74"/>
      <c r="G5673" s="74"/>
      <c r="H5673" s="74"/>
      <c r="I5673" s="54"/>
      <c r="J5673" s="50"/>
      <c r="K5673" s="54"/>
      <c r="L5673" s="55"/>
      <c r="M5673" s="75"/>
      <c r="N5673" s="75"/>
      <c r="O5673" s="74"/>
      <c r="P5673" s="74"/>
      <c r="Q5673" s="57">
        <f t="shared" si="2245"/>
        <v>0</v>
      </c>
      <c r="R5673" s="74"/>
      <c r="S5673" s="53">
        <f t="shared" si="2253"/>
        <v>0</v>
      </c>
      <c r="T5673" s="58"/>
      <c r="U5673" s="58"/>
      <c r="V5673" s="53">
        <f t="shared" si="2250"/>
        <v>0</v>
      </c>
      <c r="W5673" s="75"/>
      <c r="X5673" s="76"/>
    </row>
    <row r="5674" spans="1:24" s="77" customFormat="1" ht="47.25" x14ac:dyDescent="0.25">
      <c r="A5674" s="72" t="s">
        <v>314</v>
      </c>
      <c r="B5674" s="33" t="s">
        <v>334</v>
      </c>
      <c r="C5674" s="78" t="s">
        <v>203</v>
      </c>
      <c r="D5674" s="43" t="s">
        <v>204</v>
      </c>
      <c r="E5674" s="74"/>
      <c r="F5674" s="74"/>
      <c r="G5674" s="74"/>
      <c r="H5674" s="74"/>
      <c r="I5674" s="54"/>
      <c r="J5674" s="50"/>
      <c r="K5674" s="54"/>
      <c r="L5674" s="55"/>
      <c r="M5674" s="75"/>
      <c r="N5674" s="75"/>
      <c r="O5674" s="74"/>
      <c r="P5674" s="74"/>
      <c r="Q5674" s="57">
        <f t="shared" si="2245"/>
        <v>0</v>
      </c>
      <c r="R5674" s="74"/>
      <c r="S5674" s="53">
        <f t="shared" si="2253"/>
        <v>0</v>
      </c>
      <c r="T5674" s="58"/>
      <c r="U5674" s="58"/>
      <c r="V5674" s="53">
        <f t="shared" si="2250"/>
        <v>0</v>
      </c>
      <c r="W5674" s="75"/>
      <c r="X5674" s="76"/>
    </row>
    <row r="5675" spans="1:24" s="77" customFormat="1" ht="31.5" x14ac:dyDescent="0.25">
      <c r="A5675" s="72" t="s">
        <v>314</v>
      </c>
      <c r="B5675" s="22" t="s">
        <v>335</v>
      </c>
      <c r="C5675" s="73" t="s">
        <v>102</v>
      </c>
      <c r="D5675" s="32" t="s">
        <v>50</v>
      </c>
      <c r="E5675" s="64">
        <f>SUM(E5676:E5722)</f>
        <v>30537</v>
      </c>
      <c r="F5675" s="64">
        <f>SUM(F5676:F5722)</f>
        <v>13423</v>
      </c>
      <c r="G5675" s="64">
        <f>SUM(G5676:G5722)</f>
        <v>25915.41</v>
      </c>
      <c r="H5675" s="64">
        <f>SUM(H5676:H5722)</f>
        <v>18651</v>
      </c>
      <c r="I5675" s="64">
        <f>SUM(I5676:I5722)</f>
        <v>12496.41</v>
      </c>
      <c r="J5675" s="50">
        <f>ROUND(I5675/F5675*100,2)</f>
        <v>93.1</v>
      </c>
      <c r="K5675" s="64">
        <f>SUM(K5676:K5722)</f>
        <v>-4</v>
      </c>
      <c r="L5675" s="55">
        <f>ROUND(K5675*100/-F5675,2)</f>
        <v>0.03</v>
      </c>
      <c r="M5675" s="64"/>
      <c r="N5675" s="64"/>
      <c r="O5675" s="64">
        <f t="shared" ref="O5675:V5675" si="2254">SUM(O5676:O5719)</f>
        <v>0</v>
      </c>
      <c r="P5675" s="64">
        <f t="shared" si="2254"/>
        <v>0</v>
      </c>
      <c r="Q5675" s="126">
        <f t="shared" si="2254"/>
        <v>0</v>
      </c>
      <c r="R5675" s="64">
        <f t="shared" si="2254"/>
        <v>0</v>
      </c>
      <c r="S5675" s="64">
        <f t="shared" si="2254"/>
        <v>0</v>
      </c>
      <c r="T5675" s="136">
        <f t="shared" si="2254"/>
        <v>0</v>
      </c>
      <c r="U5675" s="136">
        <f t="shared" si="2254"/>
        <v>0</v>
      </c>
      <c r="V5675" s="64">
        <f t="shared" si="2254"/>
        <v>0</v>
      </c>
      <c r="W5675" s="64"/>
      <c r="X5675" s="76"/>
    </row>
    <row r="5676" spans="1:24" s="77" customFormat="1" ht="63" x14ac:dyDescent="0.25">
      <c r="A5676" s="72" t="s">
        <v>314</v>
      </c>
      <c r="B5676" s="44" t="s">
        <v>335</v>
      </c>
      <c r="C5676" s="73" t="s">
        <v>102</v>
      </c>
      <c r="D5676" s="43" t="s">
        <v>205</v>
      </c>
      <c r="E5676" s="74"/>
      <c r="F5676" s="74"/>
      <c r="G5676" s="74"/>
      <c r="H5676" s="74"/>
      <c r="I5676" s="54"/>
      <c r="J5676" s="50"/>
      <c r="K5676" s="54"/>
      <c r="L5676" s="55"/>
      <c r="M5676" s="75"/>
      <c r="N5676" s="75"/>
      <c r="O5676" s="74"/>
      <c r="P5676" s="74"/>
      <c r="Q5676" s="57">
        <f>O5676-P5676</f>
        <v>0</v>
      </c>
      <c r="R5676" s="74"/>
      <c r="S5676" s="53">
        <f>ROUND(R5676/12*3,0)</f>
        <v>0</v>
      </c>
      <c r="T5676" s="58"/>
      <c r="U5676" s="58"/>
      <c r="V5676" s="53">
        <f>T5676-U5676</f>
        <v>0</v>
      </c>
      <c r="W5676" s="75"/>
      <c r="X5676" s="76"/>
    </row>
    <row r="5677" spans="1:24" s="77" customFormat="1" ht="15.75" x14ac:dyDescent="0.25">
      <c r="A5677" s="72" t="s">
        <v>314</v>
      </c>
      <c r="B5677" s="44" t="s">
        <v>335</v>
      </c>
      <c r="C5677" s="23" t="s">
        <v>367</v>
      </c>
      <c r="D5677" s="43" t="s">
        <v>370</v>
      </c>
      <c r="E5677" s="74"/>
      <c r="F5677" s="53">
        <f>E5677</f>
        <v>0</v>
      </c>
      <c r="G5677" s="53"/>
      <c r="H5677" s="53"/>
      <c r="I5677" s="119">
        <f t="shared" ref="I5677" si="2255">G5677-F5677</f>
        <v>0</v>
      </c>
      <c r="J5677" s="55"/>
      <c r="K5677" s="54">
        <f>G5677-F5677</f>
        <v>0</v>
      </c>
      <c r="L5677" s="55"/>
      <c r="M5677" s="75"/>
      <c r="N5677" s="75"/>
      <c r="O5677" s="74"/>
      <c r="P5677" s="74"/>
      <c r="Q5677" s="57"/>
      <c r="R5677" s="74"/>
      <c r="S5677" s="53"/>
      <c r="T5677" s="58"/>
      <c r="U5677" s="58"/>
      <c r="V5677" s="53"/>
      <c r="W5677" s="75"/>
      <c r="X5677" s="76"/>
    </row>
    <row r="5678" spans="1:24" s="77" customFormat="1" ht="15.75" x14ac:dyDescent="0.25">
      <c r="A5678" s="72" t="s">
        <v>314</v>
      </c>
      <c r="B5678" s="44" t="s">
        <v>335</v>
      </c>
      <c r="C5678" s="23" t="s">
        <v>368</v>
      </c>
      <c r="D5678" s="43" t="s">
        <v>371</v>
      </c>
      <c r="E5678" s="74"/>
      <c r="F5678" s="74"/>
      <c r="G5678" s="74"/>
      <c r="H5678" s="74"/>
      <c r="I5678" s="54"/>
      <c r="J5678" s="50"/>
      <c r="K5678" s="54"/>
      <c r="L5678" s="55"/>
      <c r="M5678" s="75"/>
      <c r="N5678" s="75"/>
      <c r="O5678" s="74"/>
      <c r="P5678" s="74"/>
      <c r="Q5678" s="57"/>
      <c r="R5678" s="74"/>
      <c r="S5678" s="53"/>
      <c r="T5678" s="58"/>
      <c r="U5678" s="58"/>
      <c r="V5678" s="53"/>
      <c r="W5678" s="75"/>
      <c r="X5678" s="76"/>
    </row>
    <row r="5679" spans="1:24" s="77" customFormat="1" ht="31.5" x14ac:dyDescent="0.25">
      <c r="A5679" s="72" t="s">
        <v>314</v>
      </c>
      <c r="B5679" s="44" t="s">
        <v>335</v>
      </c>
      <c r="C5679" s="23" t="s">
        <v>369</v>
      </c>
      <c r="D5679" s="43" t="s">
        <v>372</v>
      </c>
      <c r="E5679" s="74"/>
      <c r="F5679" s="74"/>
      <c r="G5679" s="74"/>
      <c r="H5679" s="74"/>
      <c r="I5679" s="54"/>
      <c r="J5679" s="50"/>
      <c r="K5679" s="54"/>
      <c r="L5679" s="55"/>
      <c r="M5679" s="75"/>
      <c r="N5679" s="75"/>
      <c r="O5679" s="74"/>
      <c r="P5679" s="74"/>
      <c r="Q5679" s="57"/>
      <c r="R5679" s="74"/>
      <c r="S5679" s="53"/>
      <c r="T5679" s="58"/>
      <c r="U5679" s="58"/>
      <c r="V5679" s="53"/>
      <c r="W5679" s="75"/>
      <c r="X5679" s="76"/>
    </row>
    <row r="5680" spans="1:24" s="77" customFormat="1" ht="31.5" x14ac:dyDescent="0.25">
      <c r="A5680" s="72" t="s">
        <v>314</v>
      </c>
      <c r="B5680" s="44" t="s">
        <v>335</v>
      </c>
      <c r="C5680" s="79" t="s">
        <v>206</v>
      </c>
      <c r="D5680" s="43" t="s">
        <v>207</v>
      </c>
      <c r="E5680" s="74"/>
      <c r="F5680" s="74"/>
      <c r="G5680" s="74"/>
      <c r="H5680" s="74"/>
      <c r="I5680" s="119"/>
      <c r="J5680" s="55"/>
      <c r="K5680" s="119"/>
      <c r="L5680" s="55"/>
      <c r="M5680" s="75"/>
      <c r="N5680" s="75"/>
      <c r="O5680" s="74"/>
      <c r="P5680" s="74"/>
      <c r="Q5680" s="59">
        <f t="shared" ref="Q5680:Q5717" si="2256">O5680-P5680</f>
        <v>0</v>
      </c>
      <c r="R5680" s="74"/>
      <c r="S5680" s="53">
        <f t="shared" ref="S5680:S5717" si="2257">ROUND(R5680/12*3,0)</f>
        <v>0</v>
      </c>
      <c r="T5680" s="53"/>
      <c r="U5680" s="53"/>
      <c r="V5680" s="53">
        <f t="shared" ref="V5680:V5717" si="2258">T5680-U5680</f>
        <v>0</v>
      </c>
      <c r="W5680" s="75"/>
      <c r="X5680" s="76"/>
    </row>
    <row r="5681" spans="1:24" s="77" customFormat="1" ht="31.5" x14ac:dyDescent="0.25">
      <c r="A5681" s="72" t="s">
        <v>314</v>
      </c>
      <c r="B5681" s="44" t="s">
        <v>335</v>
      </c>
      <c r="C5681" s="79" t="s">
        <v>208</v>
      </c>
      <c r="D5681" s="43" t="s">
        <v>209</v>
      </c>
      <c r="E5681" s="53"/>
      <c r="F5681" s="53">
        <f>E5681/12*1</f>
        <v>0</v>
      </c>
      <c r="G5681" s="53"/>
      <c r="H5681" s="53"/>
      <c r="I5681" s="54"/>
      <c r="J5681" s="50"/>
      <c r="K5681" s="54"/>
      <c r="L5681" s="55"/>
      <c r="M5681" s="75"/>
      <c r="N5681" s="75"/>
      <c r="O5681" s="74"/>
      <c r="P5681" s="74"/>
      <c r="Q5681" s="57">
        <f t="shared" si="2256"/>
        <v>0</v>
      </c>
      <c r="R5681" s="74"/>
      <c r="S5681" s="53">
        <f t="shared" si="2257"/>
        <v>0</v>
      </c>
      <c r="T5681" s="58"/>
      <c r="U5681" s="58"/>
      <c r="V5681" s="53">
        <f t="shared" si="2258"/>
        <v>0</v>
      </c>
      <c r="W5681" s="75"/>
      <c r="X5681" s="76"/>
    </row>
    <row r="5682" spans="1:24" s="77" customFormat="1" ht="15.75" x14ac:dyDescent="0.25">
      <c r="A5682" s="72" t="s">
        <v>314</v>
      </c>
      <c r="B5682" s="44" t="s">
        <v>335</v>
      </c>
      <c r="C5682" s="79" t="s">
        <v>210</v>
      </c>
      <c r="D5682" s="43" t="s">
        <v>223</v>
      </c>
      <c r="E5682" s="74"/>
      <c r="F5682" s="74"/>
      <c r="G5682" s="74"/>
      <c r="H5682" s="74"/>
      <c r="I5682" s="54"/>
      <c r="J5682" s="50"/>
      <c r="K5682" s="54"/>
      <c r="L5682" s="55"/>
      <c r="M5682" s="75"/>
      <c r="N5682" s="75"/>
      <c r="O5682" s="74"/>
      <c r="P5682" s="74"/>
      <c r="Q5682" s="57">
        <f t="shared" si="2256"/>
        <v>0</v>
      </c>
      <c r="R5682" s="74"/>
      <c r="S5682" s="53">
        <f t="shared" si="2257"/>
        <v>0</v>
      </c>
      <c r="T5682" s="58"/>
      <c r="U5682" s="58"/>
      <c r="V5682" s="53">
        <f t="shared" si="2258"/>
        <v>0</v>
      </c>
      <c r="W5682" s="75"/>
      <c r="X5682" s="76"/>
    </row>
    <row r="5683" spans="1:24" s="77" customFormat="1" ht="31.5" x14ac:dyDescent="0.25">
      <c r="A5683" s="72" t="s">
        <v>314</v>
      </c>
      <c r="B5683" s="44" t="s">
        <v>335</v>
      </c>
      <c r="C5683" s="79" t="s">
        <v>211</v>
      </c>
      <c r="D5683" s="43" t="s">
        <v>212</v>
      </c>
      <c r="E5683" s="53"/>
      <c r="F5683" s="53">
        <f>E5683/12*1</f>
        <v>0</v>
      </c>
      <c r="G5683" s="53"/>
      <c r="H5683" s="53"/>
      <c r="I5683" s="54"/>
      <c r="J5683" s="50"/>
      <c r="K5683" s="54"/>
      <c r="L5683" s="55"/>
      <c r="M5683" s="75"/>
      <c r="N5683" s="75"/>
      <c r="O5683" s="74"/>
      <c r="P5683" s="74"/>
      <c r="Q5683" s="57">
        <f t="shared" si="2256"/>
        <v>0</v>
      </c>
      <c r="R5683" s="74"/>
      <c r="S5683" s="53">
        <f t="shared" si="2257"/>
        <v>0</v>
      </c>
      <c r="T5683" s="58"/>
      <c r="U5683" s="58"/>
      <c r="V5683" s="53">
        <f t="shared" si="2258"/>
        <v>0</v>
      </c>
      <c r="W5683" s="75"/>
      <c r="X5683" s="76"/>
    </row>
    <row r="5684" spans="1:24" s="77" customFormat="1" ht="15.75" x14ac:dyDescent="0.25">
      <c r="A5684" s="72" t="s">
        <v>314</v>
      </c>
      <c r="B5684" s="44" t="s">
        <v>335</v>
      </c>
      <c r="C5684" s="79" t="s">
        <v>213</v>
      </c>
      <c r="D5684" s="43" t="s">
        <v>214</v>
      </c>
      <c r="E5684" s="74"/>
      <c r="F5684" s="74"/>
      <c r="G5684" s="74"/>
      <c r="H5684" s="74"/>
      <c r="I5684" s="54"/>
      <c r="J5684" s="50"/>
      <c r="K5684" s="54"/>
      <c r="L5684" s="55"/>
      <c r="M5684" s="75"/>
      <c r="N5684" s="75"/>
      <c r="O5684" s="74"/>
      <c r="P5684" s="74"/>
      <c r="Q5684" s="57">
        <f t="shared" si="2256"/>
        <v>0</v>
      </c>
      <c r="R5684" s="74"/>
      <c r="S5684" s="53">
        <f t="shared" si="2257"/>
        <v>0</v>
      </c>
      <c r="T5684" s="58"/>
      <c r="U5684" s="58"/>
      <c r="V5684" s="53">
        <f t="shared" si="2258"/>
        <v>0</v>
      </c>
      <c r="W5684" s="75"/>
      <c r="X5684" s="76"/>
    </row>
    <row r="5685" spans="1:24" s="77" customFormat="1" ht="31.5" x14ac:dyDescent="0.25">
      <c r="A5685" s="72" t="s">
        <v>314</v>
      </c>
      <c r="B5685" s="44" t="s">
        <v>335</v>
      </c>
      <c r="C5685" s="79" t="s">
        <v>215</v>
      </c>
      <c r="D5685" s="43" t="s">
        <v>216</v>
      </c>
      <c r="E5685" s="53">
        <v>20511</v>
      </c>
      <c r="F5685" s="53">
        <f>ROUND(E5685/12*2,0)</f>
        <v>3419</v>
      </c>
      <c r="G5685" s="99">
        <v>14230.93</v>
      </c>
      <c r="H5685" s="53">
        <v>8651</v>
      </c>
      <c r="I5685" s="119">
        <f t="shared" ref="I5685" si="2259">G5685-F5685</f>
        <v>10811.93</v>
      </c>
      <c r="J5685" s="55">
        <f t="shared" ref="J5685" si="2260">ROUND(I5685/F5685*100,2)</f>
        <v>316.23</v>
      </c>
      <c r="K5685" s="54"/>
      <c r="L5685" s="55"/>
      <c r="M5685" s="75"/>
      <c r="N5685" s="75"/>
      <c r="O5685" s="74"/>
      <c r="P5685" s="74"/>
      <c r="Q5685" s="57">
        <f t="shared" si="2256"/>
        <v>0</v>
      </c>
      <c r="R5685" s="74"/>
      <c r="S5685" s="53">
        <f t="shared" si="2257"/>
        <v>0</v>
      </c>
      <c r="T5685" s="58"/>
      <c r="U5685" s="58"/>
      <c r="V5685" s="53">
        <f t="shared" si="2258"/>
        <v>0</v>
      </c>
      <c r="W5685" s="75"/>
      <c r="X5685" s="76"/>
    </row>
    <row r="5686" spans="1:24" s="77" customFormat="1" ht="31.5" x14ac:dyDescent="0.25">
      <c r="A5686" s="72" t="s">
        <v>314</v>
      </c>
      <c r="B5686" s="44" t="s">
        <v>335</v>
      </c>
      <c r="C5686" s="79" t="s">
        <v>217</v>
      </c>
      <c r="D5686" s="43" t="s">
        <v>218</v>
      </c>
      <c r="E5686" s="53"/>
      <c r="F5686" s="53">
        <f t="shared" ref="F5686:F5716" si="2261">E5686/12*1</f>
        <v>0</v>
      </c>
      <c r="G5686" s="53"/>
      <c r="H5686" s="53"/>
      <c r="I5686" s="54"/>
      <c r="J5686" s="50"/>
      <c r="K5686" s="54"/>
      <c r="L5686" s="55"/>
      <c r="M5686" s="75"/>
      <c r="N5686" s="75"/>
      <c r="O5686" s="74"/>
      <c r="P5686" s="74"/>
      <c r="Q5686" s="57">
        <f t="shared" si="2256"/>
        <v>0</v>
      </c>
      <c r="R5686" s="74"/>
      <c r="S5686" s="53">
        <f t="shared" si="2257"/>
        <v>0</v>
      </c>
      <c r="T5686" s="58"/>
      <c r="U5686" s="58"/>
      <c r="V5686" s="53">
        <f t="shared" si="2258"/>
        <v>0</v>
      </c>
      <c r="W5686" s="75"/>
      <c r="X5686" s="76"/>
    </row>
    <row r="5687" spans="1:24" s="77" customFormat="1" ht="31.5" x14ac:dyDescent="0.25">
      <c r="A5687" s="72" t="s">
        <v>314</v>
      </c>
      <c r="B5687" s="44" t="s">
        <v>335</v>
      </c>
      <c r="C5687" s="79" t="s">
        <v>219</v>
      </c>
      <c r="D5687" s="43" t="s">
        <v>220</v>
      </c>
      <c r="E5687" s="53"/>
      <c r="F5687" s="53">
        <f t="shared" si="2261"/>
        <v>0</v>
      </c>
      <c r="G5687" s="53"/>
      <c r="H5687" s="53"/>
      <c r="I5687" s="54"/>
      <c r="J5687" s="50"/>
      <c r="K5687" s="54"/>
      <c r="L5687" s="55"/>
      <c r="M5687" s="75"/>
      <c r="N5687" s="75"/>
      <c r="O5687" s="74"/>
      <c r="P5687" s="74"/>
      <c r="Q5687" s="57">
        <f t="shared" si="2256"/>
        <v>0</v>
      </c>
      <c r="R5687" s="74"/>
      <c r="S5687" s="53">
        <f t="shared" si="2257"/>
        <v>0</v>
      </c>
      <c r="T5687" s="58"/>
      <c r="U5687" s="58"/>
      <c r="V5687" s="53">
        <f t="shared" si="2258"/>
        <v>0</v>
      </c>
      <c r="W5687" s="75"/>
      <c r="X5687" s="76"/>
    </row>
    <row r="5688" spans="1:24" s="77" customFormat="1" ht="31.5" x14ac:dyDescent="0.25">
      <c r="A5688" s="72" t="s">
        <v>314</v>
      </c>
      <c r="B5688" s="44" t="s">
        <v>335</v>
      </c>
      <c r="C5688" s="79" t="s">
        <v>221</v>
      </c>
      <c r="D5688" s="43" t="s">
        <v>224</v>
      </c>
      <c r="E5688" s="53"/>
      <c r="F5688" s="53">
        <f t="shared" si="2261"/>
        <v>0</v>
      </c>
      <c r="G5688" s="53"/>
      <c r="H5688" s="53"/>
      <c r="I5688" s="54"/>
      <c r="J5688" s="50"/>
      <c r="K5688" s="54"/>
      <c r="L5688" s="55"/>
      <c r="M5688" s="75"/>
      <c r="N5688" s="75"/>
      <c r="O5688" s="74"/>
      <c r="P5688" s="74"/>
      <c r="Q5688" s="57">
        <f t="shared" si="2256"/>
        <v>0</v>
      </c>
      <c r="R5688" s="74"/>
      <c r="S5688" s="53">
        <f t="shared" si="2257"/>
        <v>0</v>
      </c>
      <c r="T5688" s="58"/>
      <c r="U5688" s="58"/>
      <c r="V5688" s="53">
        <f t="shared" si="2258"/>
        <v>0</v>
      </c>
      <c r="W5688" s="75"/>
      <c r="X5688" s="76"/>
    </row>
    <row r="5689" spans="1:24" s="77" customFormat="1" ht="31.5" x14ac:dyDescent="0.25">
      <c r="A5689" s="72" t="s">
        <v>314</v>
      </c>
      <c r="B5689" s="44" t="s">
        <v>335</v>
      </c>
      <c r="C5689" s="79" t="s">
        <v>222</v>
      </c>
      <c r="D5689" s="43" t="s">
        <v>225</v>
      </c>
      <c r="E5689" s="53"/>
      <c r="F5689" s="53">
        <f t="shared" si="2261"/>
        <v>0</v>
      </c>
      <c r="G5689" s="53"/>
      <c r="H5689" s="53"/>
      <c r="I5689" s="54"/>
      <c r="J5689" s="50"/>
      <c r="K5689" s="54"/>
      <c r="L5689" s="55"/>
      <c r="M5689" s="75"/>
      <c r="N5689" s="75"/>
      <c r="O5689" s="74"/>
      <c r="P5689" s="74"/>
      <c r="Q5689" s="57">
        <f t="shared" si="2256"/>
        <v>0</v>
      </c>
      <c r="R5689" s="74"/>
      <c r="S5689" s="53">
        <f t="shared" si="2257"/>
        <v>0</v>
      </c>
      <c r="T5689" s="58"/>
      <c r="U5689" s="58"/>
      <c r="V5689" s="53">
        <f t="shared" si="2258"/>
        <v>0</v>
      </c>
      <c r="W5689" s="75"/>
      <c r="X5689" s="76"/>
    </row>
    <row r="5690" spans="1:24" s="77" customFormat="1" ht="31.5" x14ac:dyDescent="0.25">
      <c r="A5690" s="72" t="s">
        <v>314</v>
      </c>
      <c r="B5690" s="44" t="s">
        <v>335</v>
      </c>
      <c r="C5690" s="79" t="s">
        <v>277</v>
      </c>
      <c r="D5690" s="43" t="s">
        <v>278</v>
      </c>
      <c r="E5690" s="53"/>
      <c r="F5690" s="53">
        <f t="shared" si="2261"/>
        <v>0</v>
      </c>
      <c r="G5690" s="53"/>
      <c r="H5690" s="53"/>
      <c r="I5690" s="54"/>
      <c r="J5690" s="50"/>
      <c r="K5690" s="54"/>
      <c r="L5690" s="55"/>
      <c r="M5690" s="75"/>
      <c r="N5690" s="75"/>
      <c r="O5690" s="74"/>
      <c r="P5690" s="74"/>
      <c r="Q5690" s="57">
        <f t="shared" si="2256"/>
        <v>0</v>
      </c>
      <c r="R5690" s="74"/>
      <c r="S5690" s="53">
        <f t="shared" si="2257"/>
        <v>0</v>
      </c>
      <c r="T5690" s="58"/>
      <c r="U5690" s="58"/>
      <c r="V5690" s="53">
        <f t="shared" si="2258"/>
        <v>0</v>
      </c>
      <c r="W5690" s="75"/>
      <c r="X5690" s="76"/>
    </row>
    <row r="5691" spans="1:24" s="77" customFormat="1" ht="15.75" x14ac:dyDescent="0.25">
      <c r="A5691" s="72" t="s">
        <v>314</v>
      </c>
      <c r="B5691" s="44" t="s">
        <v>335</v>
      </c>
      <c r="C5691" s="79" t="s">
        <v>226</v>
      </c>
      <c r="D5691" s="38" t="s">
        <v>408</v>
      </c>
      <c r="E5691" s="53"/>
      <c r="F5691" s="53">
        <f t="shared" si="2261"/>
        <v>0</v>
      </c>
      <c r="G5691" s="53"/>
      <c r="H5691" s="53"/>
      <c r="I5691" s="119">
        <f>G5691-F5691</f>
        <v>0</v>
      </c>
      <c r="J5691" s="50"/>
      <c r="K5691" s="54"/>
      <c r="L5691" s="55"/>
      <c r="M5691" s="75"/>
      <c r="N5691" s="75"/>
      <c r="O5691" s="74"/>
      <c r="P5691" s="74"/>
      <c r="Q5691" s="57">
        <f t="shared" si="2256"/>
        <v>0</v>
      </c>
      <c r="R5691" s="74"/>
      <c r="S5691" s="53">
        <f t="shared" si="2257"/>
        <v>0</v>
      </c>
      <c r="T5691" s="58"/>
      <c r="U5691" s="58"/>
      <c r="V5691" s="53">
        <f t="shared" si="2258"/>
        <v>0</v>
      </c>
      <c r="W5691" s="75"/>
      <c r="X5691" s="76"/>
    </row>
    <row r="5692" spans="1:24" s="77" customFormat="1" ht="31.5" x14ac:dyDescent="0.25">
      <c r="A5692" s="72" t="s">
        <v>314</v>
      </c>
      <c r="B5692" s="44" t="s">
        <v>335</v>
      </c>
      <c r="C5692" s="79" t="s">
        <v>227</v>
      </c>
      <c r="D5692" s="43" t="s">
        <v>228</v>
      </c>
      <c r="E5692" s="53"/>
      <c r="F5692" s="53">
        <f t="shared" si="2261"/>
        <v>0</v>
      </c>
      <c r="G5692" s="53"/>
      <c r="H5692" s="53"/>
      <c r="I5692" s="54"/>
      <c r="J5692" s="50"/>
      <c r="K5692" s="54"/>
      <c r="L5692" s="55"/>
      <c r="M5692" s="75"/>
      <c r="N5692" s="75"/>
      <c r="O5692" s="74"/>
      <c r="P5692" s="74"/>
      <c r="Q5692" s="57">
        <f t="shared" si="2256"/>
        <v>0</v>
      </c>
      <c r="R5692" s="74"/>
      <c r="S5692" s="53">
        <f t="shared" si="2257"/>
        <v>0</v>
      </c>
      <c r="T5692" s="58"/>
      <c r="U5692" s="58"/>
      <c r="V5692" s="53">
        <f t="shared" si="2258"/>
        <v>0</v>
      </c>
      <c r="W5692" s="75"/>
      <c r="X5692" s="76"/>
    </row>
    <row r="5693" spans="1:24" s="77" customFormat="1" ht="15.75" x14ac:dyDescent="0.25">
      <c r="A5693" s="72" t="s">
        <v>314</v>
      </c>
      <c r="B5693" s="44" t="s">
        <v>335</v>
      </c>
      <c r="C5693" s="79" t="s">
        <v>229</v>
      </c>
      <c r="D5693" s="43" t="s">
        <v>230</v>
      </c>
      <c r="E5693" s="53"/>
      <c r="F5693" s="53">
        <f t="shared" si="2261"/>
        <v>0</v>
      </c>
      <c r="G5693" s="53"/>
      <c r="H5693" s="53"/>
      <c r="I5693" s="54"/>
      <c r="J5693" s="50"/>
      <c r="K5693" s="54"/>
      <c r="L5693" s="55"/>
      <c r="M5693" s="75"/>
      <c r="N5693" s="75"/>
      <c r="O5693" s="74"/>
      <c r="P5693" s="74"/>
      <c r="Q5693" s="57">
        <f t="shared" si="2256"/>
        <v>0</v>
      </c>
      <c r="R5693" s="74"/>
      <c r="S5693" s="53">
        <f t="shared" si="2257"/>
        <v>0</v>
      </c>
      <c r="T5693" s="58"/>
      <c r="U5693" s="58"/>
      <c r="V5693" s="53">
        <f t="shared" si="2258"/>
        <v>0</v>
      </c>
      <c r="W5693" s="75"/>
      <c r="X5693" s="76"/>
    </row>
    <row r="5694" spans="1:24" s="77" customFormat="1" ht="15.75" x14ac:dyDescent="0.25">
      <c r="A5694" s="72" t="s">
        <v>314</v>
      </c>
      <c r="B5694" s="44" t="s">
        <v>335</v>
      </c>
      <c r="C5694" s="37" t="s">
        <v>377</v>
      </c>
      <c r="D5694" s="43" t="s">
        <v>359</v>
      </c>
      <c r="E5694" s="53"/>
      <c r="F5694" s="53">
        <f t="shared" si="2261"/>
        <v>0</v>
      </c>
      <c r="G5694" s="53"/>
      <c r="H5694" s="53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2256"/>
        <v>0</v>
      </c>
      <c r="R5694" s="74"/>
      <c r="S5694" s="53">
        <f t="shared" si="2257"/>
        <v>0</v>
      </c>
      <c r="T5694" s="58"/>
      <c r="U5694" s="58"/>
      <c r="V5694" s="53">
        <f t="shared" si="2258"/>
        <v>0</v>
      </c>
      <c r="W5694" s="75"/>
      <c r="X5694" s="76"/>
    </row>
    <row r="5695" spans="1:24" s="77" customFormat="1" ht="15.75" x14ac:dyDescent="0.25">
      <c r="A5695" s="72" t="s">
        <v>314</v>
      </c>
      <c r="B5695" s="44" t="s">
        <v>335</v>
      </c>
      <c r="C5695" s="79" t="s">
        <v>231</v>
      </c>
      <c r="D5695" s="43" t="s">
        <v>232</v>
      </c>
      <c r="E5695" s="53"/>
      <c r="F5695" s="53">
        <f t="shared" si="2261"/>
        <v>0</v>
      </c>
      <c r="G5695" s="53"/>
      <c r="H5695" s="53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2256"/>
        <v>0</v>
      </c>
      <c r="R5695" s="74"/>
      <c r="S5695" s="53">
        <f t="shared" si="2257"/>
        <v>0</v>
      </c>
      <c r="T5695" s="58"/>
      <c r="U5695" s="58"/>
      <c r="V5695" s="53">
        <f t="shared" si="2258"/>
        <v>0</v>
      </c>
      <c r="W5695" s="75"/>
      <c r="X5695" s="76"/>
    </row>
    <row r="5696" spans="1:24" s="77" customFormat="1" ht="15.75" x14ac:dyDescent="0.25">
      <c r="A5696" s="72" t="s">
        <v>314</v>
      </c>
      <c r="B5696" s="44" t="s">
        <v>335</v>
      </c>
      <c r="C5696" s="79" t="s">
        <v>233</v>
      </c>
      <c r="D5696" s="43" t="s">
        <v>234</v>
      </c>
      <c r="E5696" s="53"/>
      <c r="F5696" s="53">
        <f t="shared" si="2261"/>
        <v>0</v>
      </c>
      <c r="G5696" s="53"/>
      <c r="H5696" s="53"/>
      <c r="I5696" s="54"/>
      <c r="J5696" s="50"/>
      <c r="K5696" s="54"/>
      <c r="L5696" s="55"/>
      <c r="M5696" s="75"/>
      <c r="N5696" s="75"/>
      <c r="O5696" s="74"/>
      <c r="P5696" s="74"/>
      <c r="Q5696" s="57">
        <f t="shared" si="2256"/>
        <v>0</v>
      </c>
      <c r="R5696" s="74"/>
      <c r="S5696" s="53">
        <f t="shared" si="2257"/>
        <v>0</v>
      </c>
      <c r="T5696" s="58"/>
      <c r="U5696" s="58"/>
      <c r="V5696" s="53">
        <f t="shared" si="2258"/>
        <v>0</v>
      </c>
      <c r="W5696" s="75"/>
      <c r="X5696" s="76"/>
    </row>
    <row r="5697" spans="1:24" s="77" customFormat="1" ht="31.5" x14ac:dyDescent="0.25">
      <c r="A5697" s="72" t="s">
        <v>314</v>
      </c>
      <c r="B5697" s="44" t="s">
        <v>335</v>
      </c>
      <c r="C5697" s="79" t="s">
        <v>235</v>
      </c>
      <c r="D5697" s="43" t="s">
        <v>236</v>
      </c>
      <c r="E5697" s="53"/>
      <c r="F5697" s="53">
        <f t="shared" si="2261"/>
        <v>0</v>
      </c>
      <c r="G5697" s="53"/>
      <c r="H5697" s="53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2256"/>
        <v>0</v>
      </c>
      <c r="R5697" s="74"/>
      <c r="S5697" s="53">
        <f t="shared" si="2257"/>
        <v>0</v>
      </c>
      <c r="T5697" s="58"/>
      <c r="U5697" s="58"/>
      <c r="V5697" s="53">
        <f t="shared" si="2258"/>
        <v>0</v>
      </c>
      <c r="W5697" s="75"/>
      <c r="X5697" s="76"/>
    </row>
    <row r="5698" spans="1:24" s="77" customFormat="1" ht="31.5" x14ac:dyDescent="0.25">
      <c r="A5698" s="72" t="s">
        <v>314</v>
      </c>
      <c r="B5698" s="44" t="s">
        <v>335</v>
      </c>
      <c r="C5698" s="79" t="s">
        <v>237</v>
      </c>
      <c r="D5698" s="43" t="s">
        <v>238</v>
      </c>
      <c r="E5698" s="53"/>
      <c r="F5698" s="53">
        <f t="shared" si="2261"/>
        <v>0</v>
      </c>
      <c r="G5698" s="53"/>
      <c r="H5698" s="53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2256"/>
        <v>0</v>
      </c>
      <c r="R5698" s="74"/>
      <c r="S5698" s="53">
        <f t="shared" si="2257"/>
        <v>0</v>
      </c>
      <c r="T5698" s="58"/>
      <c r="U5698" s="58"/>
      <c r="V5698" s="53">
        <f t="shared" si="2258"/>
        <v>0</v>
      </c>
      <c r="W5698" s="75"/>
      <c r="X5698" s="76"/>
    </row>
    <row r="5699" spans="1:24" s="77" customFormat="1" ht="15.75" x14ac:dyDescent="0.25">
      <c r="A5699" s="72" t="s">
        <v>314</v>
      </c>
      <c r="B5699" s="44" t="s">
        <v>335</v>
      </c>
      <c r="C5699" s="79" t="s">
        <v>239</v>
      </c>
      <c r="D5699" s="43" t="s">
        <v>243</v>
      </c>
      <c r="E5699" s="53"/>
      <c r="F5699" s="53">
        <f t="shared" si="2261"/>
        <v>0</v>
      </c>
      <c r="G5699" s="53"/>
      <c r="H5699" s="53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2256"/>
        <v>0</v>
      </c>
      <c r="R5699" s="74"/>
      <c r="S5699" s="53">
        <f t="shared" si="2257"/>
        <v>0</v>
      </c>
      <c r="T5699" s="58"/>
      <c r="U5699" s="58"/>
      <c r="V5699" s="53">
        <f t="shared" si="2258"/>
        <v>0</v>
      </c>
      <c r="W5699" s="75"/>
      <c r="X5699" s="76"/>
    </row>
    <row r="5700" spans="1:24" s="77" customFormat="1" ht="15.75" x14ac:dyDescent="0.25">
      <c r="A5700" s="72" t="s">
        <v>314</v>
      </c>
      <c r="B5700" s="44" t="s">
        <v>335</v>
      </c>
      <c r="C5700" s="79" t="s">
        <v>240</v>
      </c>
      <c r="D5700" s="43" t="s">
        <v>244</v>
      </c>
      <c r="E5700" s="53"/>
      <c r="F5700" s="53"/>
      <c r="G5700" s="53"/>
      <c r="H5700" s="53"/>
      <c r="I5700" s="119"/>
      <c r="J5700" s="55"/>
      <c r="K5700" s="54"/>
      <c r="L5700" s="55"/>
      <c r="M5700" s="75"/>
      <c r="N5700" s="75"/>
      <c r="O5700" s="74"/>
      <c r="P5700" s="74"/>
      <c r="Q5700" s="57">
        <f t="shared" si="2256"/>
        <v>0</v>
      </c>
      <c r="R5700" s="74"/>
      <c r="S5700" s="53">
        <f t="shared" si="2257"/>
        <v>0</v>
      </c>
      <c r="T5700" s="58"/>
      <c r="U5700" s="58"/>
      <c r="V5700" s="53">
        <f t="shared" si="2258"/>
        <v>0</v>
      </c>
      <c r="W5700" s="75"/>
      <c r="X5700" s="76"/>
    </row>
    <row r="5701" spans="1:24" s="77" customFormat="1" ht="15.75" x14ac:dyDescent="0.25">
      <c r="A5701" s="72" t="s">
        <v>314</v>
      </c>
      <c r="B5701" s="44" t="s">
        <v>335</v>
      </c>
      <c r="C5701" s="79" t="s">
        <v>241</v>
      </c>
      <c r="D5701" s="43" t="s">
        <v>242</v>
      </c>
      <c r="E5701" s="53"/>
      <c r="F5701" s="53">
        <f t="shared" si="2261"/>
        <v>0</v>
      </c>
      <c r="G5701" s="53"/>
      <c r="H5701" s="53"/>
      <c r="I5701" s="54"/>
      <c r="J5701" s="50"/>
      <c r="K5701" s="54"/>
      <c r="L5701" s="55"/>
      <c r="M5701" s="75"/>
      <c r="N5701" s="75"/>
      <c r="O5701" s="74"/>
      <c r="P5701" s="74"/>
      <c r="Q5701" s="57">
        <f t="shared" si="2256"/>
        <v>0</v>
      </c>
      <c r="R5701" s="74"/>
      <c r="S5701" s="53">
        <f t="shared" si="2257"/>
        <v>0</v>
      </c>
      <c r="T5701" s="58"/>
      <c r="U5701" s="58"/>
      <c r="V5701" s="53">
        <f t="shared" si="2258"/>
        <v>0</v>
      </c>
      <c r="W5701" s="75"/>
      <c r="X5701" s="76"/>
    </row>
    <row r="5702" spans="1:24" s="77" customFormat="1" ht="31.5" x14ac:dyDescent="0.25">
      <c r="A5702" s="72" t="s">
        <v>314</v>
      </c>
      <c r="B5702" s="44" t="s">
        <v>335</v>
      </c>
      <c r="C5702" s="79" t="s">
        <v>245</v>
      </c>
      <c r="D5702" s="43" t="s">
        <v>246</v>
      </c>
      <c r="E5702" s="53">
        <v>26</v>
      </c>
      <c r="F5702" s="53">
        <f>ROUND(E5702/12*2,0)</f>
        <v>4</v>
      </c>
      <c r="G5702" s="53">
        <v>0</v>
      </c>
      <c r="H5702" s="53">
        <v>0</v>
      </c>
      <c r="I5702" s="119"/>
      <c r="J5702" s="55"/>
      <c r="K5702" s="54">
        <f>G5702-F5702</f>
        <v>-4</v>
      </c>
      <c r="L5702" s="55">
        <f>ROUND(K5702*100/-F5702,2)</f>
        <v>100</v>
      </c>
      <c r="M5702" s="75"/>
      <c r="N5702" s="75"/>
      <c r="O5702" s="74"/>
      <c r="P5702" s="74"/>
      <c r="Q5702" s="57">
        <f t="shared" si="2256"/>
        <v>0</v>
      </c>
      <c r="R5702" s="74"/>
      <c r="S5702" s="53">
        <f t="shared" si="2257"/>
        <v>0</v>
      </c>
      <c r="T5702" s="58"/>
      <c r="U5702" s="58"/>
      <c r="V5702" s="53">
        <f t="shared" si="2258"/>
        <v>0</v>
      </c>
      <c r="W5702" s="75"/>
      <c r="X5702" s="76"/>
    </row>
    <row r="5703" spans="1:24" s="77" customFormat="1" ht="15.75" x14ac:dyDescent="0.25">
      <c r="A5703" s="72" t="s">
        <v>314</v>
      </c>
      <c r="B5703" s="44" t="s">
        <v>335</v>
      </c>
      <c r="C5703" s="79" t="s">
        <v>247</v>
      </c>
      <c r="D5703" s="43" t="s">
        <v>248</v>
      </c>
      <c r="E5703" s="53"/>
      <c r="F5703" s="53">
        <f t="shared" si="2261"/>
        <v>0</v>
      </c>
      <c r="G5703" s="53"/>
      <c r="H5703" s="53"/>
      <c r="I5703" s="54"/>
      <c r="J5703" s="50"/>
      <c r="K5703" s="54"/>
      <c r="L5703" s="55"/>
      <c r="M5703" s="75"/>
      <c r="N5703" s="75"/>
      <c r="O5703" s="74"/>
      <c r="P5703" s="74"/>
      <c r="Q5703" s="57">
        <f t="shared" si="2256"/>
        <v>0</v>
      </c>
      <c r="R5703" s="74"/>
      <c r="S5703" s="53">
        <f t="shared" si="2257"/>
        <v>0</v>
      </c>
      <c r="T5703" s="58"/>
      <c r="U5703" s="58"/>
      <c r="V5703" s="53">
        <f t="shared" si="2258"/>
        <v>0</v>
      </c>
      <c r="W5703" s="75"/>
      <c r="X5703" s="76"/>
    </row>
    <row r="5704" spans="1:24" s="77" customFormat="1" ht="31.5" x14ac:dyDescent="0.25">
      <c r="A5704" s="72" t="s">
        <v>314</v>
      </c>
      <c r="B5704" s="44" t="s">
        <v>335</v>
      </c>
      <c r="C5704" s="79" t="s">
        <v>249</v>
      </c>
      <c r="D5704" s="43" t="s">
        <v>250</v>
      </c>
      <c r="E5704" s="53"/>
      <c r="F5704" s="53">
        <f t="shared" si="2261"/>
        <v>0</v>
      </c>
      <c r="G5704" s="53"/>
      <c r="H5704" s="53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2256"/>
        <v>0</v>
      </c>
      <c r="R5704" s="74"/>
      <c r="S5704" s="53">
        <f t="shared" si="2257"/>
        <v>0</v>
      </c>
      <c r="T5704" s="58"/>
      <c r="U5704" s="58"/>
      <c r="V5704" s="53">
        <f t="shared" si="2258"/>
        <v>0</v>
      </c>
      <c r="W5704" s="75"/>
      <c r="X5704" s="76"/>
    </row>
    <row r="5705" spans="1:24" s="77" customFormat="1" ht="15.75" x14ac:dyDescent="0.25">
      <c r="A5705" s="72" t="s">
        <v>314</v>
      </c>
      <c r="B5705" s="44" t="s">
        <v>335</v>
      </c>
      <c r="C5705" s="79" t="s">
        <v>251</v>
      </c>
      <c r="D5705" s="43" t="s">
        <v>260</v>
      </c>
      <c r="E5705" s="53"/>
      <c r="F5705" s="53">
        <f t="shared" si="2261"/>
        <v>0</v>
      </c>
      <c r="G5705" s="53"/>
      <c r="H5705" s="53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2256"/>
        <v>0</v>
      </c>
      <c r="R5705" s="74"/>
      <c r="S5705" s="53">
        <f t="shared" si="2257"/>
        <v>0</v>
      </c>
      <c r="T5705" s="58"/>
      <c r="U5705" s="58"/>
      <c r="V5705" s="53">
        <f t="shared" si="2258"/>
        <v>0</v>
      </c>
      <c r="W5705" s="75"/>
      <c r="X5705" s="76"/>
    </row>
    <row r="5706" spans="1:24" s="77" customFormat="1" ht="15.75" x14ac:dyDescent="0.25">
      <c r="A5706" s="72" t="s">
        <v>314</v>
      </c>
      <c r="B5706" s="44" t="s">
        <v>335</v>
      </c>
      <c r="C5706" s="79" t="s">
        <v>252</v>
      </c>
      <c r="D5706" s="43" t="s">
        <v>253</v>
      </c>
      <c r="E5706" s="53"/>
      <c r="F5706" s="53">
        <f t="shared" si="2261"/>
        <v>0</v>
      </c>
      <c r="G5706" s="53"/>
      <c r="H5706" s="53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2256"/>
        <v>0</v>
      </c>
      <c r="R5706" s="74"/>
      <c r="S5706" s="53">
        <f t="shared" si="2257"/>
        <v>0</v>
      </c>
      <c r="T5706" s="58"/>
      <c r="U5706" s="58"/>
      <c r="V5706" s="53">
        <f t="shared" si="2258"/>
        <v>0</v>
      </c>
      <c r="W5706" s="75"/>
      <c r="X5706" s="76"/>
    </row>
    <row r="5707" spans="1:24" s="77" customFormat="1" ht="15.75" x14ac:dyDescent="0.25">
      <c r="A5707" s="72" t="s">
        <v>314</v>
      </c>
      <c r="B5707" s="44" t="s">
        <v>335</v>
      </c>
      <c r="C5707" s="79" t="s">
        <v>254</v>
      </c>
      <c r="D5707" s="43" t="s">
        <v>255</v>
      </c>
      <c r="E5707" s="53"/>
      <c r="F5707" s="53">
        <f t="shared" si="2261"/>
        <v>0</v>
      </c>
      <c r="G5707" s="53"/>
      <c r="H5707" s="53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2256"/>
        <v>0</v>
      </c>
      <c r="R5707" s="74"/>
      <c r="S5707" s="53">
        <f t="shared" si="2257"/>
        <v>0</v>
      </c>
      <c r="T5707" s="58"/>
      <c r="U5707" s="58"/>
      <c r="V5707" s="53">
        <f t="shared" si="2258"/>
        <v>0</v>
      </c>
      <c r="W5707" s="75"/>
      <c r="X5707" s="76"/>
    </row>
    <row r="5708" spans="1:24" s="77" customFormat="1" ht="15.75" x14ac:dyDescent="0.25">
      <c r="A5708" s="72" t="s">
        <v>314</v>
      </c>
      <c r="B5708" s="44" t="s">
        <v>335</v>
      </c>
      <c r="C5708" s="79" t="s">
        <v>256</v>
      </c>
      <c r="D5708" s="43" t="s">
        <v>257</v>
      </c>
      <c r="E5708" s="53"/>
      <c r="F5708" s="53">
        <f t="shared" si="2261"/>
        <v>0</v>
      </c>
      <c r="G5708" s="53"/>
      <c r="H5708" s="53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2256"/>
        <v>0</v>
      </c>
      <c r="R5708" s="74"/>
      <c r="S5708" s="53">
        <f t="shared" si="2257"/>
        <v>0</v>
      </c>
      <c r="T5708" s="58"/>
      <c r="U5708" s="58"/>
      <c r="V5708" s="53">
        <f t="shared" si="2258"/>
        <v>0</v>
      </c>
      <c r="W5708" s="75"/>
      <c r="X5708" s="76"/>
    </row>
    <row r="5709" spans="1:24" s="77" customFormat="1" ht="31.5" x14ac:dyDescent="0.25">
      <c r="A5709" s="72" t="s">
        <v>314</v>
      </c>
      <c r="B5709" s="44" t="s">
        <v>335</v>
      </c>
      <c r="C5709" s="79" t="s">
        <v>258</v>
      </c>
      <c r="D5709" s="43" t="s">
        <v>259</v>
      </c>
      <c r="E5709" s="53"/>
      <c r="F5709" s="53">
        <f t="shared" si="2261"/>
        <v>0</v>
      </c>
      <c r="G5709" s="53"/>
      <c r="H5709" s="53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2256"/>
        <v>0</v>
      </c>
      <c r="R5709" s="74"/>
      <c r="S5709" s="53">
        <f t="shared" si="2257"/>
        <v>0</v>
      </c>
      <c r="T5709" s="58"/>
      <c r="U5709" s="58"/>
      <c r="V5709" s="53">
        <f t="shared" si="2258"/>
        <v>0</v>
      </c>
      <c r="W5709" s="75"/>
      <c r="X5709" s="76"/>
    </row>
    <row r="5710" spans="1:24" s="77" customFormat="1" ht="15.75" x14ac:dyDescent="0.25">
      <c r="A5710" s="72" t="s">
        <v>314</v>
      </c>
      <c r="B5710" s="44" t="s">
        <v>335</v>
      </c>
      <c r="C5710" s="79" t="s">
        <v>261</v>
      </c>
      <c r="D5710" s="43" t="s">
        <v>262</v>
      </c>
      <c r="E5710" s="53"/>
      <c r="F5710" s="53">
        <f t="shared" si="2261"/>
        <v>0</v>
      </c>
      <c r="G5710" s="53"/>
      <c r="H5710" s="53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2256"/>
        <v>0</v>
      </c>
      <c r="R5710" s="74"/>
      <c r="S5710" s="53">
        <f t="shared" si="2257"/>
        <v>0</v>
      </c>
      <c r="T5710" s="58"/>
      <c r="U5710" s="58"/>
      <c r="V5710" s="53">
        <f t="shared" si="2258"/>
        <v>0</v>
      </c>
      <c r="W5710" s="75"/>
      <c r="X5710" s="76"/>
    </row>
    <row r="5711" spans="1:24" s="77" customFormat="1" ht="47.25" x14ac:dyDescent="0.25">
      <c r="A5711" s="72" t="s">
        <v>314</v>
      </c>
      <c r="B5711" s="44" t="s">
        <v>335</v>
      </c>
      <c r="C5711" s="79" t="s">
        <v>263</v>
      </c>
      <c r="D5711" s="43" t="s">
        <v>264</v>
      </c>
      <c r="E5711" s="53"/>
      <c r="F5711" s="53">
        <f t="shared" si="2261"/>
        <v>0</v>
      </c>
      <c r="G5711" s="53"/>
      <c r="H5711" s="53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2256"/>
        <v>0</v>
      </c>
      <c r="R5711" s="74"/>
      <c r="S5711" s="53">
        <f t="shared" si="2257"/>
        <v>0</v>
      </c>
      <c r="T5711" s="58"/>
      <c r="U5711" s="58"/>
      <c r="V5711" s="53">
        <f t="shared" si="2258"/>
        <v>0</v>
      </c>
      <c r="W5711" s="75"/>
      <c r="X5711" s="76"/>
    </row>
    <row r="5712" spans="1:24" s="77" customFormat="1" ht="15.75" x14ac:dyDescent="0.25">
      <c r="A5712" s="72" t="s">
        <v>314</v>
      </c>
      <c r="B5712" s="44" t="s">
        <v>335</v>
      </c>
      <c r="C5712" s="79" t="s">
        <v>265</v>
      </c>
      <c r="D5712" s="43" t="s">
        <v>266</v>
      </c>
      <c r="E5712" s="53"/>
      <c r="F5712" s="53">
        <f t="shared" si="2261"/>
        <v>0</v>
      </c>
      <c r="G5712" s="53"/>
      <c r="H5712" s="53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2256"/>
        <v>0</v>
      </c>
      <c r="R5712" s="74"/>
      <c r="S5712" s="53">
        <f t="shared" si="2257"/>
        <v>0</v>
      </c>
      <c r="T5712" s="58"/>
      <c r="U5712" s="58"/>
      <c r="V5712" s="53">
        <f t="shared" si="2258"/>
        <v>0</v>
      </c>
      <c r="W5712" s="75"/>
      <c r="X5712" s="76"/>
    </row>
    <row r="5713" spans="1:24" s="77" customFormat="1" ht="31.5" x14ac:dyDescent="0.25">
      <c r="A5713" s="72" t="s">
        <v>314</v>
      </c>
      <c r="B5713" s="44" t="s">
        <v>335</v>
      </c>
      <c r="C5713" s="79" t="s">
        <v>267</v>
      </c>
      <c r="D5713" s="43" t="s">
        <v>268</v>
      </c>
      <c r="E5713" s="53"/>
      <c r="F5713" s="53">
        <f t="shared" si="2261"/>
        <v>0</v>
      </c>
      <c r="G5713" s="53"/>
      <c r="H5713" s="53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2256"/>
        <v>0</v>
      </c>
      <c r="R5713" s="74"/>
      <c r="S5713" s="53">
        <f t="shared" si="2257"/>
        <v>0</v>
      </c>
      <c r="T5713" s="58"/>
      <c r="U5713" s="58"/>
      <c r="V5713" s="53">
        <f t="shared" si="2258"/>
        <v>0</v>
      </c>
      <c r="W5713" s="75"/>
      <c r="X5713" s="76"/>
    </row>
    <row r="5714" spans="1:24" s="77" customFormat="1" ht="15.75" x14ac:dyDescent="0.25">
      <c r="A5714" s="72" t="s">
        <v>314</v>
      </c>
      <c r="B5714" s="44" t="s">
        <v>335</v>
      </c>
      <c r="C5714" s="79" t="s">
        <v>269</v>
      </c>
      <c r="D5714" s="43" t="s">
        <v>270</v>
      </c>
      <c r="E5714" s="53"/>
      <c r="F5714" s="53">
        <f t="shared" si="2261"/>
        <v>0</v>
      </c>
      <c r="G5714" s="53"/>
      <c r="H5714" s="53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2256"/>
        <v>0</v>
      </c>
      <c r="R5714" s="74"/>
      <c r="S5714" s="53">
        <f t="shared" si="2257"/>
        <v>0</v>
      </c>
      <c r="T5714" s="58"/>
      <c r="U5714" s="58"/>
      <c r="V5714" s="53">
        <f t="shared" si="2258"/>
        <v>0</v>
      </c>
      <c r="W5714" s="75"/>
      <c r="X5714" s="76"/>
    </row>
    <row r="5715" spans="1:24" s="77" customFormat="1" ht="31.5" x14ac:dyDescent="0.25">
      <c r="A5715" s="72" t="s">
        <v>314</v>
      </c>
      <c r="B5715" s="44" t="s">
        <v>335</v>
      </c>
      <c r="C5715" s="79" t="s">
        <v>271</v>
      </c>
      <c r="D5715" s="43" t="s">
        <v>272</v>
      </c>
      <c r="E5715" s="53"/>
      <c r="F5715" s="53">
        <f t="shared" si="2261"/>
        <v>0</v>
      </c>
      <c r="G5715" s="53"/>
      <c r="H5715" s="53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2256"/>
        <v>0</v>
      </c>
      <c r="R5715" s="74"/>
      <c r="S5715" s="53">
        <f t="shared" si="2257"/>
        <v>0</v>
      </c>
      <c r="T5715" s="58"/>
      <c r="U5715" s="58"/>
      <c r="V5715" s="53">
        <f t="shared" si="2258"/>
        <v>0</v>
      </c>
      <c r="W5715" s="75"/>
      <c r="X5715" s="76"/>
    </row>
    <row r="5716" spans="1:24" s="77" customFormat="1" ht="15.75" x14ac:dyDescent="0.25">
      <c r="A5716" s="72" t="s">
        <v>314</v>
      </c>
      <c r="B5716" s="44" t="s">
        <v>335</v>
      </c>
      <c r="C5716" s="79" t="s">
        <v>273</v>
      </c>
      <c r="D5716" s="43" t="s">
        <v>274</v>
      </c>
      <c r="E5716" s="53"/>
      <c r="F5716" s="53">
        <f t="shared" si="2261"/>
        <v>0</v>
      </c>
      <c r="G5716" s="53"/>
      <c r="H5716" s="53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2256"/>
        <v>0</v>
      </c>
      <c r="R5716" s="74"/>
      <c r="S5716" s="53">
        <f t="shared" si="2257"/>
        <v>0</v>
      </c>
      <c r="T5716" s="58"/>
      <c r="U5716" s="58"/>
      <c r="V5716" s="53">
        <f t="shared" si="2258"/>
        <v>0</v>
      </c>
      <c r="W5716" s="75"/>
      <c r="X5716" s="76"/>
    </row>
    <row r="5717" spans="1:24" s="77" customFormat="1" ht="31.5" x14ac:dyDescent="0.25">
      <c r="A5717" s="72" t="s">
        <v>314</v>
      </c>
      <c r="B5717" s="44" t="s">
        <v>335</v>
      </c>
      <c r="C5717" s="79" t="s">
        <v>275</v>
      </c>
      <c r="D5717" s="43" t="s">
        <v>276</v>
      </c>
      <c r="E5717" s="74"/>
      <c r="F5717" s="74"/>
      <c r="G5717" s="74"/>
      <c r="H5717" s="74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2256"/>
        <v>0</v>
      </c>
      <c r="R5717" s="74"/>
      <c r="S5717" s="53">
        <f t="shared" si="2257"/>
        <v>0</v>
      </c>
      <c r="T5717" s="58"/>
      <c r="U5717" s="58"/>
      <c r="V5717" s="53">
        <f t="shared" si="2258"/>
        <v>0</v>
      </c>
      <c r="W5717" s="75"/>
      <c r="X5717" s="76"/>
    </row>
    <row r="5718" spans="1:24" s="77" customFormat="1" ht="15.75" x14ac:dyDescent="0.25">
      <c r="A5718" s="72" t="s">
        <v>314</v>
      </c>
      <c r="B5718" s="44" t="s">
        <v>335</v>
      </c>
      <c r="C5718" s="37" t="s">
        <v>353</v>
      </c>
      <c r="D5718" s="43" t="s">
        <v>351</v>
      </c>
      <c r="E5718" s="53"/>
      <c r="F5718" s="53">
        <f>E5718</f>
        <v>0</v>
      </c>
      <c r="G5718" s="53">
        <v>1684.48</v>
      </c>
      <c r="H5718" s="53"/>
      <c r="I5718" s="119">
        <f t="shared" ref="I5718" si="2262">G5718-F5718</f>
        <v>1684.48</v>
      </c>
      <c r="J5718" s="50"/>
      <c r="K5718" s="54"/>
      <c r="L5718" s="55"/>
      <c r="M5718" s="75"/>
      <c r="N5718" s="75"/>
      <c r="O5718" s="74"/>
      <c r="P5718" s="74"/>
      <c r="Q5718" s="57"/>
      <c r="R5718" s="74"/>
      <c r="S5718" s="53"/>
      <c r="T5718" s="58"/>
      <c r="U5718" s="58"/>
      <c r="V5718" s="53"/>
      <c r="W5718" s="75"/>
      <c r="X5718" s="76"/>
    </row>
    <row r="5719" spans="1:24" s="77" customFormat="1" ht="15.75" x14ac:dyDescent="0.25">
      <c r="A5719" s="72" t="s">
        <v>314</v>
      </c>
      <c r="B5719" s="44" t="s">
        <v>335</v>
      </c>
      <c r="C5719" s="37" t="s">
        <v>354</v>
      </c>
      <c r="D5719" s="38" t="s">
        <v>355</v>
      </c>
      <c r="E5719" s="53"/>
      <c r="F5719" s="99">
        <f>E5719/12*1</f>
        <v>0</v>
      </c>
      <c r="G5719" s="74"/>
      <c r="H5719" s="74"/>
      <c r="I5719" s="54"/>
      <c r="J5719" s="50"/>
      <c r="K5719" s="54"/>
      <c r="L5719" s="55"/>
      <c r="M5719" s="75"/>
      <c r="N5719" s="75"/>
      <c r="O5719" s="74"/>
      <c r="P5719" s="74"/>
      <c r="Q5719" s="57">
        <f>O5719-P5719</f>
        <v>0</v>
      </c>
      <c r="R5719" s="74"/>
      <c r="S5719" s="53">
        <f>ROUND(R5719/12*3,0)</f>
        <v>0</v>
      </c>
      <c r="T5719" s="58"/>
      <c r="U5719" s="58"/>
      <c r="V5719" s="53">
        <f>T5719-U5719</f>
        <v>0</v>
      </c>
      <c r="W5719" s="75"/>
      <c r="X5719" s="76"/>
    </row>
    <row r="5720" spans="1:24" s="77" customFormat="1" ht="15.75" x14ac:dyDescent="0.25">
      <c r="A5720" s="72" t="s">
        <v>314</v>
      </c>
      <c r="B5720" s="44" t="s">
        <v>335</v>
      </c>
      <c r="C5720" s="37" t="s">
        <v>360</v>
      </c>
      <c r="D5720" s="43" t="s">
        <v>319</v>
      </c>
      <c r="E5720" s="53"/>
      <c r="F5720" s="99">
        <f>E5720/12*1</f>
        <v>0</v>
      </c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/>
      <c r="R5720" s="74"/>
      <c r="S5720" s="53"/>
      <c r="T5720" s="58"/>
      <c r="U5720" s="58"/>
      <c r="V5720" s="53"/>
      <c r="W5720" s="75"/>
      <c r="X5720" s="76"/>
    </row>
    <row r="5721" spans="1:24" s="77" customFormat="1" ht="15.75" x14ac:dyDescent="0.25">
      <c r="A5721" s="72" t="s">
        <v>314</v>
      </c>
      <c r="B5721" s="44" t="s">
        <v>335</v>
      </c>
      <c r="C5721" s="37" t="s">
        <v>380</v>
      </c>
      <c r="D5721" s="39" t="s">
        <v>361</v>
      </c>
      <c r="E5721" s="53"/>
      <c r="F5721" s="99">
        <f>E5721/12*1</f>
        <v>0</v>
      </c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/>
      <c r="R5721" s="74"/>
      <c r="S5721" s="53"/>
      <c r="T5721" s="58"/>
      <c r="U5721" s="58"/>
      <c r="V5721" s="53"/>
      <c r="W5721" s="75"/>
      <c r="X5721" s="76"/>
    </row>
    <row r="5722" spans="1:24" s="77" customFormat="1" ht="15.75" x14ac:dyDescent="0.25">
      <c r="A5722" s="72" t="s">
        <v>314</v>
      </c>
      <c r="B5722" s="44" t="s">
        <v>335</v>
      </c>
      <c r="C5722" s="98" t="s">
        <v>387</v>
      </c>
      <c r="D5722" s="117" t="s">
        <v>388</v>
      </c>
      <c r="E5722" s="53">
        <v>10000</v>
      </c>
      <c r="F5722" s="53">
        <f>E5722</f>
        <v>10000</v>
      </c>
      <c r="G5722" s="53">
        <f t="shared" ref="G5722:H5722" si="2263">F5722</f>
        <v>10000</v>
      </c>
      <c r="H5722" s="53">
        <f t="shared" si="2263"/>
        <v>10000</v>
      </c>
      <c r="I5722" s="119"/>
      <c r="J5722" s="55"/>
      <c r="K5722" s="54"/>
      <c r="L5722" s="55"/>
      <c r="M5722" s="75"/>
      <c r="N5722" s="75"/>
      <c r="O5722" s="74"/>
      <c r="P5722" s="74"/>
      <c r="Q5722" s="57"/>
      <c r="R5722" s="74"/>
      <c r="S5722" s="53"/>
      <c r="T5722" s="58"/>
      <c r="U5722" s="58"/>
      <c r="V5722" s="53"/>
      <c r="W5722" s="75"/>
      <c r="X5722" s="76"/>
    </row>
    <row r="5723" spans="1:24" s="35" customFormat="1" ht="15.75" x14ac:dyDescent="0.25">
      <c r="A5723" s="100" t="s">
        <v>315</v>
      </c>
      <c r="B5723" s="100" t="s">
        <v>336</v>
      </c>
      <c r="C5723" s="108" t="s">
        <v>102</v>
      </c>
      <c r="D5723" s="102" t="s">
        <v>21</v>
      </c>
      <c r="E5723" s="109">
        <f>E5724+E5763</f>
        <v>680559</v>
      </c>
      <c r="F5723" s="109">
        <f>F5724+F5763</f>
        <v>121758.83</v>
      </c>
      <c r="G5723" s="109">
        <f>G5724+G5763</f>
        <v>130564</v>
      </c>
      <c r="H5723" s="109">
        <f>H5724+H5763</f>
        <v>116015</v>
      </c>
      <c r="I5723" s="127">
        <f>I5724+I5763</f>
        <v>14549</v>
      </c>
      <c r="J5723" s="104">
        <f>ROUND(I5723/F5723*100,2)</f>
        <v>11.95</v>
      </c>
      <c r="K5723" s="127">
        <f>K5724+K5763</f>
        <v>-5743.8300000000017</v>
      </c>
      <c r="L5723" s="106">
        <f>ROUND(K5723*100/-F5723,2)</f>
        <v>4.72</v>
      </c>
      <c r="M5723" s="109">
        <f t="shared" ref="M5723:V5723" si="2264">M5724+M5763</f>
        <v>24389</v>
      </c>
      <c r="N5723" s="109">
        <f t="shared" si="2264"/>
        <v>4064.83</v>
      </c>
      <c r="O5723" s="109">
        <f t="shared" si="2264"/>
        <v>2424</v>
      </c>
      <c r="P5723" s="109">
        <f t="shared" si="2264"/>
        <v>2424</v>
      </c>
      <c r="Q5723" s="127">
        <f t="shared" si="2264"/>
        <v>0</v>
      </c>
      <c r="R5723" s="109">
        <f t="shared" si="2264"/>
        <v>830</v>
      </c>
      <c r="S5723" s="103">
        <f t="shared" si="2264"/>
        <v>139</v>
      </c>
      <c r="T5723" s="103">
        <f t="shared" si="2264"/>
        <v>146</v>
      </c>
      <c r="U5723" s="103">
        <f t="shared" si="2264"/>
        <v>146</v>
      </c>
      <c r="V5723" s="103">
        <f t="shared" si="2264"/>
        <v>0</v>
      </c>
      <c r="W5723" s="107">
        <v>3945</v>
      </c>
      <c r="X5723" s="80"/>
    </row>
    <row r="5724" spans="1:24" s="26" customFormat="1" ht="29.25" customHeight="1" x14ac:dyDescent="0.25">
      <c r="A5724" s="72" t="s">
        <v>315</v>
      </c>
      <c r="B5724" s="21">
        <v>1</v>
      </c>
      <c r="C5724" s="73" t="s">
        <v>102</v>
      </c>
      <c r="D5724" s="27" t="s">
        <v>22</v>
      </c>
      <c r="E5724" s="52">
        <f t="shared" ref="E5724:L5724" si="2265">E5725+E5731+E5745</f>
        <v>0</v>
      </c>
      <c r="F5724" s="52">
        <f t="shared" si="2265"/>
        <v>0</v>
      </c>
      <c r="G5724" s="52">
        <f t="shared" si="2265"/>
        <v>0</v>
      </c>
      <c r="H5724" s="52">
        <f t="shared" si="2265"/>
        <v>0</v>
      </c>
      <c r="I5724" s="52">
        <f t="shared" si="2265"/>
        <v>0</v>
      </c>
      <c r="J5724" s="124">
        <f t="shared" si="2265"/>
        <v>0</v>
      </c>
      <c r="K5724" s="52">
        <f t="shared" si="2265"/>
        <v>0</v>
      </c>
      <c r="L5724" s="52">
        <f t="shared" si="2265"/>
        <v>0</v>
      </c>
      <c r="M5724" s="49">
        <v>185</v>
      </c>
      <c r="N5724" s="49">
        <f>ROUND(M5724/12*2,2)</f>
        <v>30.83</v>
      </c>
      <c r="O5724" s="52">
        <f t="shared" ref="O5724:V5724" si="2266">O5725+O5731+O5745</f>
        <v>0</v>
      </c>
      <c r="P5724" s="52">
        <f t="shared" si="2266"/>
        <v>0</v>
      </c>
      <c r="Q5724" s="52">
        <f t="shared" si="2266"/>
        <v>0</v>
      </c>
      <c r="R5724" s="52">
        <f t="shared" si="2266"/>
        <v>0</v>
      </c>
      <c r="S5724" s="52">
        <f t="shared" si="2266"/>
        <v>0</v>
      </c>
      <c r="T5724" s="59">
        <f t="shared" si="2266"/>
        <v>0</v>
      </c>
      <c r="U5724" s="59">
        <f t="shared" si="2266"/>
        <v>0</v>
      </c>
      <c r="V5724" s="59">
        <f t="shared" si="2266"/>
        <v>0</v>
      </c>
      <c r="W5724" s="75"/>
      <c r="X5724" s="82"/>
    </row>
    <row r="5725" spans="1:24" s="26" customFormat="1" ht="26.25" customHeight="1" x14ac:dyDescent="0.25">
      <c r="A5725" s="72" t="s">
        <v>315</v>
      </c>
      <c r="B5725" s="33" t="s">
        <v>330</v>
      </c>
      <c r="C5725" s="73" t="s">
        <v>102</v>
      </c>
      <c r="D5725" s="32" t="s">
        <v>23</v>
      </c>
      <c r="E5725" s="83">
        <f t="shared" ref="E5725:L5725" si="2267">SUM(E5726:E5730)</f>
        <v>0</v>
      </c>
      <c r="F5725" s="83">
        <f t="shared" si="2267"/>
        <v>0</v>
      </c>
      <c r="G5725" s="83">
        <f t="shared" si="2267"/>
        <v>0</v>
      </c>
      <c r="H5725" s="83">
        <f t="shared" si="2267"/>
        <v>0</v>
      </c>
      <c r="I5725" s="49">
        <f t="shared" si="2267"/>
        <v>0</v>
      </c>
      <c r="J5725" s="49">
        <f t="shared" si="2267"/>
        <v>0</v>
      </c>
      <c r="K5725" s="49">
        <f t="shared" si="2267"/>
        <v>0</v>
      </c>
      <c r="L5725" s="49">
        <f t="shared" si="2267"/>
        <v>0</v>
      </c>
      <c r="M5725" s="83"/>
      <c r="N5725" s="83"/>
      <c r="O5725" s="52">
        <f t="shared" ref="O5725:V5725" si="2268">SUM(O5726:O5730)</f>
        <v>0</v>
      </c>
      <c r="P5725" s="52">
        <f t="shared" si="2268"/>
        <v>0</v>
      </c>
      <c r="Q5725" s="52">
        <f t="shared" si="2268"/>
        <v>0</v>
      </c>
      <c r="R5725" s="52">
        <f t="shared" si="2268"/>
        <v>0</v>
      </c>
      <c r="S5725" s="52">
        <f t="shared" si="2268"/>
        <v>0</v>
      </c>
      <c r="T5725" s="52">
        <f t="shared" si="2268"/>
        <v>0</v>
      </c>
      <c r="U5725" s="49">
        <f t="shared" si="2268"/>
        <v>0</v>
      </c>
      <c r="V5725" s="49">
        <f t="shared" si="2268"/>
        <v>0</v>
      </c>
      <c r="W5725" s="83"/>
      <c r="X5725" s="82"/>
    </row>
    <row r="5726" spans="1:24" s="26" customFormat="1" ht="22.5" customHeight="1" x14ac:dyDescent="0.25">
      <c r="A5726" s="72" t="s">
        <v>315</v>
      </c>
      <c r="B5726" s="33" t="s">
        <v>330</v>
      </c>
      <c r="C5726" s="73" t="s">
        <v>73</v>
      </c>
      <c r="D5726" s="34" t="s">
        <v>106</v>
      </c>
      <c r="E5726" s="53"/>
      <c r="F5726" s="99"/>
      <c r="G5726" s="53"/>
      <c r="H5726" s="99"/>
      <c r="I5726" s="54"/>
      <c r="J5726" s="50"/>
      <c r="K5726" s="54"/>
      <c r="L5726" s="55"/>
      <c r="M5726" s="74"/>
      <c r="N5726" s="74"/>
      <c r="O5726" s="74"/>
      <c r="P5726" s="74"/>
      <c r="Q5726" s="59">
        <f>O5726-P5726</f>
        <v>0</v>
      </c>
      <c r="R5726" s="74"/>
      <c r="S5726" s="53">
        <f>ROUND(R5726/12*3,0)</f>
        <v>0</v>
      </c>
      <c r="T5726" s="53"/>
      <c r="U5726" s="53"/>
      <c r="V5726" s="53">
        <f>T5726-U5726</f>
        <v>0</v>
      </c>
      <c r="W5726" s="74"/>
      <c r="X5726" s="76"/>
    </row>
    <row r="5727" spans="1:24" s="35" customFormat="1" ht="15.75" x14ac:dyDescent="0.25">
      <c r="A5727" s="72" t="s">
        <v>315</v>
      </c>
      <c r="B5727" s="33" t="s">
        <v>330</v>
      </c>
      <c r="C5727" s="73" t="s">
        <v>74</v>
      </c>
      <c r="D5727" s="116" t="s">
        <v>104</v>
      </c>
      <c r="E5727" s="53"/>
      <c r="F5727" s="53"/>
      <c r="G5727" s="53"/>
      <c r="H5727" s="53"/>
      <c r="I5727" s="54"/>
      <c r="J5727" s="50"/>
      <c r="K5727" s="54"/>
      <c r="L5727" s="55"/>
      <c r="M5727" s="74"/>
      <c r="N5727" s="74"/>
      <c r="O5727" s="74"/>
      <c r="P5727" s="74"/>
      <c r="Q5727" s="57">
        <f>O5727-P5727</f>
        <v>0</v>
      </c>
      <c r="R5727" s="74"/>
      <c r="S5727" s="53">
        <f>ROUND(R5727/12*3,0)</f>
        <v>0</v>
      </c>
      <c r="T5727" s="58"/>
      <c r="U5727" s="58"/>
      <c r="V5727" s="53">
        <f>T5727-U5727</f>
        <v>0</v>
      </c>
      <c r="W5727" s="75"/>
      <c r="X5727" s="76"/>
    </row>
    <row r="5728" spans="1:24" s="35" customFormat="1" ht="15.75" x14ac:dyDescent="0.25">
      <c r="A5728" s="72" t="s">
        <v>315</v>
      </c>
      <c r="B5728" s="33" t="s">
        <v>330</v>
      </c>
      <c r="C5728" s="73" t="s">
        <v>74</v>
      </c>
      <c r="D5728" s="116" t="s">
        <v>105</v>
      </c>
      <c r="E5728" s="53"/>
      <c r="F5728" s="53"/>
      <c r="G5728" s="53"/>
      <c r="H5728" s="53"/>
      <c r="I5728" s="54"/>
      <c r="J5728" s="50"/>
      <c r="K5728" s="54"/>
      <c r="L5728" s="55"/>
      <c r="M5728" s="74"/>
      <c r="N5728" s="74"/>
      <c r="O5728" s="74"/>
      <c r="P5728" s="74"/>
      <c r="Q5728" s="57">
        <f>O5728-P5728</f>
        <v>0</v>
      </c>
      <c r="R5728" s="74"/>
      <c r="S5728" s="53">
        <f>ROUND(R5728/12*3,0)</f>
        <v>0</v>
      </c>
      <c r="T5728" s="58"/>
      <c r="U5728" s="58"/>
      <c r="V5728" s="53">
        <f>T5728-U5728</f>
        <v>0</v>
      </c>
      <c r="W5728" s="75"/>
      <c r="X5728" s="76"/>
    </row>
    <row r="5729" spans="1:24" s="35" customFormat="1" ht="15.75" x14ac:dyDescent="0.25">
      <c r="A5729" s="72" t="s">
        <v>315</v>
      </c>
      <c r="B5729" s="33" t="s">
        <v>330</v>
      </c>
      <c r="C5729" s="73" t="s">
        <v>75</v>
      </c>
      <c r="D5729" s="34" t="s">
        <v>107</v>
      </c>
      <c r="E5729" s="74"/>
      <c r="F5729" s="53"/>
      <c r="G5729" s="74"/>
      <c r="H5729" s="74"/>
      <c r="I5729" s="54"/>
      <c r="J5729" s="50"/>
      <c r="K5729" s="54"/>
      <c r="L5729" s="55"/>
      <c r="M5729" s="74"/>
      <c r="N5729" s="74"/>
      <c r="O5729" s="74"/>
      <c r="P5729" s="74"/>
      <c r="Q5729" s="57">
        <f>O5729-P5729</f>
        <v>0</v>
      </c>
      <c r="R5729" s="74"/>
      <c r="S5729" s="53">
        <f>ROUND(R5729/12*3,0)</f>
        <v>0</v>
      </c>
      <c r="T5729" s="58"/>
      <c r="U5729" s="58"/>
      <c r="V5729" s="53">
        <f>T5729-U5729</f>
        <v>0</v>
      </c>
      <c r="W5729" s="75"/>
      <c r="X5729" s="76"/>
    </row>
    <row r="5730" spans="1:24" s="35" customFormat="1" ht="31.5" x14ac:dyDescent="0.25">
      <c r="A5730" s="72" t="s">
        <v>315</v>
      </c>
      <c r="B5730" s="33" t="s">
        <v>330</v>
      </c>
      <c r="C5730" s="73" t="s">
        <v>76</v>
      </c>
      <c r="D5730" s="34" t="s">
        <v>108</v>
      </c>
      <c r="E5730" s="74"/>
      <c r="F5730" s="53"/>
      <c r="G5730" s="74"/>
      <c r="H5730" s="74"/>
      <c r="I5730" s="54"/>
      <c r="J5730" s="50"/>
      <c r="K5730" s="54"/>
      <c r="L5730" s="55"/>
      <c r="M5730" s="74"/>
      <c r="N5730" s="74"/>
      <c r="O5730" s="74"/>
      <c r="P5730" s="74"/>
      <c r="Q5730" s="57">
        <f>O5730-P5730</f>
        <v>0</v>
      </c>
      <c r="R5730" s="74"/>
      <c r="S5730" s="53">
        <f>ROUND(R5730/12*3,0)</f>
        <v>0</v>
      </c>
      <c r="T5730" s="58"/>
      <c r="U5730" s="58"/>
      <c r="V5730" s="53">
        <f>T5730-U5730</f>
        <v>0</v>
      </c>
      <c r="W5730" s="75"/>
      <c r="X5730" s="76"/>
    </row>
    <row r="5731" spans="1:24" s="35" customFormat="1" ht="15.75" x14ac:dyDescent="0.25">
      <c r="A5731" s="72" t="s">
        <v>315</v>
      </c>
      <c r="B5731" s="22" t="s">
        <v>331</v>
      </c>
      <c r="C5731" s="36"/>
      <c r="D5731" s="32" t="s">
        <v>24</v>
      </c>
      <c r="E5731" s="61">
        <f t="shared" ref="E5731:L5731" si="2269">SUM(E5732:E5744)</f>
        <v>0</v>
      </c>
      <c r="F5731" s="61">
        <f t="shared" si="2269"/>
        <v>0</v>
      </c>
      <c r="G5731" s="61">
        <f t="shared" si="2269"/>
        <v>0</v>
      </c>
      <c r="H5731" s="61">
        <f t="shared" si="2269"/>
        <v>0</v>
      </c>
      <c r="I5731" s="120">
        <f t="shared" si="2269"/>
        <v>0</v>
      </c>
      <c r="J5731" s="120">
        <f t="shared" si="2269"/>
        <v>0</v>
      </c>
      <c r="K5731" s="120">
        <f t="shared" si="2269"/>
        <v>0</v>
      </c>
      <c r="L5731" s="61">
        <f t="shared" si="2269"/>
        <v>0</v>
      </c>
      <c r="M5731" s="61"/>
      <c r="N5731" s="61"/>
      <c r="O5731" s="61">
        <f t="shared" ref="O5731:V5731" si="2270">SUM(O5732:O5744)</f>
        <v>0</v>
      </c>
      <c r="P5731" s="61">
        <f t="shared" si="2270"/>
        <v>0</v>
      </c>
      <c r="Q5731" s="120">
        <f t="shared" si="2270"/>
        <v>0</v>
      </c>
      <c r="R5731" s="61">
        <f t="shared" si="2270"/>
        <v>0</v>
      </c>
      <c r="S5731" s="61">
        <f t="shared" si="2270"/>
        <v>0</v>
      </c>
      <c r="T5731" s="137">
        <f t="shared" si="2270"/>
        <v>0</v>
      </c>
      <c r="U5731" s="137">
        <f t="shared" si="2270"/>
        <v>0</v>
      </c>
      <c r="V5731" s="61">
        <f t="shared" si="2270"/>
        <v>0</v>
      </c>
      <c r="W5731" s="68"/>
      <c r="X5731" s="76"/>
    </row>
    <row r="5732" spans="1:24" s="35" customFormat="1" ht="15.75" x14ac:dyDescent="0.25">
      <c r="A5732" s="72" t="s">
        <v>315</v>
      </c>
      <c r="B5732" s="33" t="s">
        <v>331</v>
      </c>
      <c r="C5732" s="79" t="s">
        <v>25</v>
      </c>
      <c r="D5732" s="34" t="s">
        <v>54</v>
      </c>
      <c r="E5732" s="74"/>
      <c r="F5732" s="74"/>
      <c r="G5732" s="74"/>
      <c r="H5732" s="74"/>
      <c r="I5732" s="119"/>
      <c r="J5732" s="55"/>
      <c r="K5732" s="119"/>
      <c r="L5732" s="55"/>
      <c r="M5732" s="75"/>
      <c r="N5732" s="75"/>
      <c r="O5732" s="74"/>
      <c r="P5732" s="74"/>
      <c r="Q5732" s="59">
        <f t="shared" ref="Q5732:Q5744" si="2271">O5732-P5732</f>
        <v>0</v>
      </c>
      <c r="R5732" s="74"/>
      <c r="S5732" s="53">
        <f t="shared" ref="S5732:S5744" si="2272">ROUND(R5732/12*3,0)</f>
        <v>0</v>
      </c>
      <c r="T5732" s="53"/>
      <c r="U5732" s="53"/>
      <c r="V5732" s="53">
        <f t="shared" ref="V5732:V5744" si="2273">T5732-U5732</f>
        <v>0</v>
      </c>
      <c r="W5732" s="75"/>
      <c r="X5732" s="76"/>
    </row>
    <row r="5733" spans="1:24" s="35" customFormat="1" ht="15.75" x14ac:dyDescent="0.25">
      <c r="A5733" s="72" t="s">
        <v>315</v>
      </c>
      <c r="B5733" s="33" t="s">
        <v>331</v>
      </c>
      <c r="C5733" s="79" t="s">
        <v>26</v>
      </c>
      <c r="D5733" s="34" t="s">
        <v>27</v>
      </c>
      <c r="E5733" s="74"/>
      <c r="F5733" s="74"/>
      <c r="G5733" s="74"/>
      <c r="H5733" s="74"/>
      <c r="I5733" s="54"/>
      <c r="J5733" s="50"/>
      <c r="K5733" s="54"/>
      <c r="L5733" s="55"/>
      <c r="M5733" s="75"/>
      <c r="N5733" s="75"/>
      <c r="O5733" s="74"/>
      <c r="P5733" s="74"/>
      <c r="Q5733" s="57">
        <f t="shared" si="2271"/>
        <v>0</v>
      </c>
      <c r="R5733" s="74"/>
      <c r="S5733" s="53">
        <f t="shared" si="2272"/>
        <v>0</v>
      </c>
      <c r="T5733" s="58"/>
      <c r="U5733" s="58"/>
      <c r="V5733" s="53">
        <f t="shared" si="2273"/>
        <v>0</v>
      </c>
      <c r="W5733" s="75"/>
      <c r="X5733" s="76"/>
    </row>
    <row r="5734" spans="1:24" s="35" customFormat="1" ht="31.5" x14ac:dyDescent="0.25">
      <c r="A5734" s="72" t="s">
        <v>315</v>
      </c>
      <c r="B5734" s="33" t="s">
        <v>331</v>
      </c>
      <c r="C5734" s="79" t="s">
        <v>28</v>
      </c>
      <c r="D5734" s="34" t="s">
        <v>29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>
        <f t="shared" si="2271"/>
        <v>0</v>
      </c>
      <c r="R5734" s="74"/>
      <c r="S5734" s="53">
        <f t="shared" si="2272"/>
        <v>0</v>
      </c>
      <c r="T5734" s="58"/>
      <c r="U5734" s="58"/>
      <c r="V5734" s="53">
        <f t="shared" si="2273"/>
        <v>0</v>
      </c>
      <c r="W5734" s="75"/>
      <c r="X5734" s="76"/>
    </row>
    <row r="5735" spans="1:24" s="35" customFormat="1" ht="15.75" x14ac:dyDescent="0.25">
      <c r="A5735" s="72" t="s">
        <v>315</v>
      </c>
      <c r="B5735" s="33" t="s">
        <v>331</v>
      </c>
      <c r="C5735" s="79" t="s">
        <v>56</v>
      </c>
      <c r="D5735" s="34" t="s">
        <v>53</v>
      </c>
      <c r="E5735" s="74"/>
      <c r="F5735" s="74"/>
      <c r="G5735" s="74"/>
      <c r="H5735" s="74"/>
      <c r="I5735" s="54"/>
      <c r="J5735" s="50"/>
      <c r="K5735" s="54"/>
      <c r="L5735" s="55"/>
      <c r="M5735" s="75"/>
      <c r="N5735" s="75"/>
      <c r="O5735" s="74"/>
      <c r="P5735" s="74"/>
      <c r="Q5735" s="57">
        <f t="shared" si="2271"/>
        <v>0</v>
      </c>
      <c r="R5735" s="74"/>
      <c r="S5735" s="53">
        <f t="shared" si="2272"/>
        <v>0</v>
      </c>
      <c r="T5735" s="58"/>
      <c r="U5735" s="58"/>
      <c r="V5735" s="53">
        <f t="shared" si="2273"/>
        <v>0</v>
      </c>
      <c r="W5735" s="75"/>
      <c r="X5735" s="76"/>
    </row>
    <row r="5736" spans="1:24" s="35" customFormat="1" ht="15.75" x14ac:dyDescent="0.25">
      <c r="A5736" s="72" t="s">
        <v>315</v>
      </c>
      <c r="B5736" s="33" t="s">
        <v>331</v>
      </c>
      <c r="C5736" s="79" t="s">
        <v>57</v>
      </c>
      <c r="D5736" s="34" t="s">
        <v>68</v>
      </c>
      <c r="E5736" s="74"/>
      <c r="F5736" s="74"/>
      <c r="G5736" s="74"/>
      <c r="H5736" s="74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2271"/>
        <v>0</v>
      </c>
      <c r="R5736" s="74"/>
      <c r="S5736" s="53">
        <f t="shared" si="2272"/>
        <v>0</v>
      </c>
      <c r="T5736" s="58"/>
      <c r="U5736" s="58"/>
      <c r="V5736" s="53">
        <f t="shared" si="2273"/>
        <v>0</v>
      </c>
      <c r="W5736" s="75"/>
      <c r="X5736" s="76"/>
    </row>
    <row r="5737" spans="1:24" s="35" customFormat="1" ht="15.75" x14ac:dyDescent="0.25">
      <c r="A5737" s="72" t="s">
        <v>315</v>
      </c>
      <c r="B5737" s="33" t="s">
        <v>331</v>
      </c>
      <c r="C5737" s="79" t="s">
        <v>58</v>
      </c>
      <c r="D5737" s="34" t="s">
        <v>70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2271"/>
        <v>0</v>
      </c>
      <c r="R5737" s="74"/>
      <c r="S5737" s="53">
        <f t="shared" si="2272"/>
        <v>0</v>
      </c>
      <c r="T5737" s="58"/>
      <c r="U5737" s="58"/>
      <c r="V5737" s="53">
        <f t="shared" si="2273"/>
        <v>0</v>
      </c>
      <c r="W5737" s="75"/>
      <c r="X5737" s="76"/>
    </row>
    <row r="5738" spans="1:24" s="35" customFormat="1" ht="31.5" x14ac:dyDescent="0.25">
      <c r="A5738" s="72" t="s">
        <v>315</v>
      </c>
      <c r="B5738" s="33" t="s">
        <v>331</v>
      </c>
      <c r="C5738" s="79" t="s">
        <v>59</v>
      </c>
      <c r="D5738" s="34" t="s">
        <v>69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2271"/>
        <v>0</v>
      </c>
      <c r="R5738" s="74"/>
      <c r="S5738" s="53">
        <f t="shared" si="2272"/>
        <v>0</v>
      </c>
      <c r="T5738" s="58"/>
      <c r="U5738" s="58"/>
      <c r="V5738" s="53">
        <f t="shared" si="2273"/>
        <v>0</v>
      </c>
      <c r="W5738" s="75"/>
      <c r="X5738" s="76"/>
    </row>
    <row r="5739" spans="1:24" s="35" customFormat="1" ht="15.75" x14ac:dyDescent="0.25">
      <c r="A5739" s="72" t="s">
        <v>315</v>
      </c>
      <c r="B5739" s="33" t="s">
        <v>331</v>
      </c>
      <c r="C5739" s="79" t="s">
        <v>60</v>
      </c>
      <c r="D5739" s="34" t="s">
        <v>72</v>
      </c>
      <c r="E5739" s="74"/>
      <c r="F5739" s="74"/>
      <c r="G5739" s="74"/>
      <c r="H5739" s="74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2271"/>
        <v>0</v>
      </c>
      <c r="R5739" s="74"/>
      <c r="S5739" s="53">
        <f t="shared" si="2272"/>
        <v>0</v>
      </c>
      <c r="T5739" s="58"/>
      <c r="U5739" s="58"/>
      <c r="V5739" s="53">
        <f t="shared" si="2273"/>
        <v>0</v>
      </c>
      <c r="W5739" s="75"/>
      <c r="X5739" s="76"/>
    </row>
    <row r="5740" spans="1:24" s="35" customFormat="1" ht="15.75" x14ac:dyDescent="0.25">
      <c r="A5740" s="72" t="s">
        <v>315</v>
      </c>
      <c r="B5740" s="33" t="s">
        <v>331</v>
      </c>
      <c r="C5740" s="79" t="s">
        <v>61</v>
      </c>
      <c r="D5740" s="34" t="s">
        <v>67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2271"/>
        <v>0</v>
      </c>
      <c r="R5740" s="74"/>
      <c r="S5740" s="53">
        <f t="shared" si="2272"/>
        <v>0</v>
      </c>
      <c r="T5740" s="58"/>
      <c r="U5740" s="58"/>
      <c r="V5740" s="53">
        <f t="shared" si="2273"/>
        <v>0</v>
      </c>
      <c r="W5740" s="75"/>
      <c r="X5740" s="76"/>
    </row>
    <row r="5741" spans="1:24" s="35" customFormat="1" ht="15.75" x14ac:dyDescent="0.25">
      <c r="A5741" s="72" t="s">
        <v>315</v>
      </c>
      <c r="B5741" s="33" t="s">
        <v>331</v>
      </c>
      <c r="C5741" s="79" t="s">
        <v>62</v>
      </c>
      <c r="D5741" s="34" t="s">
        <v>66</v>
      </c>
      <c r="E5741" s="74"/>
      <c r="F5741" s="74"/>
      <c r="G5741" s="74"/>
      <c r="H5741" s="74"/>
      <c r="I5741" s="54"/>
      <c r="J5741" s="50"/>
      <c r="K5741" s="54"/>
      <c r="L5741" s="55"/>
      <c r="M5741" s="75"/>
      <c r="N5741" s="75"/>
      <c r="O5741" s="74"/>
      <c r="P5741" s="74"/>
      <c r="Q5741" s="57">
        <f t="shared" si="2271"/>
        <v>0</v>
      </c>
      <c r="R5741" s="74"/>
      <c r="S5741" s="53">
        <f t="shared" si="2272"/>
        <v>0</v>
      </c>
      <c r="T5741" s="58"/>
      <c r="U5741" s="58"/>
      <c r="V5741" s="53">
        <f t="shared" si="2273"/>
        <v>0</v>
      </c>
      <c r="W5741" s="75"/>
      <c r="X5741" s="76"/>
    </row>
    <row r="5742" spans="1:24" s="35" customFormat="1" ht="15.75" x14ac:dyDescent="0.25">
      <c r="A5742" s="72" t="s">
        <v>315</v>
      </c>
      <c r="B5742" s="33" t="s">
        <v>331</v>
      </c>
      <c r="C5742" s="79" t="s">
        <v>63</v>
      </c>
      <c r="D5742" s="34" t="s">
        <v>52</v>
      </c>
      <c r="E5742" s="74"/>
      <c r="F5742" s="74"/>
      <c r="G5742" s="74"/>
      <c r="H5742" s="74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2271"/>
        <v>0</v>
      </c>
      <c r="R5742" s="74"/>
      <c r="S5742" s="53">
        <f t="shared" si="2272"/>
        <v>0</v>
      </c>
      <c r="T5742" s="58"/>
      <c r="U5742" s="58"/>
      <c r="V5742" s="53">
        <f t="shared" si="2273"/>
        <v>0</v>
      </c>
      <c r="W5742" s="75"/>
      <c r="X5742" s="76"/>
    </row>
    <row r="5743" spans="1:24" s="35" customFormat="1" ht="15.75" x14ac:dyDescent="0.25">
      <c r="A5743" s="72" t="s">
        <v>315</v>
      </c>
      <c r="B5743" s="33" t="s">
        <v>331</v>
      </c>
      <c r="C5743" s="79" t="s">
        <v>64</v>
      </c>
      <c r="D5743" s="34" t="s">
        <v>55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2271"/>
        <v>0</v>
      </c>
      <c r="R5743" s="74"/>
      <c r="S5743" s="53">
        <f t="shared" si="2272"/>
        <v>0</v>
      </c>
      <c r="T5743" s="58"/>
      <c r="U5743" s="58"/>
      <c r="V5743" s="53">
        <f t="shared" si="2273"/>
        <v>0</v>
      </c>
      <c r="W5743" s="75"/>
      <c r="X5743" s="76"/>
    </row>
    <row r="5744" spans="1:24" s="35" customFormat="1" ht="15.75" x14ac:dyDescent="0.25">
      <c r="A5744" s="72" t="s">
        <v>315</v>
      </c>
      <c r="B5744" s="33" t="s">
        <v>331</v>
      </c>
      <c r="C5744" s="79" t="s">
        <v>65</v>
      </c>
      <c r="D5744" s="34" t="s">
        <v>71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2271"/>
        <v>0</v>
      </c>
      <c r="R5744" s="74"/>
      <c r="S5744" s="53">
        <f t="shared" si="2272"/>
        <v>0</v>
      </c>
      <c r="T5744" s="58"/>
      <c r="U5744" s="58"/>
      <c r="V5744" s="53">
        <f t="shared" si="2273"/>
        <v>0</v>
      </c>
      <c r="W5744" s="75"/>
      <c r="X5744" s="76"/>
    </row>
    <row r="5745" spans="1:24" s="35" customFormat="1" ht="31.5" x14ac:dyDescent="0.25">
      <c r="A5745" s="72" t="s">
        <v>315</v>
      </c>
      <c r="B5745" s="22" t="s">
        <v>332</v>
      </c>
      <c r="C5745" s="73" t="s">
        <v>102</v>
      </c>
      <c r="D5745" s="32" t="s">
        <v>30</v>
      </c>
      <c r="E5745" s="61">
        <f t="shared" ref="E5745:L5745" si="2274">SUM(E5746:E5762)</f>
        <v>0</v>
      </c>
      <c r="F5745" s="61">
        <f t="shared" si="2274"/>
        <v>0</v>
      </c>
      <c r="G5745" s="61">
        <f t="shared" si="2274"/>
        <v>0</v>
      </c>
      <c r="H5745" s="61">
        <f t="shared" si="2274"/>
        <v>0</v>
      </c>
      <c r="I5745" s="120">
        <f t="shared" si="2274"/>
        <v>0</v>
      </c>
      <c r="J5745" s="120">
        <f t="shared" si="2274"/>
        <v>0</v>
      </c>
      <c r="K5745" s="120">
        <f t="shared" si="2274"/>
        <v>0</v>
      </c>
      <c r="L5745" s="61">
        <f t="shared" si="2274"/>
        <v>0</v>
      </c>
      <c r="M5745" s="61"/>
      <c r="N5745" s="61"/>
      <c r="O5745" s="61">
        <f t="shared" ref="O5745:V5745" si="2275">SUM(O5746:O5760)</f>
        <v>0</v>
      </c>
      <c r="P5745" s="61">
        <f t="shared" si="2275"/>
        <v>0</v>
      </c>
      <c r="Q5745" s="120">
        <f t="shared" si="2275"/>
        <v>0</v>
      </c>
      <c r="R5745" s="61">
        <f t="shared" si="2275"/>
        <v>0</v>
      </c>
      <c r="S5745" s="61">
        <f t="shared" si="2275"/>
        <v>0</v>
      </c>
      <c r="T5745" s="137">
        <f t="shared" si="2275"/>
        <v>0</v>
      </c>
      <c r="U5745" s="137">
        <f t="shared" si="2275"/>
        <v>0</v>
      </c>
      <c r="V5745" s="61">
        <f t="shared" si="2275"/>
        <v>0</v>
      </c>
      <c r="W5745" s="61"/>
      <c r="X5745" s="76"/>
    </row>
    <row r="5746" spans="1:24" s="35" customFormat="1" ht="15.75" x14ac:dyDescent="0.25">
      <c r="A5746" s="72" t="s">
        <v>315</v>
      </c>
      <c r="B5746" s="33" t="s">
        <v>332</v>
      </c>
      <c r="C5746" s="73" t="s">
        <v>79</v>
      </c>
      <c r="D5746" s="43" t="s">
        <v>77</v>
      </c>
      <c r="E5746" s="74"/>
      <c r="F5746" s="74"/>
      <c r="G5746" s="74"/>
      <c r="H5746" s="74"/>
      <c r="I5746" s="119"/>
      <c r="J5746" s="55"/>
      <c r="K5746" s="119"/>
      <c r="L5746" s="55"/>
      <c r="M5746" s="75"/>
      <c r="N5746" s="75"/>
      <c r="O5746" s="74"/>
      <c r="P5746" s="74"/>
      <c r="Q5746" s="59">
        <f t="shared" ref="Q5746:Q5760" si="2276">O5746-P5746</f>
        <v>0</v>
      </c>
      <c r="R5746" s="74"/>
      <c r="S5746" s="53">
        <f>ROUND(R5746/12*3,0)</f>
        <v>0</v>
      </c>
      <c r="T5746" s="53"/>
      <c r="U5746" s="53"/>
      <c r="V5746" s="53">
        <f t="shared" ref="V5746:V5760" si="2277">T5746-U5746</f>
        <v>0</v>
      </c>
      <c r="W5746" s="75"/>
      <c r="X5746" s="76"/>
    </row>
    <row r="5747" spans="1:24" s="35" customFormat="1" ht="15.75" x14ac:dyDescent="0.25">
      <c r="A5747" s="72" t="s">
        <v>315</v>
      </c>
      <c r="B5747" s="33" t="s">
        <v>332</v>
      </c>
      <c r="C5747" s="73" t="s">
        <v>80</v>
      </c>
      <c r="D5747" s="43" t="s">
        <v>78</v>
      </c>
      <c r="E5747" s="74"/>
      <c r="F5747" s="74"/>
      <c r="G5747" s="74"/>
      <c r="H5747" s="74"/>
      <c r="I5747" s="54"/>
      <c r="J5747" s="50"/>
      <c r="K5747" s="54"/>
      <c r="L5747" s="55"/>
      <c r="M5747" s="75"/>
      <c r="N5747" s="75"/>
      <c r="O5747" s="74"/>
      <c r="P5747" s="74"/>
      <c r="Q5747" s="57">
        <f t="shared" si="2276"/>
        <v>0</v>
      </c>
      <c r="R5747" s="74"/>
      <c r="S5747" s="53">
        <f>ROUND(R5747/12*3,0)</f>
        <v>0</v>
      </c>
      <c r="T5747" s="58"/>
      <c r="U5747" s="58"/>
      <c r="V5747" s="53">
        <f t="shared" si="2277"/>
        <v>0</v>
      </c>
      <c r="W5747" s="75"/>
      <c r="X5747" s="76"/>
    </row>
    <row r="5748" spans="1:24" s="35" customFormat="1" ht="15.75" x14ac:dyDescent="0.25">
      <c r="A5748" s="72" t="s">
        <v>315</v>
      </c>
      <c r="B5748" s="33" t="s">
        <v>332</v>
      </c>
      <c r="C5748" s="73" t="s">
        <v>82</v>
      </c>
      <c r="D5748" s="34" t="s">
        <v>81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>
        <f t="shared" si="2276"/>
        <v>0</v>
      </c>
      <c r="R5748" s="74"/>
      <c r="S5748" s="53">
        <f>ROUND(R5748/12*4,0)</f>
        <v>0</v>
      </c>
      <c r="T5748" s="58"/>
      <c r="U5748" s="58"/>
      <c r="V5748" s="53">
        <f t="shared" si="2277"/>
        <v>0</v>
      </c>
      <c r="W5748" s="75"/>
      <c r="X5748" s="76"/>
    </row>
    <row r="5749" spans="1:24" s="35" customFormat="1" ht="31.5" x14ac:dyDescent="0.25">
      <c r="A5749" s="72" t="s">
        <v>315</v>
      </c>
      <c r="B5749" s="33" t="s">
        <v>332</v>
      </c>
      <c r="C5749" s="73" t="s">
        <v>84</v>
      </c>
      <c r="D5749" s="43" t="s">
        <v>83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>
        <f t="shared" si="2276"/>
        <v>0</v>
      </c>
      <c r="R5749" s="74"/>
      <c r="S5749" s="53">
        <f>ROUND(R5749/12*3,0)</f>
        <v>0</v>
      </c>
      <c r="T5749" s="58"/>
      <c r="U5749" s="58"/>
      <c r="V5749" s="53">
        <f t="shared" si="2277"/>
        <v>0</v>
      </c>
      <c r="W5749" s="75"/>
      <c r="X5749" s="76"/>
    </row>
    <row r="5750" spans="1:24" s="35" customFormat="1" ht="15.75" x14ac:dyDescent="0.25">
      <c r="A5750" s="72" t="s">
        <v>315</v>
      </c>
      <c r="B5750" s="33" t="s">
        <v>332</v>
      </c>
      <c r="C5750" s="73" t="s">
        <v>95</v>
      </c>
      <c r="D5750" s="43" t="s">
        <v>96</v>
      </c>
      <c r="E5750" s="74"/>
      <c r="F5750" s="74"/>
      <c r="G5750" s="74"/>
      <c r="H5750" s="74"/>
      <c r="I5750" s="54"/>
      <c r="J5750" s="50"/>
      <c r="K5750" s="54"/>
      <c r="L5750" s="55"/>
      <c r="M5750" s="75"/>
      <c r="N5750" s="75"/>
      <c r="O5750" s="74"/>
      <c r="P5750" s="74"/>
      <c r="Q5750" s="57">
        <f t="shared" si="2276"/>
        <v>0</v>
      </c>
      <c r="R5750" s="74"/>
      <c r="S5750" s="53">
        <f>ROUND(R5750/12*3,0)</f>
        <v>0</v>
      </c>
      <c r="T5750" s="58"/>
      <c r="U5750" s="58"/>
      <c r="V5750" s="53">
        <f t="shared" si="2277"/>
        <v>0</v>
      </c>
      <c r="W5750" s="75"/>
      <c r="X5750" s="76"/>
    </row>
    <row r="5751" spans="1:24" s="35" customFormat="1" ht="31.5" x14ac:dyDescent="0.25">
      <c r="A5751" s="72" t="s">
        <v>315</v>
      </c>
      <c r="B5751" s="33" t="s">
        <v>332</v>
      </c>
      <c r="C5751" s="73" t="s">
        <v>86</v>
      </c>
      <c r="D5751" s="43" t="s">
        <v>85</v>
      </c>
      <c r="E5751" s="53"/>
      <c r="F5751" s="53"/>
      <c r="G5751" s="53"/>
      <c r="H5751" s="53"/>
      <c r="I5751" s="55"/>
      <c r="J5751" s="55"/>
      <c r="K5751" s="54"/>
      <c r="L5751" s="55"/>
      <c r="M5751" s="75"/>
      <c r="N5751" s="75"/>
      <c r="O5751" s="74"/>
      <c r="P5751" s="74"/>
      <c r="Q5751" s="57">
        <f t="shared" si="2276"/>
        <v>0</v>
      </c>
      <c r="R5751" s="74"/>
      <c r="S5751" s="53">
        <f>ROUND(R5751/12*2,0)</f>
        <v>0</v>
      </c>
      <c r="T5751" s="58"/>
      <c r="U5751" s="58"/>
      <c r="V5751" s="53">
        <f t="shared" si="2277"/>
        <v>0</v>
      </c>
      <c r="W5751" s="75"/>
      <c r="X5751" s="76"/>
    </row>
    <row r="5752" spans="1:24" s="35" customFormat="1" ht="31.5" x14ac:dyDescent="0.25">
      <c r="A5752" s="72" t="s">
        <v>315</v>
      </c>
      <c r="B5752" s="33" t="s">
        <v>332</v>
      </c>
      <c r="C5752" s="73" t="s">
        <v>102</v>
      </c>
      <c r="D5752" s="39" t="s">
        <v>352</v>
      </c>
      <c r="E5752" s="74"/>
      <c r="F5752" s="74"/>
      <c r="G5752" s="74"/>
      <c r="H5752" s="74"/>
      <c r="I5752" s="54"/>
      <c r="J5752" s="50"/>
      <c r="K5752" s="54"/>
      <c r="L5752" s="55"/>
      <c r="M5752" s="75"/>
      <c r="N5752" s="75"/>
      <c r="O5752" s="74"/>
      <c r="P5752" s="74"/>
      <c r="Q5752" s="57">
        <f t="shared" si="2276"/>
        <v>0</v>
      </c>
      <c r="R5752" s="74"/>
      <c r="S5752" s="53">
        <f t="shared" ref="S5752:S5760" si="2278">ROUND(R5752/12*3,0)</f>
        <v>0</v>
      </c>
      <c r="T5752" s="58"/>
      <c r="U5752" s="58"/>
      <c r="V5752" s="53">
        <f t="shared" si="2277"/>
        <v>0</v>
      </c>
      <c r="W5752" s="75"/>
      <c r="X5752" s="76"/>
    </row>
    <row r="5753" spans="1:24" s="35" customFormat="1" ht="15.75" x14ac:dyDescent="0.25">
      <c r="A5753" s="72" t="s">
        <v>315</v>
      </c>
      <c r="B5753" s="33" t="s">
        <v>332</v>
      </c>
      <c r="C5753" s="73" t="s">
        <v>89</v>
      </c>
      <c r="D5753" s="43" t="s">
        <v>88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2276"/>
        <v>0</v>
      </c>
      <c r="R5753" s="74"/>
      <c r="S5753" s="53">
        <f t="shared" si="2278"/>
        <v>0</v>
      </c>
      <c r="T5753" s="58"/>
      <c r="U5753" s="58"/>
      <c r="V5753" s="53">
        <f t="shared" si="2277"/>
        <v>0</v>
      </c>
      <c r="W5753" s="75"/>
      <c r="X5753" s="76"/>
    </row>
    <row r="5754" spans="1:24" s="35" customFormat="1" ht="15.75" x14ac:dyDescent="0.25">
      <c r="A5754" s="72" t="s">
        <v>315</v>
      </c>
      <c r="B5754" s="33" t="s">
        <v>332</v>
      </c>
      <c r="C5754" s="73" t="s">
        <v>91</v>
      </c>
      <c r="D5754" s="43" t="s">
        <v>90</v>
      </c>
      <c r="E5754" s="74"/>
      <c r="F5754" s="74"/>
      <c r="G5754" s="74"/>
      <c r="H5754" s="74"/>
      <c r="I5754" s="54"/>
      <c r="J5754" s="54"/>
      <c r="K5754" s="54"/>
      <c r="L5754" s="55"/>
      <c r="M5754" s="75"/>
      <c r="N5754" s="75"/>
      <c r="O5754" s="74"/>
      <c r="P5754" s="74"/>
      <c r="Q5754" s="57">
        <f t="shared" si="2276"/>
        <v>0</v>
      </c>
      <c r="R5754" s="74"/>
      <c r="S5754" s="53">
        <f t="shared" si="2278"/>
        <v>0</v>
      </c>
      <c r="T5754" s="58"/>
      <c r="U5754" s="58"/>
      <c r="V5754" s="53">
        <f t="shared" si="2277"/>
        <v>0</v>
      </c>
      <c r="W5754" s="75"/>
      <c r="X5754" s="76"/>
    </row>
    <row r="5755" spans="1:24" s="35" customFormat="1" ht="15.75" x14ac:dyDescent="0.25">
      <c r="A5755" s="72" t="s">
        <v>315</v>
      </c>
      <c r="B5755" s="33" t="s">
        <v>332</v>
      </c>
      <c r="C5755" s="73" t="s">
        <v>94</v>
      </c>
      <c r="D5755" s="43" t="s">
        <v>97</v>
      </c>
      <c r="E5755" s="74"/>
      <c r="F5755" s="74"/>
      <c r="G5755" s="74"/>
      <c r="H5755" s="74"/>
      <c r="I5755" s="54"/>
      <c r="J5755" s="50"/>
      <c r="K5755" s="54"/>
      <c r="L5755" s="55"/>
      <c r="M5755" s="75"/>
      <c r="N5755" s="75"/>
      <c r="O5755" s="74"/>
      <c r="P5755" s="74"/>
      <c r="Q5755" s="57">
        <f t="shared" si="2276"/>
        <v>0</v>
      </c>
      <c r="R5755" s="74"/>
      <c r="S5755" s="53">
        <f t="shared" si="2278"/>
        <v>0</v>
      </c>
      <c r="T5755" s="58"/>
      <c r="U5755" s="58"/>
      <c r="V5755" s="53">
        <f t="shared" si="2277"/>
        <v>0</v>
      </c>
      <c r="W5755" s="75"/>
      <c r="X5755" s="76"/>
    </row>
    <row r="5756" spans="1:24" s="35" customFormat="1" ht="15.75" x14ac:dyDescent="0.25">
      <c r="A5756" s="72" t="s">
        <v>315</v>
      </c>
      <c r="B5756" s="33" t="s">
        <v>332</v>
      </c>
      <c r="C5756" s="73" t="s">
        <v>93</v>
      </c>
      <c r="D5756" s="43" t="s">
        <v>92</v>
      </c>
      <c r="E5756" s="74"/>
      <c r="F5756" s="74"/>
      <c r="G5756" s="74"/>
      <c r="H5756" s="74"/>
      <c r="I5756" s="54"/>
      <c r="J5756" s="50"/>
      <c r="K5756" s="54"/>
      <c r="L5756" s="55"/>
      <c r="M5756" s="75"/>
      <c r="N5756" s="75"/>
      <c r="O5756" s="74"/>
      <c r="P5756" s="74"/>
      <c r="Q5756" s="57">
        <f t="shared" si="2276"/>
        <v>0</v>
      </c>
      <c r="R5756" s="74"/>
      <c r="S5756" s="53">
        <f t="shared" si="2278"/>
        <v>0</v>
      </c>
      <c r="T5756" s="58"/>
      <c r="U5756" s="58"/>
      <c r="V5756" s="53">
        <f t="shared" si="2277"/>
        <v>0</v>
      </c>
      <c r="W5756" s="75"/>
      <c r="X5756" s="76"/>
    </row>
    <row r="5757" spans="1:24" s="35" customFormat="1" ht="31.5" x14ac:dyDescent="0.25">
      <c r="A5757" s="72" t="s">
        <v>315</v>
      </c>
      <c r="B5757" s="33" t="s">
        <v>332</v>
      </c>
      <c r="C5757" s="73" t="s">
        <v>98</v>
      </c>
      <c r="D5757" s="34" t="s">
        <v>99</v>
      </c>
      <c r="E5757" s="74"/>
      <c r="F5757" s="74"/>
      <c r="G5757" s="74"/>
      <c r="H5757" s="74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2276"/>
        <v>0</v>
      </c>
      <c r="R5757" s="74"/>
      <c r="S5757" s="53">
        <f t="shared" si="2278"/>
        <v>0</v>
      </c>
      <c r="T5757" s="58"/>
      <c r="U5757" s="58"/>
      <c r="V5757" s="53">
        <f t="shared" si="2277"/>
        <v>0</v>
      </c>
      <c r="W5757" s="75"/>
      <c r="X5757" s="76"/>
    </row>
    <row r="5758" spans="1:24" s="35" customFormat="1" ht="15.75" x14ac:dyDescent="0.25">
      <c r="A5758" s="72" t="s">
        <v>315</v>
      </c>
      <c r="B5758" s="33" t="s">
        <v>332</v>
      </c>
      <c r="C5758" s="73" t="s">
        <v>100</v>
      </c>
      <c r="D5758" s="34" t="s">
        <v>101</v>
      </c>
      <c r="E5758" s="74"/>
      <c r="F5758" s="74"/>
      <c r="G5758" s="74"/>
      <c r="H5758" s="74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2276"/>
        <v>0</v>
      </c>
      <c r="R5758" s="74"/>
      <c r="S5758" s="53">
        <f t="shared" si="2278"/>
        <v>0</v>
      </c>
      <c r="T5758" s="58"/>
      <c r="U5758" s="58"/>
      <c r="V5758" s="53">
        <f t="shared" si="2277"/>
        <v>0</v>
      </c>
      <c r="W5758" s="75"/>
      <c r="X5758" s="76"/>
    </row>
    <row r="5759" spans="1:24" s="35" customFormat="1" ht="47.25" x14ac:dyDescent="0.25">
      <c r="A5759" s="72" t="s">
        <v>315</v>
      </c>
      <c r="B5759" s="33" t="s">
        <v>332</v>
      </c>
      <c r="C5759" s="73" t="s">
        <v>102</v>
      </c>
      <c r="D5759" s="39" t="s">
        <v>87</v>
      </c>
      <c r="E5759" s="74"/>
      <c r="F5759" s="74"/>
      <c r="G5759" s="74"/>
      <c r="H5759" s="74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2276"/>
        <v>0</v>
      </c>
      <c r="R5759" s="74"/>
      <c r="S5759" s="53">
        <f t="shared" si="2278"/>
        <v>0</v>
      </c>
      <c r="T5759" s="58"/>
      <c r="U5759" s="58"/>
      <c r="V5759" s="53">
        <f t="shared" si="2277"/>
        <v>0</v>
      </c>
      <c r="W5759" s="75"/>
      <c r="X5759" s="76"/>
    </row>
    <row r="5760" spans="1:24" s="35" customFormat="1" ht="63" x14ac:dyDescent="0.25">
      <c r="A5760" s="72" t="s">
        <v>315</v>
      </c>
      <c r="B5760" s="33" t="s">
        <v>332</v>
      </c>
      <c r="C5760" s="73" t="s">
        <v>102</v>
      </c>
      <c r="D5760" s="39" t="s">
        <v>103</v>
      </c>
      <c r="E5760" s="74"/>
      <c r="F5760" s="74"/>
      <c r="G5760" s="74"/>
      <c r="H5760" s="74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2276"/>
        <v>0</v>
      </c>
      <c r="R5760" s="74"/>
      <c r="S5760" s="53">
        <f t="shared" si="2278"/>
        <v>0</v>
      </c>
      <c r="T5760" s="58"/>
      <c r="U5760" s="58"/>
      <c r="V5760" s="53">
        <f t="shared" si="2277"/>
        <v>0</v>
      </c>
      <c r="W5760" s="75"/>
      <c r="X5760" s="76"/>
    </row>
    <row r="5761" spans="1:24" s="35" customFormat="1" ht="31.5" x14ac:dyDescent="0.25">
      <c r="A5761" s="72" t="s">
        <v>315</v>
      </c>
      <c r="B5761" s="33" t="s">
        <v>332</v>
      </c>
      <c r="C5761" s="23" t="s">
        <v>362</v>
      </c>
      <c r="D5761" s="39" t="s">
        <v>363</v>
      </c>
      <c r="E5761" s="74"/>
      <c r="F5761" s="74"/>
      <c r="G5761" s="74"/>
      <c r="H5761" s="74"/>
      <c r="I5761" s="54"/>
      <c r="J5761" s="50"/>
      <c r="K5761" s="54"/>
      <c r="L5761" s="55"/>
      <c r="M5761" s="75"/>
      <c r="N5761" s="75"/>
      <c r="O5761" s="74"/>
      <c r="P5761" s="74"/>
      <c r="Q5761" s="57"/>
      <c r="R5761" s="74"/>
      <c r="S5761" s="53"/>
      <c r="T5761" s="58"/>
      <c r="U5761" s="58"/>
      <c r="V5761" s="53"/>
      <c r="W5761" s="75"/>
      <c r="X5761" s="76"/>
    </row>
    <row r="5762" spans="1:24" s="35" customFormat="1" ht="15.75" x14ac:dyDescent="0.25">
      <c r="A5762" s="72" t="s">
        <v>315</v>
      </c>
      <c r="B5762" s="33" t="s">
        <v>332</v>
      </c>
      <c r="C5762" s="23" t="s">
        <v>365</v>
      </c>
      <c r="D5762" s="39" t="s">
        <v>364</v>
      </c>
      <c r="E5762" s="74"/>
      <c r="F5762" s="74"/>
      <c r="G5762" s="74"/>
      <c r="H5762" s="74"/>
      <c r="I5762" s="54"/>
      <c r="J5762" s="50"/>
      <c r="K5762" s="54"/>
      <c r="L5762" s="55"/>
      <c r="M5762" s="75"/>
      <c r="N5762" s="75"/>
      <c r="O5762" s="74"/>
      <c r="P5762" s="74"/>
      <c r="Q5762" s="57"/>
      <c r="R5762" s="74"/>
      <c r="S5762" s="53"/>
      <c r="T5762" s="58"/>
      <c r="U5762" s="58"/>
      <c r="V5762" s="53"/>
      <c r="W5762" s="75"/>
      <c r="X5762" s="76"/>
    </row>
    <row r="5763" spans="1:24" s="35" customFormat="1" ht="15.75" x14ac:dyDescent="0.25">
      <c r="A5763" s="72" t="s">
        <v>315</v>
      </c>
      <c r="B5763" s="21">
        <v>2</v>
      </c>
      <c r="C5763" s="73" t="s">
        <v>102</v>
      </c>
      <c r="D5763" s="40" t="s">
        <v>31</v>
      </c>
      <c r="E5763" s="68">
        <f>E5764+E5770+E5824</f>
        <v>680559</v>
      </c>
      <c r="F5763" s="68">
        <f>F5764+F5770+F5824</f>
        <v>121758.83</v>
      </c>
      <c r="G5763" s="68">
        <f>G5764+G5770+G5824</f>
        <v>130564</v>
      </c>
      <c r="H5763" s="68">
        <f>H5764+H5770+H5824</f>
        <v>116015</v>
      </c>
      <c r="I5763" s="126">
        <f>I5764+I5770+I5824</f>
        <v>14549</v>
      </c>
      <c r="J5763" s="50">
        <f>ROUND(I5763/F5763*100,2)</f>
        <v>11.95</v>
      </c>
      <c r="K5763" s="126">
        <f>K5764+K5770+K5824</f>
        <v>-5743.8300000000017</v>
      </c>
      <c r="L5763" s="55">
        <f>ROUND(K5763*100/-F5763,2)</f>
        <v>4.72</v>
      </c>
      <c r="M5763" s="64">
        <v>24204</v>
      </c>
      <c r="N5763" s="49">
        <f>ROUND(M5763/12*2,2)</f>
        <v>4034</v>
      </c>
      <c r="O5763" s="68">
        <f t="shared" ref="O5763:V5763" si="2279">O5764+O5770+O5824</f>
        <v>2424</v>
      </c>
      <c r="P5763" s="68">
        <f t="shared" si="2279"/>
        <v>2424</v>
      </c>
      <c r="Q5763" s="126">
        <f t="shared" si="2279"/>
        <v>0</v>
      </c>
      <c r="R5763" s="68">
        <f t="shared" si="2279"/>
        <v>830</v>
      </c>
      <c r="S5763" s="64">
        <f t="shared" si="2279"/>
        <v>139</v>
      </c>
      <c r="T5763" s="136">
        <f t="shared" si="2279"/>
        <v>146</v>
      </c>
      <c r="U5763" s="136">
        <f t="shared" si="2279"/>
        <v>146</v>
      </c>
      <c r="V5763" s="64">
        <f t="shared" si="2279"/>
        <v>0</v>
      </c>
      <c r="W5763" s="68"/>
      <c r="X5763" s="76"/>
    </row>
    <row r="5764" spans="1:24" s="35" customFormat="1" ht="23.25" customHeight="1" x14ac:dyDescent="0.25">
      <c r="A5764" s="72" t="s">
        <v>315</v>
      </c>
      <c r="B5764" s="22" t="s">
        <v>333</v>
      </c>
      <c r="C5764" s="73" t="s">
        <v>102</v>
      </c>
      <c r="D5764" s="32" t="s">
        <v>32</v>
      </c>
      <c r="E5764" s="64">
        <f t="shared" ref="E5764:K5764" si="2280">SUM(E5765:E5769)</f>
        <v>231498</v>
      </c>
      <c r="F5764" s="64">
        <f t="shared" si="2280"/>
        <v>38582</v>
      </c>
      <c r="G5764" s="64">
        <f t="shared" si="2280"/>
        <v>53131</v>
      </c>
      <c r="H5764" s="64">
        <f t="shared" si="2280"/>
        <v>38582</v>
      </c>
      <c r="I5764" s="64">
        <f t="shared" si="2280"/>
        <v>14549</v>
      </c>
      <c r="J5764" s="126">
        <f t="shared" si="2280"/>
        <v>37.71</v>
      </c>
      <c r="K5764" s="64">
        <f t="shared" si="2280"/>
        <v>0</v>
      </c>
      <c r="L5764" s="55">
        <f>ROUND(K5764*100/-F5764,2)</f>
        <v>0</v>
      </c>
      <c r="M5764" s="64"/>
      <c r="N5764" s="64"/>
      <c r="O5764" s="64">
        <f t="shared" ref="O5764:V5764" si="2281">SUM(O5765:O5769)</f>
        <v>450</v>
      </c>
      <c r="P5764" s="64">
        <f t="shared" si="2281"/>
        <v>450</v>
      </c>
      <c r="Q5764" s="64">
        <f t="shared" si="2281"/>
        <v>0</v>
      </c>
      <c r="R5764" s="64">
        <f t="shared" si="2281"/>
        <v>244</v>
      </c>
      <c r="S5764" s="64">
        <f t="shared" si="2281"/>
        <v>41</v>
      </c>
      <c r="T5764" s="64">
        <f t="shared" si="2281"/>
        <v>56</v>
      </c>
      <c r="U5764" s="64">
        <f t="shared" si="2281"/>
        <v>56</v>
      </c>
      <c r="V5764" s="64">
        <f t="shared" si="2281"/>
        <v>0</v>
      </c>
      <c r="W5764" s="64"/>
      <c r="X5764" s="76"/>
    </row>
    <row r="5765" spans="1:24" s="35" customFormat="1" ht="15.75" x14ac:dyDescent="0.25">
      <c r="A5765" s="72" t="s">
        <v>315</v>
      </c>
      <c r="B5765" s="33" t="s">
        <v>333</v>
      </c>
      <c r="C5765" s="73" t="s">
        <v>109</v>
      </c>
      <c r="D5765" s="34" t="s">
        <v>106</v>
      </c>
      <c r="E5765" s="74">
        <v>231498</v>
      </c>
      <c r="F5765" s="99">
        <f>19291*2</f>
        <v>38582</v>
      </c>
      <c r="G5765" s="99">
        <v>53131</v>
      </c>
      <c r="H5765" s="99">
        <f>19291*2</f>
        <v>38582</v>
      </c>
      <c r="I5765" s="119">
        <f t="shared" ref="I5765" si="2282">G5765-F5765</f>
        <v>14549</v>
      </c>
      <c r="J5765" s="55">
        <f t="shared" ref="J5765" si="2283">ROUND(I5765/F5765*100,2)</f>
        <v>37.71</v>
      </c>
      <c r="K5765" s="54"/>
      <c r="L5765" s="55"/>
      <c r="M5765" s="75"/>
      <c r="N5765" s="75"/>
      <c r="O5765" s="74">
        <v>450</v>
      </c>
      <c r="P5765" s="74">
        <v>450</v>
      </c>
      <c r="Q5765" s="59">
        <f>O5765-P5765</f>
        <v>0</v>
      </c>
      <c r="R5765" s="74">
        <v>244</v>
      </c>
      <c r="S5765" s="53">
        <f>ROUND(R5765/12*2,0)</f>
        <v>41</v>
      </c>
      <c r="T5765" s="58">
        <v>56</v>
      </c>
      <c r="U5765" s="58">
        <v>56</v>
      </c>
      <c r="V5765" s="53">
        <f>T5765-U5765</f>
        <v>0</v>
      </c>
      <c r="W5765" s="75"/>
      <c r="X5765" s="76"/>
    </row>
    <row r="5766" spans="1:24" s="35" customFormat="1" ht="31.5" x14ac:dyDescent="0.25">
      <c r="A5766" s="72" t="s">
        <v>315</v>
      </c>
      <c r="B5766" s="33" t="s">
        <v>333</v>
      </c>
      <c r="C5766" s="73" t="s">
        <v>110</v>
      </c>
      <c r="D5766" s="34" t="s">
        <v>114</v>
      </c>
      <c r="E5766" s="74"/>
      <c r="F5766" s="74"/>
      <c r="G5766" s="74"/>
      <c r="H5766" s="74"/>
      <c r="I5766" s="54"/>
      <c r="J5766" s="50"/>
      <c r="K5766" s="54"/>
      <c r="L5766" s="55"/>
      <c r="M5766" s="75"/>
      <c r="N5766" s="75"/>
      <c r="O5766" s="74"/>
      <c r="P5766" s="74"/>
      <c r="Q5766" s="57">
        <f>O5766-P5766</f>
        <v>0</v>
      </c>
      <c r="R5766" s="74"/>
      <c r="S5766" s="53">
        <f>ROUND(R5766/12*3,0)</f>
        <v>0</v>
      </c>
      <c r="T5766" s="58"/>
      <c r="U5766" s="58"/>
      <c r="V5766" s="53">
        <f>T5766-U5766</f>
        <v>0</v>
      </c>
      <c r="W5766" s="75"/>
      <c r="X5766" s="76"/>
    </row>
    <row r="5767" spans="1:24" s="35" customFormat="1" ht="15.75" x14ac:dyDescent="0.25">
      <c r="A5767" s="72" t="s">
        <v>315</v>
      </c>
      <c r="B5767" s="33" t="s">
        <v>333</v>
      </c>
      <c r="C5767" s="73" t="s">
        <v>111</v>
      </c>
      <c r="D5767" s="34" t="s">
        <v>115</v>
      </c>
      <c r="E5767" s="74"/>
      <c r="F5767" s="74"/>
      <c r="G5767" s="74"/>
      <c r="H5767" s="74"/>
      <c r="I5767" s="54"/>
      <c r="J5767" s="50"/>
      <c r="K5767" s="54"/>
      <c r="L5767" s="55"/>
      <c r="M5767" s="75"/>
      <c r="N5767" s="75"/>
      <c r="O5767" s="74"/>
      <c r="P5767" s="74"/>
      <c r="Q5767" s="57">
        <f>O5767-P5767</f>
        <v>0</v>
      </c>
      <c r="R5767" s="74"/>
      <c r="S5767" s="53">
        <f>ROUND(R5767/12*3,0)</f>
        <v>0</v>
      </c>
      <c r="T5767" s="58"/>
      <c r="U5767" s="58"/>
      <c r="V5767" s="53">
        <f>T5767-U5767</f>
        <v>0</v>
      </c>
      <c r="W5767" s="75"/>
      <c r="X5767" s="76"/>
    </row>
    <row r="5768" spans="1:24" s="35" customFormat="1" ht="31.5" x14ac:dyDescent="0.25">
      <c r="A5768" s="72" t="s">
        <v>315</v>
      </c>
      <c r="B5768" s="33" t="s">
        <v>333</v>
      </c>
      <c r="C5768" s="73" t="s">
        <v>113</v>
      </c>
      <c r="D5768" s="34" t="s">
        <v>116</v>
      </c>
      <c r="E5768" s="74"/>
      <c r="F5768" s="74"/>
      <c r="G5768" s="74"/>
      <c r="H5768" s="74"/>
      <c r="I5768" s="54"/>
      <c r="J5768" s="50"/>
      <c r="K5768" s="54"/>
      <c r="L5768" s="55"/>
      <c r="M5768" s="75"/>
      <c r="N5768" s="75"/>
      <c r="O5768" s="74"/>
      <c r="P5768" s="74"/>
      <c r="Q5768" s="57">
        <f>O5768-P5768</f>
        <v>0</v>
      </c>
      <c r="R5768" s="74"/>
      <c r="S5768" s="53">
        <f>ROUND(R5768/12*3,0)</f>
        <v>0</v>
      </c>
      <c r="T5768" s="58"/>
      <c r="U5768" s="58"/>
      <c r="V5768" s="53">
        <f>T5768-U5768</f>
        <v>0</v>
      </c>
      <c r="W5768" s="75"/>
      <c r="X5768" s="76"/>
    </row>
    <row r="5769" spans="1:24" s="35" customFormat="1" ht="15.75" x14ac:dyDescent="0.25">
      <c r="A5769" s="72" t="s">
        <v>315</v>
      </c>
      <c r="B5769" s="33" t="s">
        <v>333</v>
      </c>
      <c r="C5769" s="73" t="s">
        <v>112</v>
      </c>
      <c r="D5769" s="34" t="s">
        <v>117</v>
      </c>
      <c r="E5769" s="74"/>
      <c r="F5769" s="74"/>
      <c r="G5769" s="74"/>
      <c r="H5769" s="74"/>
      <c r="I5769" s="54"/>
      <c r="J5769" s="50"/>
      <c r="K5769" s="54"/>
      <c r="L5769" s="55"/>
      <c r="M5769" s="75"/>
      <c r="N5769" s="75"/>
      <c r="O5769" s="74"/>
      <c r="P5769" s="74"/>
      <c r="Q5769" s="57">
        <f>O5769-P5769</f>
        <v>0</v>
      </c>
      <c r="R5769" s="74"/>
      <c r="S5769" s="53">
        <f>ROUND(R5769/12*3,0)</f>
        <v>0</v>
      </c>
      <c r="T5769" s="58"/>
      <c r="U5769" s="58"/>
      <c r="V5769" s="53">
        <f>T5769-U5769</f>
        <v>0</v>
      </c>
      <c r="W5769" s="75"/>
      <c r="X5769" s="76"/>
    </row>
    <row r="5770" spans="1:24" s="35" customFormat="1" ht="15.75" x14ac:dyDescent="0.25">
      <c r="A5770" s="72" t="s">
        <v>315</v>
      </c>
      <c r="B5770" s="22" t="s">
        <v>334</v>
      </c>
      <c r="C5770" s="73" t="s">
        <v>102</v>
      </c>
      <c r="D5770" s="41" t="s">
        <v>33</v>
      </c>
      <c r="E5770" s="64">
        <f>SUM(E5771:E5823)</f>
        <v>439061</v>
      </c>
      <c r="F5770" s="64">
        <f>SUM(F5771:F5823)</f>
        <v>73176.83</v>
      </c>
      <c r="G5770" s="64">
        <f>SUM(G5771:G5823)</f>
        <v>67433</v>
      </c>
      <c r="H5770" s="64">
        <f>SUM(H5771:H5823)</f>
        <v>67433</v>
      </c>
      <c r="I5770" s="126">
        <f>SUM(I5771:I5823)</f>
        <v>0</v>
      </c>
      <c r="J5770" s="50">
        <f>ROUND(I5770/F5770*100,2)</f>
        <v>0</v>
      </c>
      <c r="K5770" s="126">
        <f>SUM(K5771:K5823)</f>
        <v>-5743.8300000000017</v>
      </c>
      <c r="L5770" s="55">
        <f>ROUND(K5770*100/-F5770,2)</f>
        <v>7.85</v>
      </c>
      <c r="M5770" s="64"/>
      <c r="N5770" s="64"/>
      <c r="O5770" s="64">
        <f t="shared" ref="O5770:V5770" si="2284">SUM(O5771:O5823)</f>
        <v>1974</v>
      </c>
      <c r="P5770" s="64">
        <f t="shared" si="2284"/>
        <v>1974</v>
      </c>
      <c r="Q5770" s="126">
        <f t="shared" si="2284"/>
        <v>0</v>
      </c>
      <c r="R5770" s="64">
        <f t="shared" si="2284"/>
        <v>586</v>
      </c>
      <c r="S5770" s="64">
        <f t="shared" si="2284"/>
        <v>98</v>
      </c>
      <c r="T5770" s="136">
        <f t="shared" si="2284"/>
        <v>90</v>
      </c>
      <c r="U5770" s="136">
        <f t="shared" si="2284"/>
        <v>90</v>
      </c>
      <c r="V5770" s="64">
        <f t="shared" si="2284"/>
        <v>0</v>
      </c>
      <c r="W5770" s="64"/>
      <c r="X5770" s="76"/>
    </row>
    <row r="5771" spans="1:24" s="35" customFormat="1" ht="31.5" x14ac:dyDescent="0.25">
      <c r="A5771" s="72" t="s">
        <v>315</v>
      </c>
      <c r="B5771" s="33" t="s">
        <v>334</v>
      </c>
      <c r="C5771" s="78" t="s">
        <v>139</v>
      </c>
      <c r="D5771" s="43" t="s">
        <v>119</v>
      </c>
      <c r="E5771" s="53">
        <v>439061</v>
      </c>
      <c r="F5771" s="53">
        <f>ROUND(E5771/12*2,2)</f>
        <v>73176.83</v>
      </c>
      <c r="G5771" s="53">
        <v>67433</v>
      </c>
      <c r="H5771" s="53">
        <v>67433</v>
      </c>
      <c r="I5771" s="119"/>
      <c r="J5771" s="55"/>
      <c r="K5771" s="54">
        <f t="shared" ref="K5771" si="2285">G5771-F5771</f>
        <v>-5743.8300000000017</v>
      </c>
      <c r="L5771" s="55">
        <f t="shared" ref="L5771" si="2286">ROUND(K5771*100/-F5771,2)</f>
        <v>7.85</v>
      </c>
      <c r="M5771" s="75"/>
      <c r="N5771" s="75"/>
      <c r="O5771" s="74">
        <v>1974</v>
      </c>
      <c r="P5771" s="74">
        <v>1974</v>
      </c>
      <c r="Q5771" s="59">
        <f t="shared" ref="Q5771:Q5823" si="2287">O5771-P5771</f>
        <v>0</v>
      </c>
      <c r="R5771" s="74">
        <v>586</v>
      </c>
      <c r="S5771" s="53">
        <f>ROUND(R5771/12*2,0)</f>
        <v>98</v>
      </c>
      <c r="T5771" s="58">
        <v>90</v>
      </c>
      <c r="U5771" s="58">
        <v>90</v>
      </c>
      <c r="V5771" s="53">
        <f t="shared" ref="V5771:V5823" si="2288">T5771-U5771</f>
        <v>0</v>
      </c>
      <c r="W5771" s="75"/>
      <c r="X5771" s="76"/>
    </row>
    <row r="5772" spans="1:24" s="35" customFormat="1" ht="47.25" x14ac:dyDescent="0.25">
      <c r="A5772" s="72" t="s">
        <v>315</v>
      </c>
      <c r="B5772" s="33" t="s">
        <v>334</v>
      </c>
      <c r="C5772" s="78" t="s">
        <v>140</v>
      </c>
      <c r="D5772" s="43" t="s">
        <v>120</v>
      </c>
      <c r="E5772" s="53"/>
      <c r="F5772" s="53"/>
      <c r="G5772" s="53"/>
      <c r="H5772" s="53"/>
      <c r="I5772" s="119">
        <f t="shared" ref="I5772" si="2289">G5772-F5772</f>
        <v>0</v>
      </c>
      <c r="J5772" s="55"/>
      <c r="K5772" s="54">
        <f t="shared" ref="K5772" si="2290">G5772-F5772</f>
        <v>0</v>
      </c>
      <c r="L5772" s="55"/>
      <c r="M5772" s="75"/>
      <c r="N5772" s="75"/>
      <c r="O5772" s="74"/>
      <c r="P5772" s="74"/>
      <c r="Q5772" s="57">
        <f t="shared" si="2287"/>
        <v>0</v>
      </c>
      <c r="R5772" s="74"/>
      <c r="S5772" s="53">
        <f t="shared" ref="S5772" si="2291">R5772</f>
        <v>0</v>
      </c>
      <c r="T5772" s="58"/>
      <c r="U5772" s="58"/>
      <c r="V5772" s="53">
        <f t="shared" si="2288"/>
        <v>0</v>
      </c>
      <c r="W5772" s="75"/>
      <c r="X5772" s="76"/>
    </row>
    <row r="5773" spans="1:24" s="35" customFormat="1" ht="31.5" x14ac:dyDescent="0.25">
      <c r="A5773" s="72" t="s">
        <v>315</v>
      </c>
      <c r="B5773" s="33" t="s">
        <v>334</v>
      </c>
      <c r="C5773" s="78" t="s">
        <v>141</v>
      </c>
      <c r="D5773" s="43" t="s">
        <v>142</v>
      </c>
      <c r="E5773" s="74"/>
      <c r="F5773" s="74"/>
      <c r="G5773" s="74"/>
      <c r="H5773" s="74"/>
      <c r="I5773" s="54"/>
      <c r="J5773" s="50"/>
      <c r="K5773" s="54"/>
      <c r="L5773" s="55"/>
      <c r="M5773" s="75"/>
      <c r="N5773" s="75"/>
      <c r="O5773" s="74"/>
      <c r="P5773" s="74"/>
      <c r="Q5773" s="57">
        <f t="shared" si="2287"/>
        <v>0</v>
      </c>
      <c r="R5773" s="74"/>
      <c r="S5773" s="53">
        <f t="shared" ref="S5773:S5823" si="2292">ROUND(R5773/12*3,0)</f>
        <v>0</v>
      </c>
      <c r="T5773" s="58"/>
      <c r="U5773" s="58"/>
      <c r="V5773" s="53">
        <f t="shared" si="2288"/>
        <v>0</v>
      </c>
      <c r="W5773" s="75"/>
      <c r="X5773" s="76"/>
    </row>
    <row r="5774" spans="1:24" s="35" customFormat="1" ht="31.5" x14ac:dyDescent="0.25">
      <c r="A5774" s="72" t="s">
        <v>315</v>
      </c>
      <c r="B5774" s="33" t="s">
        <v>334</v>
      </c>
      <c r="C5774" s="78" t="s">
        <v>143</v>
      </c>
      <c r="D5774" s="43" t="s">
        <v>144</v>
      </c>
      <c r="E5774" s="74"/>
      <c r="F5774" s="74"/>
      <c r="G5774" s="74"/>
      <c r="H5774" s="74"/>
      <c r="I5774" s="54"/>
      <c r="J5774" s="50"/>
      <c r="K5774" s="54"/>
      <c r="L5774" s="55"/>
      <c r="M5774" s="75"/>
      <c r="N5774" s="75"/>
      <c r="O5774" s="74"/>
      <c r="P5774" s="74"/>
      <c r="Q5774" s="57">
        <f t="shared" si="2287"/>
        <v>0</v>
      </c>
      <c r="R5774" s="74"/>
      <c r="S5774" s="53">
        <f t="shared" si="2292"/>
        <v>0</v>
      </c>
      <c r="T5774" s="58"/>
      <c r="U5774" s="58"/>
      <c r="V5774" s="53">
        <f t="shared" si="2288"/>
        <v>0</v>
      </c>
      <c r="W5774" s="75"/>
      <c r="X5774" s="76"/>
    </row>
    <row r="5775" spans="1:24" s="35" customFormat="1" ht="15.75" x14ac:dyDescent="0.25">
      <c r="A5775" s="72" t="s">
        <v>315</v>
      </c>
      <c r="B5775" s="33" t="s">
        <v>334</v>
      </c>
      <c r="C5775" s="78" t="s">
        <v>145</v>
      </c>
      <c r="D5775" s="43" t="s">
        <v>146</v>
      </c>
      <c r="E5775" s="74"/>
      <c r="F5775" s="74"/>
      <c r="G5775" s="74"/>
      <c r="H5775" s="74"/>
      <c r="I5775" s="54"/>
      <c r="J5775" s="50"/>
      <c r="K5775" s="54"/>
      <c r="L5775" s="55"/>
      <c r="M5775" s="75"/>
      <c r="N5775" s="75"/>
      <c r="O5775" s="74"/>
      <c r="P5775" s="74"/>
      <c r="Q5775" s="57">
        <f t="shared" si="2287"/>
        <v>0</v>
      </c>
      <c r="R5775" s="74"/>
      <c r="S5775" s="53">
        <f t="shared" si="2292"/>
        <v>0</v>
      </c>
      <c r="T5775" s="58"/>
      <c r="U5775" s="58"/>
      <c r="V5775" s="53">
        <f t="shared" si="2288"/>
        <v>0</v>
      </c>
      <c r="W5775" s="75"/>
      <c r="X5775" s="76"/>
    </row>
    <row r="5776" spans="1:24" s="35" customFormat="1" ht="15.75" x14ac:dyDescent="0.25">
      <c r="A5776" s="72" t="s">
        <v>315</v>
      </c>
      <c r="B5776" s="33" t="s">
        <v>334</v>
      </c>
      <c r="C5776" s="78" t="s">
        <v>147</v>
      </c>
      <c r="D5776" s="43" t="s">
        <v>148</v>
      </c>
      <c r="E5776" s="74"/>
      <c r="F5776" s="74"/>
      <c r="G5776" s="74"/>
      <c r="H5776" s="74"/>
      <c r="I5776" s="54"/>
      <c r="J5776" s="50"/>
      <c r="K5776" s="54"/>
      <c r="L5776" s="55"/>
      <c r="M5776" s="75"/>
      <c r="N5776" s="75"/>
      <c r="O5776" s="74"/>
      <c r="P5776" s="74"/>
      <c r="Q5776" s="57">
        <f t="shared" si="2287"/>
        <v>0</v>
      </c>
      <c r="R5776" s="74"/>
      <c r="S5776" s="53">
        <f t="shared" si="2292"/>
        <v>0</v>
      </c>
      <c r="T5776" s="58"/>
      <c r="U5776" s="58"/>
      <c r="V5776" s="53">
        <f t="shared" si="2288"/>
        <v>0</v>
      </c>
      <c r="W5776" s="75"/>
      <c r="X5776" s="76"/>
    </row>
    <row r="5777" spans="1:24" s="35" customFormat="1" ht="78.75" x14ac:dyDescent="0.25">
      <c r="A5777" s="72" t="s">
        <v>315</v>
      </c>
      <c r="B5777" s="33" t="s">
        <v>334</v>
      </c>
      <c r="C5777" s="78" t="s">
        <v>149</v>
      </c>
      <c r="D5777" s="43" t="s">
        <v>150</v>
      </c>
      <c r="E5777" s="74"/>
      <c r="F5777" s="74"/>
      <c r="G5777" s="74"/>
      <c r="H5777" s="74"/>
      <c r="I5777" s="54"/>
      <c r="J5777" s="50"/>
      <c r="K5777" s="54"/>
      <c r="L5777" s="55"/>
      <c r="M5777" s="75"/>
      <c r="N5777" s="75"/>
      <c r="O5777" s="74"/>
      <c r="P5777" s="74"/>
      <c r="Q5777" s="57">
        <f t="shared" si="2287"/>
        <v>0</v>
      </c>
      <c r="R5777" s="74"/>
      <c r="S5777" s="53">
        <f t="shared" si="2292"/>
        <v>0</v>
      </c>
      <c r="T5777" s="58"/>
      <c r="U5777" s="58"/>
      <c r="V5777" s="53">
        <f t="shared" si="2288"/>
        <v>0</v>
      </c>
      <c r="W5777" s="75"/>
      <c r="X5777" s="76"/>
    </row>
    <row r="5778" spans="1:24" s="35" customFormat="1" ht="31.5" x14ac:dyDescent="0.25">
      <c r="A5778" s="72" t="s">
        <v>315</v>
      </c>
      <c r="B5778" s="33" t="s">
        <v>334</v>
      </c>
      <c r="C5778" s="78" t="s">
        <v>130</v>
      </c>
      <c r="D5778" s="43" t="s">
        <v>151</v>
      </c>
      <c r="E5778" s="74"/>
      <c r="F5778" s="74"/>
      <c r="G5778" s="74"/>
      <c r="H5778" s="74"/>
      <c r="I5778" s="54"/>
      <c r="J5778" s="50"/>
      <c r="K5778" s="54"/>
      <c r="L5778" s="55"/>
      <c r="M5778" s="75"/>
      <c r="N5778" s="75"/>
      <c r="O5778" s="74"/>
      <c r="P5778" s="74"/>
      <c r="Q5778" s="57">
        <f t="shared" si="2287"/>
        <v>0</v>
      </c>
      <c r="R5778" s="74"/>
      <c r="S5778" s="53">
        <f t="shared" si="2292"/>
        <v>0</v>
      </c>
      <c r="T5778" s="58"/>
      <c r="U5778" s="58"/>
      <c r="V5778" s="53">
        <f t="shared" si="2288"/>
        <v>0</v>
      </c>
      <c r="W5778" s="75"/>
      <c r="X5778" s="76"/>
    </row>
    <row r="5779" spans="1:24" s="35" customFormat="1" ht="47.25" x14ac:dyDescent="0.25">
      <c r="A5779" s="72" t="s">
        <v>315</v>
      </c>
      <c r="B5779" s="33" t="s">
        <v>334</v>
      </c>
      <c r="C5779" s="78" t="s">
        <v>174</v>
      </c>
      <c r="D5779" s="43" t="s">
        <v>175</v>
      </c>
      <c r="E5779" s="74"/>
      <c r="F5779" s="74"/>
      <c r="G5779" s="74"/>
      <c r="H5779" s="74"/>
      <c r="I5779" s="54"/>
      <c r="J5779" s="50"/>
      <c r="K5779" s="54"/>
      <c r="L5779" s="55"/>
      <c r="M5779" s="75"/>
      <c r="N5779" s="75"/>
      <c r="O5779" s="74"/>
      <c r="P5779" s="74"/>
      <c r="Q5779" s="57">
        <f t="shared" si="2287"/>
        <v>0</v>
      </c>
      <c r="R5779" s="74"/>
      <c r="S5779" s="53">
        <f t="shared" si="2292"/>
        <v>0</v>
      </c>
      <c r="T5779" s="58"/>
      <c r="U5779" s="58"/>
      <c r="V5779" s="53">
        <f t="shared" si="2288"/>
        <v>0</v>
      </c>
      <c r="W5779" s="75"/>
      <c r="X5779" s="76"/>
    </row>
    <row r="5780" spans="1:24" s="35" customFormat="1" ht="31.5" x14ac:dyDescent="0.25">
      <c r="A5780" s="72" t="s">
        <v>315</v>
      </c>
      <c r="B5780" s="33" t="s">
        <v>334</v>
      </c>
      <c r="C5780" s="78" t="s">
        <v>129</v>
      </c>
      <c r="D5780" s="43" t="s">
        <v>152</v>
      </c>
      <c r="E5780" s="74"/>
      <c r="F5780" s="74"/>
      <c r="G5780" s="74"/>
      <c r="H5780" s="74"/>
      <c r="I5780" s="54"/>
      <c r="J5780" s="50"/>
      <c r="K5780" s="54"/>
      <c r="L5780" s="55"/>
      <c r="M5780" s="75"/>
      <c r="N5780" s="75"/>
      <c r="O5780" s="74"/>
      <c r="P5780" s="74"/>
      <c r="Q5780" s="57">
        <f t="shared" si="2287"/>
        <v>0</v>
      </c>
      <c r="R5780" s="74"/>
      <c r="S5780" s="53">
        <f t="shared" si="2292"/>
        <v>0</v>
      </c>
      <c r="T5780" s="58"/>
      <c r="U5780" s="58"/>
      <c r="V5780" s="53">
        <f t="shared" si="2288"/>
        <v>0</v>
      </c>
      <c r="W5780" s="75"/>
      <c r="X5780" s="76"/>
    </row>
    <row r="5781" spans="1:24" s="35" customFormat="1" ht="31.5" x14ac:dyDescent="0.25">
      <c r="A5781" s="72" t="s">
        <v>315</v>
      </c>
      <c r="B5781" s="33" t="s">
        <v>334</v>
      </c>
      <c r="C5781" s="78" t="s">
        <v>176</v>
      </c>
      <c r="D5781" s="43" t="s">
        <v>177</v>
      </c>
      <c r="E5781" s="74"/>
      <c r="F5781" s="74"/>
      <c r="G5781" s="74"/>
      <c r="H5781" s="74"/>
      <c r="I5781" s="54"/>
      <c r="J5781" s="50"/>
      <c r="K5781" s="54"/>
      <c r="L5781" s="55"/>
      <c r="M5781" s="75"/>
      <c r="N5781" s="75"/>
      <c r="O5781" s="74"/>
      <c r="P5781" s="74"/>
      <c r="Q5781" s="57">
        <f t="shared" si="2287"/>
        <v>0</v>
      </c>
      <c r="R5781" s="74"/>
      <c r="S5781" s="53">
        <f t="shared" si="2292"/>
        <v>0</v>
      </c>
      <c r="T5781" s="58"/>
      <c r="U5781" s="58"/>
      <c r="V5781" s="53">
        <f t="shared" si="2288"/>
        <v>0</v>
      </c>
      <c r="W5781" s="75"/>
      <c r="X5781" s="76"/>
    </row>
    <row r="5782" spans="1:24" s="35" customFormat="1" ht="15.75" x14ac:dyDescent="0.25">
      <c r="A5782" s="72" t="s">
        <v>315</v>
      </c>
      <c r="B5782" s="33" t="s">
        <v>334</v>
      </c>
      <c r="C5782" s="78" t="s">
        <v>131</v>
      </c>
      <c r="D5782" s="43" t="s">
        <v>153</v>
      </c>
      <c r="E5782" s="74"/>
      <c r="F5782" s="74"/>
      <c r="G5782" s="74"/>
      <c r="H5782" s="74"/>
      <c r="I5782" s="54"/>
      <c r="J5782" s="50"/>
      <c r="K5782" s="54"/>
      <c r="L5782" s="55"/>
      <c r="M5782" s="75"/>
      <c r="N5782" s="75"/>
      <c r="O5782" s="74"/>
      <c r="P5782" s="74"/>
      <c r="Q5782" s="57">
        <f t="shared" si="2287"/>
        <v>0</v>
      </c>
      <c r="R5782" s="74"/>
      <c r="S5782" s="53">
        <f t="shared" si="2292"/>
        <v>0</v>
      </c>
      <c r="T5782" s="58"/>
      <c r="U5782" s="58"/>
      <c r="V5782" s="53">
        <f t="shared" si="2288"/>
        <v>0</v>
      </c>
      <c r="W5782" s="75"/>
      <c r="X5782" s="76"/>
    </row>
    <row r="5783" spans="1:24" s="35" customFormat="1" ht="31.5" x14ac:dyDescent="0.25">
      <c r="A5783" s="72" t="s">
        <v>315</v>
      </c>
      <c r="B5783" s="33" t="s">
        <v>334</v>
      </c>
      <c r="C5783" s="78" t="s">
        <v>178</v>
      </c>
      <c r="D5783" s="43" t="s">
        <v>179</v>
      </c>
      <c r="E5783" s="74"/>
      <c r="F5783" s="74"/>
      <c r="G5783" s="74"/>
      <c r="H5783" s="74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2287"/>
        <v>0</v>
      </c>
      <c r="R5783" s="74"/>
      <c r="S5783" s="53">
        <f t="shared" si="2292"/>
        <v>0</v>
      </c>
      <c r="T5783" s="58"/>
      <c r="U5783" s="58"/>
      <c r="V5783" s="53">
        <f t="shared" si="2288"/>
        <v>0</v>
      </c>
      <c r="W5783" s="75"/>
      <c r="X5783" s="76"/>
    </row>
    <row r="5784" spans="1:24" s="35" customFormat="1" ht="31.5" x14ac:dyDescent="0.25">
      <c r="A5784" s="72" t="s">
        <v>315</v>
      </c>
      <c r="B5784" s="33" t="s">
        <v>334</v>
      </c>
      <c r="C5784" s="78" t="s">
        <v>132</v>
      </c>
      <c r="D5784" s="43" t="s">
        <v>154</v>
      </c>
      <c r="E5784" s="74"/>
      <c r="F5784" s="74"/>
      <c r="G5784" s="74"/>
      <c r="H5784" s="74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2287"/>
        <v>0</v>
      </c>
      <c r="R5784" s="74"/>
      <c r="S5784" s="53">
        <f t="shared" si="2292"/>
        <v>0</v>
      </c>
      <c r="T5784" s="58"/>
      <c r="U5784" s="58"/>
      <c r="V5784" s="53">
        <f t="shared" si="2288"/>
        <v>0</v>
      </c>
      <c r="W5784" s="75"/>
      <c r="X5784" s="76"/>
    </row>
    <row r="5785" spans="1:24" s="35" customFormat="1" ht="15.75" x14ac:dyDescent="0.25">
      <c r="A5785" s="72" t="s">
        <v>315</v>
      </c>
      <c r="B5785" s="33" t="s">
        <v>334</v>
      </c>
      <c r="C5785" s="78" t="s">
        <v>133</v>
      </c>
      <c r="D5785" s="43" t="s">
        <v>155</v>
      </c>
      <c r="E5785" s="74"/>
      <c r="F5785" s="74"/>
      <c r="G5785" s="74"/>
      <c r="H5785" s="74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2287"/>
        <v>0</v>
      </c>
      <c r="R5785" s="74"/>
      <c r="S5785" s="53">
        <f t="shared" si="2292"/>
        <v>0</v>
      </c>
      <c r="T5785" s="58"/>
      <c r="U5785" s="58"/>
      <c r="V5785" s="53">
        <f t="shared" si="2288"/>
        <v>0</v>
      </c>
      <c r="W5785" s="75"/>
      <c r="X5785" s="76"/>
    </row>
    <row r="5786" spans="1:24" s="35" customFormat="1" ht="15.75" x14ac:dyDescent="0.25">
      <c r="A5786" s="72" t="s">
        <v>315</v>
      </c>
      <c r="B5786" s="33" t="s">
        <v>334</v>
      </c>
      <c r="C5786" s="78" t="s">
        <v>135</v>
      </c>
      <c r="D5786" s="43" t="s">
        <v>156</v>
      </c>
      <c r="E5786" s="74"/>
      <c r="F5786" s="74"/>
      <c r="G5786" s="74"/>
      <c r="H5786" s="74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2287"/>
        <v>0</v>
      </c>
      <c r="R5786" s="74"/>
      <c r="S5786" s="53">
        <f t="shared" si="2292"/>
        <v>0</v>
      </c>
      <c r="T5786" s="58"/>
      <c r="U5786" s="58"/>
      <c r="V5786" s="53">
        <f t="shared" si="2288"/>
        <v>0</v>
      </c>
      <c r="W5786" s="75"/>
      <c r="X5786" s="76"/>
    </row>
    <row r="5787" spans="1:24" s="35" customFormat="1" ht="31.5" x14ac:dyDescent="0.25">
      <c r="A5787" s="72" t="s">
        <v>315</v>
      </c>
      <c r="B5787" s="33" t="s">
        <v>334</v>
      </c>
      <c r="C5787" s="78" t="s">
        <v>136</v>
      </c>
      <c r="D5787" s="43" t="s">
        <v>157</v>
      </c>
      <c r="E5787" s="74"/>
      <c r="F5787" s="74"/>
      <c r="G5787" s="74"/>
      <c r="H5787" s="74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2287"/>
        <v>0</v>
      </c>
      <c r="R5787" s="74"/>
      <c r="S5787" s="53">
        <f t="shared" si="2292"/>
        <v>0</v>
      </c>
      <c r="T5787" s="58"/>
      <c r="U5787" s="58"/>
      <c r="V5787" s="53">
        <f t="shared" si="2288"/>
        <v>0</v>
      </c>
      <c r="W5787" s="75"/>
      <c r="X5787" s="76"/>
    </row>
    <row r="5788" spans="1:24" s="35" customFormat="1" ht="47.25" x14ac:dyDescent="0.25">
      <c r="A5788" s="72" t="s">
        <v>315</v>
      </c>
      <c r="B5788" s="33" t="s">
        <v>334</v>
      </c>
      <c r="C5788" s="78" t="s">
        <v>134</v>
      </c>
      <c r="D5788" s="43" t="s">
        <v>158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2287"/>
        <v>0</v>
      </c>
      <c r="R5788" s="74"/>
      <c r="S5788" s="53">
        <f t="shared" si="2292"/>
        <v>0</v>
      </c>
      <c r="T5788" s="58"/>
      <c r="U5788" s="58"/>
      <c r="V5788" s="53">
        <f t="shared" si="2288"/>
        <v>0</v>
      </c>
      <c r="W5788" s="75"/>
      <c r="X5788" s="76"/>
    </row>
    <row r="5789" spans="1:24" s="35" customFormat="1" ht="15.75" x14ac:dyDescent="0.25">
      <c r="A5789" s="72" t="s">
        <v>315</v>
      </c>
      <c r="B5789" s="33" t="s">
        <v>334</v>
      </c>
      <c r="C5789" s="78" t="s">
        <v>138</v>
      </c>
      <c r="D5789" s="43" t="s">
        <v>159</v>
      </c>
      <c r="E5789" s="74"/>
      <c r="F5789" s="74"/>
      <c r="G5789" s="74"/>
      <c r="H5789" s="74"/>
      <c r="I5789" s="54"/>
      <c r="J5789" s="50"/>
      <c r="K5789" s="54"/>
      <c r="L5789" s="55"/>
      <c r="M5789" s="75"/>
      <c r="N5789" s="75"/>
      <c r="O5789" s="74"/>
      <c r="P5789" s="74"/>
      <c r="Q5789" s="57">
        <f t="shared" si="2287"/>
        <v>0</v>
      </c>
      <c r="R5789" s="74"/>
      <c r="S5789" s="53">
        <f t="shared" si="2292"/>
        <v>0</v>
      </c>
      <c r="T5789" s="58"/>
      <c r="U5789" s="58"/>
      <c r="V5789" s="53">
        <f t="shared" si="2288"/>
        <v>0</v>
      </c>
      <c r="W5789" s="75"/>
      <c r="X5789" s="76"/>
    </row>
    <row r="5790" spans="1:24" s="35" customFormat="1" ht="15.75" x14ac:dyDescent="0.25">
      <c r="A5790" s="72" t="s">
        <v>315</v>
      </c>
      <c r="B5790" s="33" t="s">
        <v>334</v>
      </c>
      <c r="C5790" s="78" t="s">
        <v>180</v>
      </c>
      <c r="D5790" s="43" t="s">
        <v>181</v>
      </c>
      <c r="E5790" s="74"/>
      <c r="F5790" s="74"/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 t="shared" si="2287"/>
        <v>0</v>
      </c>
      <c r="R5790" s="74"/>
      <c r="S5790" s="53">
        <f t="shared" si="2292"/>
        <v>0</v>
      </c>
      <c r="T5790" s="58"/>
      <c r="U5790" s="58"/>
      <c r="V5790" s="53">
        <f t="shared" si="2288"/>
        <v>0</v>
      </c>
      <c r="W5790" s="75"/>
      <c r="X5790" s="76"/>
    </row>
    <row r="5791" spans="1:24" s="35" customFormat="1" ht="31.5" x14ac:dyDescent="0.25">
      <c r="A5791" s="72" t="s">
        <v>315</v>
      </c>
      <c r="B5791" s="33" t="s">
        <v>334</v>
      </c>
      <c r="C5791" s="78" t="s">
        <v>137</v>
      </c>
      <c r="D5791" s="43" t="s">
        <v>160</v>
      </c>
      <c r="E5791" s="74"/>
      <c r="F5791" s="74"/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>
        <f t="shared" si="2287"/>
        <v>0</v>
      </c>
      <c r="R5791" s="74"/>
      <c r="S5791" s="53">
        <f t="shared" si="2292"/>
        <v>0</v>
      </c>
      <c r="T5791" s="58"/>
      <c r="U5791" s="58"/>
      <c r="V5791" s="53">
        <f t="shared" si="2288"/>
        <v>0</v>
      </c>
      <c r="W5791" s="75"/>
      <c r="X5791" s="76"/>
    </row>
    <row r="5792" spans="1:24" s="35" customFormat="1" ht="15.75" x14ac:dyDescent="0.25">
      <c r="A5792" s="72" t="s">
        <v>315</v>
      </c>
      <c r="B5792" s="33" t="s">
        <v>334</v>
      </c>
      <c r="C5792" s="78" t="s">
        <v>127</v>
      </c>
      <c r="D5792" s="43" t="s">
        <v>161</v>
      </c>
      <c r="E5792" s="74"/>
      <c r="F5792" s="74"/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>
        <f t="shared" si="2287"/>
        <v>0</v>
      </c>
      <c r="R5792" s="74"/>
      <c r="S5792" s="53">
        <f t="shared" si="2292"/>
        <v>0</v>
      </c>
      <c r="T5792" s="58"/>
      <c r="U5792" s="58"/>
      <c r="V5792" s="53">
        <f t="shared" si="2288"/>
        <v>0</v>
      </c>
      <c r="W5792" s="75"/>
      <c r="X5792" s="76"/>
    </row>
    <row r="5793" spans="1:24" s="35" customFormat="1" ht="31.5" x14ac:dyDescent="0.25">
      <c r="A5793" s="72" t="s">
        <v>315</v>
      </c>
      <c r="B5793" s="33" t="s">
        <v>334</v>
      </c>
      <c r="C5793" s="78" t="s">
        <v>126</v>
      </c>
      <c r="D5793" s="43" t="s">
        <v>162</v>
      </c>
      <c r="E5793" s="74"/>
      <c r="F5793" s="74"/>
      <c r="G5793" s="74"/>
      <c r="H5793" s="74"/>
      <c r="I5793" s="54"/>
      <c r="J5793" s="50"/>
      <c r="K5793" s="54"/>
      <c r="L5793" s="55"/>
      <c r="M5793" s="75"/>
      <c r="N5793" s="75"/>
      <c r="O5793" s="74"/>
      <c r="P5793" s="74"/>
      <c r="Q5793" s="57">
        <f t="shared" si="2287"/>
        <v>0</v>
      </c>
      <c r="R5793" s="74"/>
      <c r="S5793" s="53">
        <f t="shared" si="2292"/>
        <v>0</v>
      </c>
      <c r="T5793" s="58"/>
      <c r="U5793" s="58"/>
      <c r="V5793" s="53">
        <f t="shared" si="2288"/>
        <v>0</v>
      </c>
      <c r="W5793" s="75"/>
      <c r="X5793" s="76"/>
    </row>
    <row r="5794" spans="1:24" s="35" customFormat="1" ht="15.75" x14ac:dyDescent="0.25">
      <c r="A5794" s="72" t="s">
        <v>315</v>
      </c>
      <c r="B5794" s="33" t="s">
        <v>334</v>
      </c>
      <c r="C5794" s="78" t="s">
        <v>122</v>
      </c>
      <c r="D5794" s="43" t="s">
        <v>163</v>
      </c>
      <c r="E5794" s="74"/>
      <c r="F5794" s="74"/>
      <c r="G5794" s="74"/>
      <c r="H5794" s="74"/>
      <c r="I5794" s="54"/>
      <c r="J5794" s="50"/>
      <c r="K5794" s="54"/>
      <c r="L5794" s="55"/>
      <c r="M5794" s="75"/>
      <c r="N5794" s="75"/>
      <c r="O5794" s="74"/>
      <c r="P5794" s="74"/>
      <c r="Q5794" s="57">
        <f t="shared" si="2287"/>
        <v>0</v>
      </c>
      <c r="R5794" s="74"/>
      <c r="S5794" s="53">
        <f t="shared" si="2292"/>
        <v>0</v>
      </c>
      <c r="T5794" s="58"/>
      <c r="U5794" s="58"/>
      <c r="V5794" s="53">
        <f t="shared" si="2288"/>
        <v>0</v>
      </c>
      <c r="W5794" s="75"/>
      <c r="X5794" s="76"/>
    </row>
    <row r="5795" spans="1:24" s="35" customFormat="1" ht="15.75" x14ac:dyDescent="0.25">
      <c r="A5795" s="72" t="s">
        <v>315</v>
      </c>
      <c r="B5795" s="33" t="s">
        <v>334</v>
      </c>
      <c r="C5795" s="78" t="s">
        <v>123</v>
      </c>
      <c r="D5795" s="43" t="s">
        <v>164</v>
      </c>
      <c r="E5795" s="74"/>
      <c r="F5795" s="74"/>
      <c r="G5795" s="74"/>
      <c r="H5795" s="74"/>
      <c r="I5795" s="54"/>
      <c r="J5795" s="50"/>
      <c r="K5795" s="54"/>
      <c r="L5795" s="55"/>
      <c r="M5795" s="75"/>
      <c r="N5795" s="75"/>
      <c r="O5795" s="74"/>
      <c r="P5795" s="74"/>
      <c r="Q5795" s="57">
        <f t="shared" si="2287"/>
        <v>0</v>
      </c>
      <c r="R5795" s="74"/>
      <c r="S5795" s="53">
        <f t="shared" si="2292"/>
        <v>0</v>
      </c>
      <c r="T5795" s="58"/>
      <c r="U5795" s="58"/>
      <c r="V5795" s="53">
        <f t="shared" si="2288"/>
        <v>0</v>
      </c>
      <c r="W5795" s="75"/>
      <c r="X5795" s="76"/>
    </row>
    <row r="5796" spans="1:24" s="35" customFormat="1" ht="15.75" x14ac:dyDescent="0.25">
      <c r="A5796" s="72" t="s">
        <v>315</v>
      </c>
      <c r="B5796" s="33" t="s">
        <v>334</v>
      </c>
      <c r="C5796" s="78" t="s">
        <v>182</v>
      </c>
      <c r="D5796" s="43" t="s">
        <v>183</v>
      </c>
      <c r="E5796" s="74"/>
      <c r="F5796" s="74"/>
      <c r="G5796" s="74"/>
      <c r="H5796" s="74"/>
      <c r="I5796" s="54"/>
      <c r="J5796" s="50"/>
      <c r="K5796" s="54"/>
      <c r="L5796" s="55"/>
      <c r="M5796" s="75"/>
      <c r="N5796" s="75"/>
      <c r="O5796" s="74"/>
      <c r="P5796" s="74"/>
      <c r="Q5796" s="57">
        <f t="shared" si="2287"/>
        <v>0</v>
      </c>
      <c r="R5796" s="74"/>
      <c r="S5796" s="53">
        <f t="shared" si="2292"/>
        <v>0</v>
      </c>
      <c r="T5796" s="58"/>
      <c r="U5796" s="58"/>
      <c r="V5796" s="53">
        <f t="shared" si="2288"/>
        <v>0</v>
      </c>
      <c r="W5796" s="75"/>
      <c r="X5796" s="76"/>
    </row>
    <row r="5797" spans="1:24" s="35" customFormat="1" ht="15.75" x14ac:dyDescent="0.25">
      <c r="A5797" s="72" t="s">
        <v>315</v>
      </c>
      <c r="B5797" s="33" t="s">
        <v>334</v>
      </c>
      <c r="C5797" s="78" t="s">
        <v>184</v>
      </c>
      <c r="D5797" s="43" t="s">
        <v>185</v>
      </c>
      <c r="E5797" s="74"/>
      <c r="F5797" s="74"/>
      <c r="G5797" s="74"/>
      <c r="H5797" s="74"/>
      <c r="I5797" s="54"/>
      <c r="J5797" s="50"/>
      <c r="K5797" s="54"/>
      <c r="L5797" s="55"/>
      <c r="M5797" s="75"/>
      <c r="N5797" s="75"/>
      <c r="O5797" s="74"/>
      <c r="P5797" s="74"/>
      <c r="Q5797" s="57">
        <f t="shared" si="2287"/>
        <v>0</v>
      </c>
      <c r="R5797" s="74"/>
      <c r="S5797" s="53">
        <f t="shared" si="2292"/>
        <v>0</v>
      </c>
      <c r="T5797" s="58"/>
      <c r="U5797" s="58"/>
      <c r="V5797" s="53">
        <f t="shared" si="2288"/>
        <v>0</v>
      </c>
      <c r="W5797" s="75"/>
      <c r="X5797" s="76"/>
    </row>
    <row r="5798" spans="1:24" s="35" customFormat="1" ht="15.75" x14ac:dyDescent="0.25">
      <c r="A5798" s="72" t="s">
        <v>315</v>
      </c>
      <c r="B5798" s="33" t="s">
        <v>334</v>
      </c>
      <c r="C5798" s="78" t="s">
        <v>186</v>
      </c>
      <c r="D5798" s="43" t="s">
        <v>187</v>
      </c>
      <c r="E5798" s="74"/>
      <c r="F5798" s="74"/>
      <c r="G5798" s="74"/>
      <c r="H5798" s="74"/>
      <c r="I5798" s="54"/>
      <c r="J5798" s="50"/>
      <c r="K5798" s="54"/>
      <c r="L5798" s="55"/>
      <c r="M5798" s="75"/>
      <c r="N5798" s="75"/>
      <c r="O5798" s="74"/>
      <c r="P5798" s="74"/>
      <c r="Q5798" s="57">
        <f t="shared" si="2287"/>
        <v>0</v>
      </c>
      <c r="R5798" s="74"/>
      <c r="S5798" s="53">
        <f t="shared" si="2292"/>
        <v>0</v>
      </c>
      <c r="T5798" s="58"/>
      <c r="U5798" s="58"/>
      <c r="V5798" s="53">
        <f t="shared" si="2288"/>
        <v>0</v>
      </c>
      <c r="W5798" s="75"/>
      <c r="X5798" s="76"/>
    </row>
    <row r="5799" spans="1:24" s="35" customFormat="1" ht="31.5" x14ac:dyDescent="0.25">
      <c r="A5799" s="72" t="s">
        <v>315</v>
      </c>
      <c r="B5799" s="33" t="s">
        <v>334</v>
      </c>
      <c r="C5799" s="78" t="s">
        <v>188</v>
      </c>
      <c r="D5799" s="43" t="s">
        <v>189</v>
      </c>
      <c r="E5799" s="74"/>
      <c r="F5799" s="74"/>
      <c r="G5799" s="74"/>
      <c r="H5799" s="74"/>
      <c r="I5799" s="54"/>
      <c r="J5799" s="50"/>
      <c r="K5799" s="54"/>
      <c r="L5799" s="55"/>
      <c r="M5799" s="75"/>
      <c r="N5799" s="75"/>
      <c r="O5799" s="74"/>
      <c r="P5799" s="74"/>
      <c r="Q5799" s="57">
        <f t="shared" si="2287"/>
        <v>0</v>
      </c>
      <c r="R5799" s="74"/>
      <c r="S5799" s="53">
        <f t="shared" si="2292"/>
        <v>0</v>
      </c>
      <c r="T5799" s="58"/>
      <c r="U5799" s="58"/>
      <c r="V5799" s="53">
        <f t="shared" si="2288"/>
        <v>0</v>
      </c>
      <c r="W5799" s="75"/>
      <c r="X5799" s="76"/>
    </row>
    <row r="5800" spans="1:24" s="35" customFormat="1" ht="15.75" x14ac:dyDescent="0.25">
      <c r="A5800" s="72" t="s">
        <v>315</v>
      </c>
      <c r="B5800" s="33" t="s">
        <v>334</v>
      </c>
      <c r="C5800" s="78" t="s">
        <v>124</v>
      </c>
      <c r="D5800" s="43" t="s">
        <v>165</v>
      </c>
      <c r="E5800" s="74"/>
      <c r="F5800" s="74"/>
      <c r="G5800" s="74"/>
      <c r="H5800" s="74"/>
      <c r="I5800" s="54"/>
      <c r="J5800" s="50"/>
      <c r="K5800" s="54"/>
      <c r="L5800" s="55"/>
      <c r="M5800" s="75"/>
      <c r="N5800" s="75"/>
      <c r="O5800" s="74"/>
      <c r="P5800" s="74"/>
      <c r="Q5800" s="57">
        <f t="shared" si="2287"/>
        <v>0</v>
      </c>
      <c r="R5800" s="74"/>
      <c r="S5800" s="53">
        <f t="shared" si="2292"/>
        <v>0</v>
      </c>
      <c r="T5800" s="58"/>
      <c r="U5800" s="58"/>
      <c r="V5800" s="53">
        <f t="shared" si="2288"/>
        <v>0</v>
      </c>
      <c r="W5800" s="75"/>
      <c r="X5800" s="76"/>
    </row>
    <row r="5801" spans="1:24" s="35" customFormat="1" ht="15.75" x14ac:dyDescent="0.25">
      <c r="A5801" s="72" t="s">
        <v>315</v>
      </c>
      <c r="B5801" s="33" t="s">
        <v>334</v>
      </c>
      <c r="C5801" s="78" t="s">
        <v>125</v>
      </c>
      <c r="D5801" s="43" t="s">
        <v>166</v>
      </c>
      <c r="E5801" s="74"/>
      <c r="F5801" s="74"/>
      <c r="G5801" s="74"/>
      <c r="H5801" s="74"/>
      <c r="I5801" s="54"/>
      <c r="J5801" s="50"/>
      <c r="K5801" s="54"/>
      <c r="L5801" s="55"/>
      <c r="M5801" s="75"/>
      <c r="N5801" s="75"/>
      <c r="O5801" s="74"/>
      <c r="P5801" s="74"/>
      <c r="Q5801" s="57">
        <f t="shared" si="2287"/>
        <v>0</v>
      </c>
      <c r="R5801" s="74"/>
      <c r="S5801" s="53">
        <f t="shared" si="2292"/>
        <v>0</v>
      </c>
      <c r="T5801" s="58"/>
      <c r="U5801" s="58"/>
      <c r="V5801" s="53">
        <f t="shared" si="2288"/>
        <v>0</v>
      </c>
      <c r="W5801" s="75"/>
      <c r="X5801" s="76"/>
    </row>
    <row r="5802" spans="1:24" s="35" customFormat="1" ht="47.25" x14ac:dyDescent="0.25">
      <c r="A5802" s="72" t="s">
        <v>315</v>
      </c>
      <c r="B5802" s="33" t="s">
        <v>334</v>
      </c>
      <c r="C5802" s="78" t="s">
        <v>34</v>
      </c>
      <c r="D5802" s="43" t="s">
        <v>167</v>
      </c>
      <c r="E5802" s="74"/>
      <c r="F5802" s="74"/>
      <c r="G5802" s="74"/>
      <c r="H5802" s="74"/>
      <c r="I5802" s="54"/>
      <c r="J5802" s="50"/>
      <c r="K5802" s="54"/>
      <c r="L5802" s="55"/>
      <c r="M5802" s="75"/>
      <c r="N5802" s="75"/>
      <c r="O5802" s="74"/>
      <c r="P5802" s="74"/>
      <c r="Q5802" s="57">
        <f t="shared" si="2287"/>
        <v>0</v>
      </c>
      <c r="R5802" s="74"/>
      <c r="S5802" s="53">
        <f t="shared" si="2292"/>
        <v>0</v>
      </c>
      <c r="T5802" s="58"/>
      <c r="U5802" s="58"/>
      <c r="V5802" s="53">
        <f t="shared" si="2288"/>
        <v>0</v>
      </c>
      <c r="W5802" s="75"/>
      <c r="X5802" s="76"/>
    </row>
    <row r="5803" spans="1:24" s="35" customFormat="1" ht="15.75" x14ac:dyDescent="0.25">
      <c r="A5803" s="72" t="s">
        <v>315</v>
      </c>
      <c r="B5803" s="33" t="s">
        <v>334</v>
      </c>
      <c r="C5803" s="78" t="s">
        <v>35</v>
      </c>
      <c r="D5803" s="43" t="s">
        <v>168</v>
      </c>
      <c r="E5803" s="74"/>
      <c r="F5803" s="74"/>
      <c r="G5803" s="74"/>
      <c r="H5803" s="74"/>
      <c r="I5803" s="54"/>
      <c r="J5803" s="50"/>
      <c r="K5803" s="54"/>
      <c r="L5803" s="55"/>
      <c r="M5803" s="75"/>
      <c r="N5803" s="75"/>
      <c r="O5803" s="74"/>
      <c r="P5803" s="74"/>
      <c r="Q5803" s="57">
        <f t="shared" si="2287"/>
        <v>0</v>
      </c>
      <c r="R5803" s="74"/>
      <c r="S5803" s="53">
        <f t="shared" si="2292"/>
        <v>0</v>
      </c>
      <c r="T5803" s="58"/>
      <c r="U5803" s="58"/>
      <c r="V5803" s="53">
        <f t="shared" si="2288"/>
        <v>0</v>
      </c>
      <c r="W5803" s="75"/>
      <c r="X5803" s="76"/>
    </row>
    <row r="5804" spans="1:24" s="35" customFormat="1" ht="31.5" x14ac:dyDescent="0.25">
      <c r="A5804" s="72" t="s">
        <v>315</v>
      </c>
      <c r="B5804" s="33" t="s">
        <v>334</v>
      </c>
      <c r="C5804" s="78" t="s">
        <v>36</v>
      </c>
      <c r="D5804" s="43" t="s">
        <v>190</v>
      </c>
      <c r="E5804" s="74"/>
      <c r="F5804" s="74"/>
      <c r="G5804" s="74"/>
      <c r="H5804" s="74"/>
      <c r="I5804" s="54"/>
      <c r="J5804" s="50"/>
      <c r="K5804" s="54"/>
      <c r="L5804" s="55"/>
      <c r="M5804" s="75"/>
      <c r="N5804" s="75"/>
      <c r="O5804" s="74"/>
      <c r="P5804" s="74"/>
      <c r="Q5804" s="57">
        <f t="shared" si="2287"/>
        <v>0</v>
      </c>
      <c r="R5804" s="74"/>
      <c r="S5804" s="53">
        <f t="shared" si="2292"/>
        <v>0</v>
      </c>
      <c r="T5804" s="58"/>
      <c r="U5804" s="58"/>
      <c r="V5804" s="53">
        <f t="shared" si="2288"/>
        <v>0</v>
      </c>
      <c r="W5804" s="75"/>
      <c r="X5804" s="76"/>
    </row>
    <row r="5805" spans="1:24" s="35" customFormat="1" ht="31.5" x14ac:dyDescent="0.25">
      <c r="A5805" s="72" t="s">
        <v>315</v>
      </c>
      <c r="B5805" s="33" t="s">
        <v>334</v>
      </c>
      <c r="C5805" s="78" t="s">
        <v>37</v>
      </c>
      <c r="D5805" s="43" t="s">
        <v>191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2287"/>
        <v>0</v>
      </c>
      <c r="R5805" s="74"/>
      <c r="S5805" s="53">
        <f t="shared" si="2292"/>
        <v>0</v>
      </c>
      <c r="T5805" s="58"/>
      <c r="U5805" s="58"/>
      <c r="V5805" s="53">
        <f t="shared" si="2288"/>
        <v>0</v>
      </c>
      <c r="W5805" s="75"/>
      <c r="X5805" s="76"/>
    </row>
    <row r="5806" spans="1:24" s="35" customFormat="1" ht="31.5" x14ac:dyDescent="0.25">
      <c r="A5806" s="72" t="s">
        <v>315</v>
      </c>
      <c r="B5806" s="33" t="s">
        <v>334</v>
      </c>
      <c r="C5806" s="78" t="s">
        <v>38</v>
      </c>
      <c r="D5806" s="43" t="s">
        <v>169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2287"/>
        <v>0</v>
      </c>
      <c r="R5806" s="74"/>
      <c r="S5806" s="53">
        <f t="shared" si="2292"/>
        <v>0</v>
      </c>
      <c r="T5806" s="58"/>
      <c r="U5806" s="58"/>
      <c r="V5806" s="53">
        <f t="shared" si="2288"/>
        <v>0</v>
      </c>
      <c r="W5806" s="75"/>
      <c r="X5806" s="76"/>
    </row>
    <row r="5807" spans="1:24" s="35" customFormat="1" ht="15.75" x14ac:dyDescent="0.25">
      <c r="A5807" s="72" t="s">
        <v>315</v>
      </c>
      <c r="B5807" s="33" t="s">
        <v>334</v>
      </c>
      <c r="C5807" s="78" t="s">
        <v>39</v>
      </c>
      <c r="D5807" s="43" t="s">
        <v>170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2287"/>
        <v>0</v>
      </c>
      <c r="R5807" s="74"/>
      <c r="S5807" s="53">
        <f t="shared" si="2292"/>
        <v>0</v>
      </c>
      <c r="T5807" s="58"/>
      <c r="U5807" s="58"/>
      <c r="V5807" s="53">
        <f t="shared" si="2288"/>
        <v>0</v>
      </c>
      <c r="W5807" s="75"/>
      <c r="X5807" s="76"/>
    </row>
    <row r="5808" spans="1:24" s="35" customFormat="1" ht="47.25" x14ac:dyDescent="0.25">
      <c r="A5808" s="72" t="s">
        <v>315</v>
      </c>
      <c r="B5808" s="33" t="s">
        <v>334</v>
      </c>
      <c r="C5808" s="78" t="s">
        <v>40</v>
      </c>
      <c r="D5808" s="43" t="s">
        <v>172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2287"/>
        <v>0</v>
      </c>
      <c r="R5808" s="74"/>
      <c r="S5808" s="53">
        <f t="shared" si="2292"/>
        <v>0</v>
      </c>
      <c r="T5808" s="58"/>
      <c r="U5808" s="58"/>
      <c r="V5808" s="53">
        <f t="shared" si="2288"/>
        <v>0</v>
      </c>
      <c r="W5808" s="75"/>
      <c r="X5808" s="76"/>
    </row>
    <row r="5809" spans="1:24" s="35" customFormat="1" ht="15.75" x14ac:dyDescent="0.25">
      <c r="A5809" s="72" t="s">
        <v>315</v>
      </c>
      <c r="B5809" s="33" t="s">
        <v>334</v>
      </c>
      <c r="C5809" s="78" t="s">
        <v>41</v>
      </c>
      <c r="D5809" s="43" t="s">
        <v>171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2287"/>
        <v>0</v>
      </c>
      <c r="R5809" s="74"/>
      <c r="S5809" s="53">
        <f t="shared" si="2292"/>
        <v>0</v>
      </c>
      <c r="T5809" s="58"/>
      <c r="U5809" s="58"/>
      <c r="V5809" s="53">
        <f t="shared" si="2288"/>
        <v>0</v>
      </c>
      <c r="W5809" s="75"/>
      <c r="X5809" s="76"/>
    </row>
    <row r="5810" spans="1:24" s="35" customFormat="1" ht="15.75" x14ac:dyDescent="0.25">
      <c r="A5810" s="72" t="s">
        <v>315</v>
      </c>
      <c r="B5810" s="33" t="s">
        <v>334</v>
      </c>
      <c r="C5810" s="78" t="s">
        <v>42</v>
      </c>
      <c r="D5810" s="43" t="s">
        <v>192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2287"/>
        <v>0</v>
      </c>
      <c r="R5810" s="74"/>
      <c r="S5810" s="53">
        <f t="shared" si="2292"/>
        <v>0</v>
      </c>
      <c r="T5810" s="58"/>
      <c r="U5810" s="58"/>
      <c r="V5810" s="53">
        <f t="shared" si="2288"/>
        <v>0</v>
      </c>
      <c r="W5810" s="75"/>
      <c r="X5810" s="76"/>
    </row>
    <row r="5811" spans="1:24" s="35" customFormat="1" ht="15.75" x14ac:dyDescent="0.25">
      <c r="A5811" s="72" t="s">
        <v>315</v>
      </c>
      <c r="B5811" s="33" t="s">
        <v>334</v>
      </c>
      <c r="C5811" s="78" t="s">
        <v>43</v>
      </c>
      <c r="D5811" s="43" t="s">
        <v>193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2287"/>
        <v>0</v>
      </c>
      <c r="R5811" s="74"/>
      <c r="S5811" s="53">
        <f t="shared" si="2292"/>
        <v>0</v>
      </c>
      <c r="T5811" s="58"/>
      <c r="U5811" s="58"/>
      <c r="V5811" s="53">
        <f t="shared" si="2288"/>
        <v>0</v>
      </c>
      <c r="W5811" s="75"/>
      <c r="X5811" s="76"/>
    </row>
    <row r="5812" spans="1:24" s="35" customFormat="1" ht="15.75" x14ac:dyDescent="0.25">
      <c r="A5812" s="72" t="s">
        <v>315</v>
      </c>
      <c r="B5812" s="33" t="s">
        <v>334</v>
      </c>
      <c r="C5812" s="78" t="s">
        <v>44</v>
      </c>
      <c r="D5812" s="43" t="s">
        <v>173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2287"/>
        <v>0</v>
      </c>
      <c r="R5812" s="74"/>
      <c r="S5812" s="53">
        <f t="shared" si="2292"/>
        <v>0</v>
      </c>
      <c r="T5812" s="58"/>
      <c r="U5812" s="58"/>
      <c r="V5812" s="53">
        <f t="shared" si="2288"/>
        <v>0</v>
      </c>
      <c r="W5812" s="75"/>
      <c r="X5812" s="76"/>
    </row>
    <row r="5813" spans="1:24" s="35" customFormat="1" ht="15.75" x14ac:dyDescent="0.25">
      <c r="A5813" s="72" t="s">
        <v>315</v>
      </c>
      <c r="B5813" s="33" t="s">
        <v>334</v>
      </c>
      <c r="C5813" s="78" t="s">
        <v>45</v>
      </c>
      <c r="D5813" s="43" t="s">
        <v>187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2287"/>
        <v>0</v>
      </c>
      <c r="R5813" s="74"/>
      <c r="S5813" s="53">
        <f t="shared" si="2292"/>
        <v>0</v>
      </c>
      <c r="T5813" s="58"/>
      <c r="U5813" s="58"/>
      <c r="V5813" s="53">
        <f t="shared" si="2288"/>
        <v>0</v>
      </c>
      <c r="W5813" s="75"/>
      <c r="X5813" s="76"/>
    </row>
    <row r="5814" spans="1:24" s="35" customFormat="1" ht="15.75" x14ac:dyDescent="0.25">
      <c r="A5814" s="72" t="s">
        <v>315</v>
      </c>
      <c r="B5814" s="33" t="s">
        <v>334</v>
      </c>
      <c r="C5814" s="78" t="s">
        <v>46</v>
      </c>
      <c r="D5814" s="43" t="s">
        <v>194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2287"/>
        <v>0</v>
      </c>
      <c r="R5814" s="74"/>
      <c r="S5814" s="53">
        <f t="shared" si="2292"/>
        <v>0</v>
      </c>
      <c r="T5814" s="58"/>
      <c r="U5814" s="58"/>
      <c r="V5814" s="53">
        <f t="shared" si="2288"/>
        <v>0</v>
      </c>
      <c r="W5814" s="75"/>
      <c r="X5814" s="76"/>
    </row>
    <row r="5815" spans="1:24" s="35" customFormat="1" ht="15.75" x14ac:dyDescent="0.25">
      <c r="A5815" s="72" t="s">
        <v>315</v>
      </c>
      <c r="B5815" s="33" t="s">
        <v>334</v>
      </c>
      <c r="C5815" s="78" t="s">
        <v>47</v>
      </c>
      <c r="D5815" s="43" t="s">
        <v>121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2287"/>
        <v>0</v>
      </c>
      <c r="R5815" s="74"/>
      <c r="S5815" s="53">
        <f t="shared" si="2292"/>
        <v>0</v>
      </c>
      <c r="T5815" s="58"/>
      <c r="U5815" s="58"/>
      <c r="V5815" s="53">
        <f t="shared" si="2288"/>
        <v>0</v>
      </c>
      <c r="W5815" s="75"/>
      <c r="X5815" s="76"/>
    </row>
    <row r="5816" spans="1:24" s="35" customFormat="1" ht="15.75" x14ac:dyDescent="0.25">
      <c r="A5816" s="72" t="s">
        <v>315</v>
      </c>
      <c r="B5816" s="33" t="s">
        <v>334</v>
      </c>
      <c r="C5816" s="78" t="s">
        <v>48</v>
      </c>
      <c r="D5816" s="43" t="s">
        <v>195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2287"/>
        <v>0</v>
      </c>
      <c r="R5816" s="74"/>
      <c r="S5816" s="53">
        <f t="shared" si="2292"/>
        <v>0</v>
      </c>
      <c r="T5816" s="58"/>
      <c r="U5816" s="58"/>
      <c r="V5816" s="53">
        <f t="shared" si="2288"/>
        <v>0</v>
      </c>
      <c r="W5816" s="75"/>
      <c r="X5816" s="76"/>
    </row>
    <row r="5817" spans="1:24" s="35" customFormat="1" ht="31.5" x14ac:dyDescent="0.25">
      <c r="A5817" s="72" t="s">
        <v>315</v>
      </c>
      <c r="B5817" s="33" t="s">
        <v>334</v>
      </c>
      <c r="C5817" s="78" t="s">
        <v>128</v>
      </c>
      <c r="D5817" s="43" t="s">
        <v>118</v>
      </c>
      <c r="E5817" s="74"/>
      <c r="F5817" s="74"/>
      <c r="G5817" s="74"/>
      <c r="H5817" s="74"/>
      <c r="I5817" s="54"/>
      <c r="J5817" s="50"/>
      <c r="K5817" s="54"/>
      <c r="L5817" s="55"/>
      <c r="M5817" s="75"/>
      <c r="N5817" s="75"/>
      <c r="O5817" s="74"/>
      <c r="P5817" s="74"/>
      <c r="Q5817" s="57">
        <f t="shared" si="2287"/>
        <v>0</v>
      </c>
      <c r="R5817" s="74"/>
      <c r="S5817" s="53">
        <f t="shared" si="2292"/>
        <v>0</v>
      </c>
      <c r="T5817" s="58"/>
      <c r="U5817" s="58"/>
      <c r="V5817" s="53">
        <f t="shared" si="2288"/>
        <v>0</v>
      </c>
      <c r="W5817" s="75"/>
      <c r="X5817" s="76"/>
    </row>
    <row r="5818" spans="1:24" s="35" customFormat="1" ht="15.75" x14ac:dyDescent="0.25">
      <c r="A5818" s="72" t="s">
        <v>315</v>
      </c>
      <c r="B5818" s="33" t="s">
        <v>334</v>
      </c>
      <c r="C5818" s="78" t="s">
        <v>47</v>
      </c>
      <c r="D5818" s="43" t="s">
        <v>121</v>
      </c>
      <c r="E5818" s="74"/>
      <c r="F5818" s="74"/>
      <c r="G5818" s="74"/>
      <c r="H5818" s="74"/>
      <c r="I5818" s="54"/>
      <c r="J5818" s="50"/>
      <c r="K5818" s="54"/>
      <c r="L5818" s="55"/>
      <c r="M5818" s="75"/>
      <c r="N5818" s="75"/>
      <c r="O5818" s="74"/>
      <c r="P5818" s="74"/>
      <c r="Q5818" s="57">
        <f t="shared" si="2287"/>
        <v>0</v>
      </c>
      <c r="R5818" s="74"/>
      <c r="S5818" s="53">
        <f t="shared" si="2292"/>
        <v>0</v>
      </c>
      <c r="T5818" s="58"/>
      <c r="U5818" s="58"/>
      <c r="V5818" s="53">
        <f t="shared" si="2288"/>
        <v>0</v>
      </c>
      <c r="W5818" s="75"/>
      <c r="X5818" s="76"/>
    </row>
    <row r="5819" spans="1:24" s="35" customFormat="1" ht="31.5" x14ac:dyDescent="0.25">
      <c r="A5819" s="72" t="s">
        <v>315</v>
      </c>
      <c r="B5819" s="33" t="s">
        <v>334</v>
      </c>
      <c r="C5819" s="78" t="s">
        <v>49</v>
      </c>
      <c r="D5819" s="43" t="s">
        <v>196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2287"/>
        <v>0</v>
      </c>
      <c r="R5819" s="74"/>
      <c r="S5819" s="53">
        <f t="shared" si="2292"/>
        <v>0</v>
      </c>
      <c r="T5819" s="58"/>
      <c r="U5819" s="58"/>
      <c r="V5819" s="53">
        <f t="shared" si="2288"/>
        <v>0</v>
      </c>
      <c r="W5819" s="75"/>
      <c r="X5819" s="76"/>
    </row>
    <row r="5820" spans="1:24" s="35" customFormat="1" ht="31.5" x14ac:dyDescent="0.25">
      <c r="A5820" s="72" t="s">
        <v>315</v>
      </c>
      <c r="B5820" s="33" t="s">
        <v>334</v>
      </c>
      <c r="C5820" s="78" t="s">
        <v>197</v>
      </c>
      <c r="D5820" s="43" t="s">
        <v>198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2287"/>
        <v>0</v>
      </c>
      <c r="R5820" s="74"/>
      <c r="S5820" s="53">
        <f t="shared" si="2292"/>
        <v>0</v>
      </c>
      <c r="T5820" s="58"/>
      <c r="U5820" s="58"/>
      <c r="V5820" s="53">
        <f t="shared" si="2288"/>
        <v>0</v>
      </c>
      <c r="W5820" s="75"/>
      <c r="X5820" s="76"/>
    </row>
    <row r="5821" spans="1:24" s="35" customFormat="1" ht="47.25" x14ac:dyDescent="0.25">
      <c r="A5821" s="72" t="s">
        <v>315</v>
      </c>
      <c r="B5821" s="33" t="s">
        <v>334</v>
      </c>
      <c r="C5821" s="78" t="s">
        <v>199</v>
      </c>
      <c r="D5821" s="43" t="s">
        <v>200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2287"/>
        <v>0</v>
      </c>
      <c r="R5821" s="74"/>
      <c r="S5821" s="53">
        <f t="shared" si="2292"/>
        <v>0</v>
      </c>
      <c r="T5821" s="58"/>
      <c r="U5821" s="58"/>
      <c r="V5821" s="53">
        <f t="shared" si="2288"/>
        <v>0</v>
      </c>
      <c r="W5821" s="75"/>
      <c r="X5821" s="76"/>
    </row>
    <row r="5822" spans="1:24" s="35" customFormat="1" ht="31.5" x14ac:dyDescent="0.25">
      <c r="A5822" s="72" t="s">
        <v>315</v>
      </c>
      <c r="B5822" s="33" t="s">
        <v>334</v>
      </c>
      <c r="C5822" s="78" t="s">
        <v>201</v>
      </c>
      <c r="D5822" s="43" t="s">
        <v>202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2287"/>
        <v>0</v>
      </c>
      <c r="R5822" s="74"/>
      <c r="S5822" s="53">
        <f t="shared" si="2292"/>
        <v>0</v>
      </c>
      <c r="T5822" s="58"/>
      <c r="U5822" s="58"/>
      <c r="V5822" s="53">
        <f t="shared" si="2288"/>
        <v>0</v>
      </c>
      <c r="W5822" s="75"/>
      <c r="X5822" s="76"/>
    </row>
    <row r="5823" spans="1:24" s="35" customFormat="1" ht="47.25" x14ac:dyDescent="0.25">
      <c r="A5823" s="72" t="s">
        <v>315</v>
      </c>
      <c r="B5823" s="33" t="s">
        <v>334</v>
      </c>
      <c r="C5823" s="78" t="s">
        <v>203</v>
      </c>
      <c r="D5823" s="43" t="s">
        <v>204</v>
      </c>
      <c r="E5823" s="74"/>
      <c r="F5823" s="74"/>
      <c r="G5823" s="74"/>
      <c r="H5823" s="74"/>
      <c r="I5823" s="54"/>
      <c r="J5823" s="50"/>
      <c r="K5823" s="54"/>
      <c r="L5823" s="55"/>
      <c r="M5823" s="75"/>
      <c r="N5823" s="75"/>
      <c r="O5823" s="74"/>
      <c r="P5823" s="74"/>
      <c r="Q5823" s="57">
        <f t="shared" si="2287"/>
        <v>0</v>
      </c>
      <c r="R5823" s="74"/>
      <c r="S5823" s="53">
        <f t="shared" si="2292"/>
        <v>0</v>
      </c>
      <c r="T5823" s="58"/>
      <c r="U5823" s="58"/>
      <c r="V5823" s="53">
        <f t="shared" si="2288"/>
        <v>0</v>
      </c>
      <c r="W5823" s="75"/>
      <c r="X5823" s="76"/>
    </row>
    <row r="5824" spans="1:24" s="35" customFormat="1" ht="31.5" x14ac:dyDescent="0.25">
      <c r="A5824" s="72" t="s">
        <v>315</v>
      </c>
      <c r="B5824" s="22" t="s">
        <v>335</v>
      </c>
      <c r="C5824" s="73" t="s">
        <v>102</v>
      </c>
      <c r="D5824" s="32" t="s">
        <v>50</v>
      </c>
      <c r="E5824" s="64">
        <f>SUM(E5825:E5871)</f>
        <v>10000</v>
      </c>
      <c r="F5824" s="64">
        <f>SUM(F5825:F5871)</f>
        <v>10000</v>
      </c>
      <c r="G5824" s="64">
        <f>SUM(G5825:G5871)</f>
        <v>10000</v>
      </c>
      <c r="H5824" s="64">
        <f>SUM(H5825:H5871)</f>
        <v>10000</v>
      </c>
      <c r="I5824" s="64">
        <f>SUM(I5825:I5871)</f>
        <v>0</v>
      </c>
      <c r="J5824" s="50">
        <f>ROUND(I5824/F5824*100,2)</f>
        <v>0</v>
      </c>
      <c r="K5824" s="64">
        <f>SUM(K5825:K5871)</f>
        <v>0</v>
      </c>
      <c r="L5824" s="64" t="e">
        <f>SUM(L5825:L5870)</f>
        <v>#DIV/0!</v>
      </c>
      <c r="M5824" s="64"/>
      <c r="N5824" s="64"/>
      <c r="O5824" s="64">
        <f t="shared" ref="O5824:V5824" si="2293">SUM(O5825:O5868)</f>
        <v>0</v>
      </c>
      <c r="P5824" s="64">
        <f t="shared" si="2293"/>
        <v>0</v>
      </c>
      <c r="Q5824" s="126">
        <f t="shared" si="2293"/>
        <v>0</v>
      </c>
      <c r="R5824" s="64">
        <f t="shared" si="2293"/>
        <v>0</v>
      </c>
      <c r="S5824" s="64">
        <f t="shared" si="2293"/>
        <v>0</v>
      </c>
      <c r="T5824" s="136">
        <f t="shared" si="2293"/>
        <v>0</v>
      </c>
      <c r="U5824" s="136">
        <f t="shared" si="2293"/>
        <v>0</v>
      </c>
      <c r="V5824" s="64">
        <f t="shared" si="2293"/>
        <v>0</v>
      </c>
      <c r="W5824" s="64"/>
      <c r="X5824" s="76"/>
    </row>
    <row r="5825" spans="1:24" s="35" customFormat="1" ht="63" x14ac:dyDescent="0.25">
      <c r="A5825" s="72" t="s">
        <v>315</v>
      </c>
      <c r="B5825" s="44" t="s">
        <v>335</v>
      </c>
      <c r="C5825" s="73" t="s">
        <v>102</v>
      </c>
      <c r="D5825" s="43" t="s">
        <v>205</v>
      </c>
      <c r="E5825" s="74"/>
      <c r="F5825" s="74"/>
      <c r="G5825" s="74"/>
      <c r="H5825" s="74"/>
      <c r="I5825" s="119"/>
      <c r="J5825" s="55"/>
      <c r="K5825" s="119"/>
      <c r="L5825" s="55"/>
      <c r="M5825" s="75"/>
      <c r="N5825" s="75"/>
      <c r="O5825" s="74"/>
      <c r="P5825" s="74"/>
      <c r="Q5825" s="59">
        <f>O5825-P5825</f>
        <v>0</v>
      </c>
      <c r="R5825" s="74"/>
      <c r="S5825" s="53">
        <f>ROUND(R5825/12*3,0)</f>
        <v>0</v>
      </c>
      <c r="T5825" s="53"/>
      <c r="U5825" s="53"/>
      <c r="V5825" s="53">
        <f>T5825-U5825</f>
        <v>0</v>
      </c>
      <c r="W5825" s="75"/>
      <c r="X5825" s="76"/>
    </row>
    <row r="5826" spans="1:24" s="35" customFormat="1" ht="15.75" x14ac:dyDescent="0.25">
      <c r="A5826" s="72" t="s">
        <v>315</v>
      </c>
      <c r="B5826" s="44" t="s">
        <v>335</v>
      </c>
      <c r="C5826" s="23" t="s">
        <v>367</v>
      </c>
      <c r="D5826" s="43" t="s">
        <v>370</v>
      </c>
      <c r="E5826" s="74"/>
      <c r="F5826" s="74"/>
      <c r="G5826" s="74"/>
      <c r="H5826" s="74"/>
      <c r="I5826" s="54"/>
      <c r="J5826" s="50"/>
      <c r="K5826" s="54"/>
      <c r="L5826" s="55"/>
      <c r="M5826" s="75"/>
      <c r="N5826" s="75"/>
      <c r="O5826" s="74"/>
      <c r="P5826" s="74"/>
      <c r="Q5826" s="57"/>
      <c r="R5826" s="74"/>
      <c r="S5826" s="53"/>
      <c r="T5826" s="58"/>
      <c r="U5826" s="58"/>
      <c r="V5826" s="53"/>
      <c r="W5826" s="75"/>
      <c r="X5826" s="76"/>
    </row>
    <row r="5827" spans="1:24" s="35" customFormat="1" ht="15.75" x14ac:dyDescent="0.25">
      <c r="A5827" s="72" t="s">
        <v>315</v>
      </c>
      <c r="B5827" s="44" t="s">
        <v>335</v>
      </c>
      <c r="C5827" s="23" t="s">
        <v>368</v>
      </c>
      <c r="D5827" s="43" t="s">
        <v>371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/>
      <c r="R5827" s="74"/>
      <c r="S5827" s="53"/>
      <c r="T5827" s="58"/>
      <c r="U5827" s="58"/>
      <c r="V5827" s="53"/>
      <c r="W5827" s="75"/>
      <c r="X5827" s="76"/>
    </row>
    <row r="5828" spans="1:24" s="35" customFormat="1" ht="31.5" x14ac:dyDescent="0.25">
      <c r="A5828" s="72" t="s">
        <v>315</v>
      </c>
      <c r="B5828" s="44" t="s">
        <v>335</v>
      </c>
      <c r="C5828" s="23" t="s">
        <v>369</v>
      </c>
      <c r="D5828" s="43" t="s">
        <v>372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/>
      <c r="R5828" s="74"/>
      <c r="S5828" s="53"/>
      <c r="T5828" s="58"/>
      <c r="U5828" s="58"/>
      <c r="V5828" s="53"/>
      <c r="W5828" s="75"/>
      <c r="X5828" s="76"/>
    </row>
    <row r="5829" spans="1:24" s="35" customFormat="1" ht="31.5" x14ac:dyDescent="0.25">
      <c r="A5829" s="72" t="s">
        <v>315</v>
      </c>
      <c r="B5829" s="44" t="s">
        <v>335</v>
      </c>
      <c r="C5829" s="79" t="s">
        <v>206</v>
      </c>
      <c r="D5829" s="43" t="s">
        <v>207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>
        <f t="shared" ref="Q5829:Q5866" si="2294">O5829-P5829</f>
        <v>0</v>
      </c>
      <c r="R5829" s="74"/>
      <c r="S5829" s="53">
        <f t="shared" ref="S5829:S5866" si="2295">ROUND(R5829/12*3,0)</f>
        <v>0</v>
      </c>
      <c r="T5829" s="58"/>
      <c r="U5829" s="58"/>
      <c r="V5829" s="53">
        <f t="shared" ref="V5829:V5866" si="2296">T5829-U5829</f>
        <v>0</v>
      </c>
      <c r="W5829" s="75"/>
      <c r="X5829" s="76"/>
    </row>
    <row r="5830" spans="1:24" s="35" customFormat="1" ht="31.5" x14ac:dyDescent="0.25">
      <c r="A5830" s="72" t="s">
        <v>315</v>
      </c>
      <c r="B5830" s="44" t="s">
        <v>335</v>
      </c>
      <c r="C5830" s="79" t="s">
        <v>208</v>
      </c>
      <c r="D5830" s="43" t="s">
        <v>209</v>
      </c>
      <c r="E5830" s="53"/>
      <c r="F5830" s="53">
        <f>E5830/12*1</f>
        <v>0</v>
      </c>
      <c r="G5830" s="53"/>
      <c r="H5830" s="53"/>
      <c r="I5830" s="54"/>
      <c r="J5830" s="50"/>
      <c r="K5830" s="54"/>
      <c r="L5830" s="55"/>
      <c r="M5830" s="75"/>
      <c r="N5830" s="75"/>
      <c r="O5830" s="74"/>
      <c r="P5830" s="74"/>
      <c r="Q5830" s="57">
        <f t="shared" si="2294"/>
        <v>0</v>
      </c>
      <c r="R5830" s="74"/>
      <c r="S5830" s="53">
        <f t="shared" si="2295"/>
        <v>0</v>
      </c>
      <c r="T5830" s="58"/>
      <c r="U5830" s="58"/>
      <c r="V5830" s="53">
        <f t="shared" si="2296"/>
        <v>0</v>
      </c>
      <c r="W5830" s="75"/>
      <c r="X5830" s="76"/>
    </row>
    <row r="5831" spans="1:24" s="35" customFormat="1" ht="15.75" x14ac:dyDescent="0.25">
      <c r="A5831" s="72" t="s">
        <v>315</v>
      </c>
      <c r="B5831" s="44" t="s">
        <v>335</v>
      </c>
      <c r="C5831" s="79" t="s">
        <v>210</v>
      </c>
      <c r="D5831" s="43" t="s">
        <v>223</v>
      </c>
      <c r="E5831" s="74"/>
      <c r="F5831" s="74"/>
      <c r="G5831" s="74"/>
      <c r="H5831" s="74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2294"/>
        <v>0</v>
      </c>
      <c r="R5831" s="74"/>
      <c r="S5831" s="53">
        <f t="shared" si="2295"/>
        <v>0</v>
      </c>
      <c r="T5831" s="58"/>
      <c r="U5831" s="58"/>
      <c r="V5831" s="53">
        <f t="shared" si="2296"/>
        <v>0</v>
      </c>
      <c r="W5831" s="75"/>
      <c r="X5831" s="76"/>
    </row>
    <row r="5832" spans="1:24" s="35" customFormat="1" ht="31.5" x14ac:dyDescent="0.25">
      <c r="A5832" s="72" t="s">
        <v>315</v>
      </c>
      <c r="B5832" s="44" t="s">
        <v>335</v>
      </c>
      <c r="C5832" s="79" t="s">
        <v>211</v>
      </c>
      <c r="D5832" s="43" t="s">
        <v>212</v>
      </c>
      <c r="E5832" s="53"/>
      <c r="F5832" s="53">
        <f>E5832/12*1</f>
        <v>0</v>
      </c>
      <c r="G5832" s="53"/>
      <c r="H5832" s="53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2294"/>
        <v>0</v>
      </c>
      <c r="R5832" s="74"/>
      <c r="S5832" s="53">
        <f t="shared" si="2295"/>
        <v>0</v>
      </c>
      <c r="T5832" s="58"/>
      <c r="U5832" s="58"/>
      <c r="V5832" s="53">
        <f t="shared" si="2296"/>
        <v>0</v>
      </c>
      <c r="W5832" s="75"/>
      <c r="X5832" s="76"/>
    </row>
    <row r="5833" spans="1:24" s="35" customFormat="1" ht="15.75" x14ac:dyDescent="0.25">
      <c r="A5833" s="72" t="s">
        <v>315</v>
      </c>
      <c r="B5833" s="44" t="s">
        <v>335</v>
      </c>
      <c r="C5833" s="79" t="s">
        <v>213</v>
      </c>
      <c r="D5833" s="43" t="s">
        <v>214</v>
      </c>
      <c r="E5833" s="74"/>
      <c r="F5833" s="74"/>
      <c r="G5833" s="74"/>
      <c r="H5833" s="74"/>
      <c r="I5833" s="54"/>
      <c r="J5833" s="50"/>
      <c r="K5833" s="54"/>
      <c r="L5833" s="55"/>
      <c r="M5833" s="75"/>
      <c r="N5833" s="75"/>
      <c r="O5833" s="74"/>
      <c r="P5833" s="74"/>
      <c r="Q5833" s="57">
        <f t="shared" si="2294"/>
        <v>0</v>
      </c>
      <c r="R5833" s="74"/>
      <c r="S5833" s="53">
        <f t="shared" si="2295"/>
        <v>0</v>
      </c>
      <c r="T5833" s="58"/>
      <c r="U5833" s="58"/>
      <c r="V5833" s="53">
        <f t="shared" si="2296"/>
        <v>0</v>
      </c>
      <c r="W5833" s="75"/>
      <c r="X5833" s="76"/>
    </row>
    <row r="5834" spans="1:24" s="35" customFormat="1" ht="31.5" x14ac:dyDescent="0.25">
      <c r="A5834" s="72" t="s">
        <v>315</v>
      </c>
      <c r="B5834" s="44" t="s">
        <v>335</v>
      </c>
      <c r="C5834" s="79" t="s">
        <v>215</v>
      </c>
      <c r="D5834" s="43" t="s">
        <v>216</v>
      </c>
      <c r="E5834" s="53"/>
      <c r="F5834" s="53">
        <f t="shared" ref="F5834:F5865" si="2297">E5834/12*1</f>
        <v>0</v>
      </c>
      <c r="G5834" s="53"/>
      <c r="H5834" s="53"/>
      <c r="I5834" s="54"/>
      <c r="J5834" s="50"/>
      <c r="K5834" s="54"/>
      <c r="L5834" s="55"/>
      <c r="M5834" s="75"/>
      <c r="N5834" s="75"/>
      <c r="O5834" s="74"/>
      <c r="P5834" s="74"/>
      <c r="Q5834" s="57">
        <f t="shared" si="2294"/>
        <v>0</v>
      </c>
      <c r="R5834" s="74"/>
      <c r="S5834" s="53">
        <f t="shared" si="2295"/>
        <v>0</v>
      </c>
      <c r="T5834" s="58"/>
      <c r="U5834" s="58"/>
      <c r="V5834" s="53">
        <f t="shared" si="2296"/>
        <v>0</v>
      </c>
      <c r="W5834" s="75"/>
      <c r="X5834" s="76"/>
    </row>
    <row r="5835" spans="1:24" s="35" customFormat="1" ht="31.5" x14ac:dyDescent="0.25">
      <c r="A5835" s="72" t="s">
        <v>315</v>
      </c>
      <c r="B5835" s="44" t="s">
        <v>335</v>
      </c>
      <c r="C5835" s="79" t="s">
        <v>217</v>
      </c>
      <c r="D5835" s="43" t="s">
        <v>218</v>
      </c>
      <c r="E5835" s="53"/>
      <c r="F5835" s="53">
        <f t="shared" si="2297"/>
        <v>0</v>
      </c>
      <c r="G5835" s="53"/>
      <c r="H5835" s="53"/>
      <c r="I5835" s="54"/>
      <c r="J5835" s="50"/>
      <c r="K5835" s="54"/>
      <c r="L5835" s="55"/>
      <c r="M5835" s="75"/>
      <c r="N5835" s="75"/>
      <c r="O5835" s="74"/>
      <c r="P5835" s="74"/>
      <c r="Q5835" s="57">
        <f t="shared" si="2294"/>
        <v>0</v>
      </c>
      <c r="R5835" s="74"/>
      <c r="S5835" s="53">
        <f t="shared" si="2295"/>
        <v>0</v>
      </c>
      <c r="T5835" s="58"/>
      <c r="U5835" s="58"/>
      <c r="V5835" s="53">
        <f t="shared" si="2296"/>
        <v>0</v>
      </c>
      <c r="W5835" s="75"/>
      <c r="X5835" s="76"/>
    </row>
    <row r="5836" spans="1:24" s="35" customFormat="1" ht="31.5" x14ac:dyDescent="0.25">
      <c r="A5836" s="72" t="s">
        <v>315</v>
      </c>
      <c r="B5836" s="44" t="s">
        <v>335</v>
      </c>
      <c r="C5836" s="79" t="s">
        <v>219</v>
      </c>
      <c r="D5836" s="43" t="s">
        <v>220</v>
      </c>
      <c r="E5836" s="53"/>
      <c r="F5836" s="53">
        <f t="shared" si="2297"/>
        <v>0</v>
      </c>
      <c r="G5836" s="53"/>
      <c r="H5836" s="53"/>
      <c r="I5836" s="54"/>
      <c r="J5836" s="50"/>
      <c r="K5836" s="54"/>
      <c r="L5836" s="55"/>
      <c r="M5836" s="75"/>
      <c r="N5836" s="75"/>
      <c r="O5836" s="74"/>
      <c r="P5836" s="74"/>
      <c r="Q5836" s="57">
        <f t="shared" si="2294"/>
        <v>0</v>
      </c>
      <c r="R5836" s="74"/>
      <c r="S5836" s="53">
        <f t="shared" si="2295"/>
        <v>0</v>
      </c>
      <c r="T5836" s="58"/>
      <c r="U5836" s="58"/>
      <c r="V5836" s="53">
        <f t="shared" si="2296"/>
        <v>0</v>
      </c>
      <c r="W5836" s="75"/>
      <c r="X5836" s="76"/>
    </row>
    <row r="5837" spans="1:24" s="35" customFormat="1" ht="31.5" x14ac:dyDescent="0.25">
      <c r="A5837" s="72" t="s">
        <v>315</v>
      </c>
      <c r="B5837" s="44" t="s">
        <v>335</v>
      </c>
      <c r="C5837" s="79" t="s">
        <v>221</v>
      </c>
      <c r="D5837" s="43" t="s">
        <v>224</v>
      </c>
      <c r="E5837" s="53"/>
      <c r="F5837" s="53">
        <f t="shared" si="2297"/>
        <v>0</v>
      </c>
      <c r="G5837" s="53"/>
      <c r="H5837" s="53"/>
      <c r="I5837" s="54"/>
      <c r="J5837" s="50"/>
      <c r="K5837" s="54"/>
      <c r="L5837" s="55"/>
      <c r="M5837" s="75"/>
      <c r="N5837" s="75"/>
      <c r="O5837" s="74"/>
      <c r="P5837" s="74"/>
      <c r="Q5837" s="57">
        <f t="shared" si="2294"/>
        <v>0</v>
      </c>
      <c r="R5837" s="74"/>
      <c r="S5837" s="53">
        <f t="shared" si="2295"/>
        <v>0</v>
      </c>
      <c r="T5837" s="58"/>
      <c r="U5837" s="58"/>
      <c r="V5837" s="53">
        <f t="shared" si="2296"/>
        <v>0</v>
      </c>
      <c r="W5837" s="75"/>
      <c r="X5837" s="76"/>
    </row>
    <row r="5838" spans="1:24" s="35" customFormat="1" ht="31.5" x14ac:dyDescent="0.25">
      <c r="A5838" s="72" t="s">
        <v>315</v>
      </c>
      <c r="B5838" s="44" t="s">
        <v>335</v>
      </c>
      <c r="C5838" s="79" t="s">
        <v>222</v>
      </c>
      <c r="D5838" s="43" t="s">
        <v>225</v>
      </c>
      <c r="E5838" s="53"/>
      <c r="F5838" s="53">
        <f t="shared" si="2297"/>
        <v>0</v>
      </c>
      <c r="G5838" s="53"/>
      <c r="H5838" s="53"/>
      <c r="I5838" s="54"/>
      <c r="J5838" s="50"/>
      <c r="K5838" s="54"/>
      <c r="L5838" s="55"/>
      <c r="M5838" s="75"/>
      <c r="N5838" s="75"/>
      <c r="O5838" s="74"/>
      <c r="P5838" s="74"/>
      <c r="Q5838" s="57">
        <f t="shared" si="2294"/>
        <v>0</v>
      </c>
      <c r="R5838" s="74"/>
      <c r="S5838" s="53">
        <f t="shared" si="2295"/>
        <v>0</v>
      </c>
      <c r="T5838" s="58"/>
      <c r="U5838" s="58"/>
      <c r="V5838" s="53">
        <f t="shared" si="2296"/>
        <v>0</v>
      </c>
      <c r="W5838" s="75"/>
      <c r="X5838" s="76"/>
    </row>
    <row r="5839" spans="1:24" s="35" customFormat="1" ht="31.5" x14ac:dyDescent="0.25">
      <c r="A5839" s="72" t="s">
        <v>315</v>
      </c>
      <c r="B5839" s="44" t="s">
        <v>335</v>
      </c>
      <c r="C5839" s="79" t="s">
        <v>277</v>
      </c>
      <c r="D5839" s="43" t="s">
        <v>278</v>
      </c>
      <c r="E5839" s="53"/>
      <c r="F5839" s="53">
        <f t="shared" si="2297"/>
        <v>0</v>
      </c>
      <c r="G5839" s="53"/>
      <c r="H5839" s="53"/>
      <c r="I5839" s="54"/>
      <c r="J5839" s="50"/>
      <c r="K5839" s="54"/>
      <c r="L5839" s="55"/>
      <c r="M5839" s="75"/>
      <c r="N5839" s="75"/>
      <c r="O5839" s="74"/>
      <c r="P5839" s="74"/>
      <c r="Q5839" s="57">
        <f t="shared" si="2294"/>
        <v>0</v>
      </c>
      <c r="R5839" s="74"/>
      <c r="S5839" s="53">
        <f t="shared" si="2295"/>
        <v>0</v>
      </c>
      <c r="T5839" s="58"/>
      <c r="U5839" s="58"/>
      <c r="V5839" s="53">
        <f t="shared" si="2296"/>
        <v>0</v>
      </c>
      <c r="W5839" s="75"/>
      <c r="X5839" s="76"/>
    </row>
    <row r="5840" spans="1:24" s="35" customFormat="1" ht="15.75" x14ac:dyDescent="0.25">
      <c r="A5840" s="72" t="s">
        <v>315</v>
      </c>
      <c r="B5840" s="44" t="s">
        <v>335</v>
      </c>
      <c r="C5840" s="79" t="s">
        <v>226</v>
      </c>
      <c r="D5840" s="38" t="s">
        <v>408</v>
      </c>
      <c r="E5840" s="53"/>
      <c r="F5840" s="53">
        <f t="shared" si="2297"/>
        <v>0</v>
      </c>
      <c r="G5840" s="53"/>
      <c r="H5840" s="53"/>
      <c r="I5840" s="119">
        <f>G5840-F5840</f>
        <v>0</v>
      </c>
      <c r="J5840" s="50"/>
      <c r="K5840" s="54"/>
      <c r="L5840" s="55"/>
      <c r="M5840" s="75"/>
      <c r="N5840" s="75"/>
      <c r="O5840" s="74"/>
      <c r="P5840" s="74"/>
      <c r="Q5840" s="57">
        <f t="shared" si="2294"/>
        <v>0</v>
      </c>
      <c r="R5840" s="74"/>
      <c r="S5840" s="53">
        <f t="shared" si="2295"/>
        <v>0</v>
      </c>
      <c r="T5840" s="58"/>
      <c r="U5840" s="58"/>
      <c r="V5840" s="53">
        <f t="shared" si="2296"/>
        <v>0</v>
      </c>
      <c r="W5840" s="75"/>
      <c r="X5840" s="76"/>
    </row>
    <row r="5841" spans="1:24" s="35" customFormat="1" ht="31.5" x14ac:dyDescent="0.25">
      <c r="A5841" s="72" t="s">
        <v>315</v>
      </c>
      <c r="B5841" s="44" t="s">
        <v>335</v>
      </c>
      <c r="C5841" s="79" t="s">
        <v>227</v>
      </c>
      <c r="D5841" s="43" t="s">
        <v>228</v>
      </c>
      <c r="E5841" s="53"/>
      <c r="F5841" s="53">
        <f t="shared" si="2297"/>
        <v>0</v>
      </c>
      <c r="G5841" s="53"/>
      <c r="H5841" s="53"/>
      <c r="I5841" s="54"/>
      <c r="J5841" s="50"/>
      <c r="K5841" s="54"/>
      <c r="L5841" s="55"/>
      <c r="M5841" s="75"/>
      <c r="N5841" s="75"/>
      <c r="O5841" s="74"/>
      <c r="P5841" s="74"/>
      <c r="Q5841" s="57">
        <f t="shared" si="2294"/>
        <v>0</v>
      </c>
      <c r="R5841" s="74"/>
      <c r="S5841" s="53">
        <f t="shared" si="2295"/>
        <v>0</v>
      </c>
      <c r="T5841" s="58"/>
      <c r="U5841" s="58"/>
      <c r="V5841" s="53">
        <f t="shared" si="2296"/>
        <v>0</v>
      </c>
      <c r="W5841" s="75"/>
      <c r="X5841" s="76"/>
    </row>
    <row r="5842" spans="1:24" s="35" customFormat="1" ht="15.75" x14ac:dyDescent="0.25">
      <c r="A5842" s="72" t="s">
        <v>315</v>
      </c>
      <c r="B5842" s="44" t="s">
        <v>335</v>
      </c>
      <c r="C5842" s="79" t="s">
        <v>229</v>
      </c>
      <c r="D5842" s="43" t="s">
        <v>230</v>
      </c>
      <c r="E5842" s="53"/>
      <c r="F5842" s="53">
        <f t="shared" si="2297"/>
        <v>0</v>
      </c>
      <c r="G5842" s="53"/>
      <c r="H5842" s="53"/>
      <c r="I5842" s="54"/>
      <c r="J5842" s="50"/>
      <c r="K5842" s="54"/>
      <c r="L5842" s="55"/>
      <c r="M5842" s="75"/>
      <c r="N5842" s="75"/>
      <c r="O5842" s="74"/>
      <c r="P5842" s="74"/>
      <c r="Q5842" s="57">
        <f t="shared" si="2294"/>
        <v>0</v>
      </c>
      <c r="R5842" s="74"/>
      <c r="S5842" s="53">
        <f t="shared" si="2295"/>
        <v>0</v>
      </c>
      <c r="T5842" s="58"/>
      <c r="U5842" s="58"/>
      <c r="V5842" s="53">
        <f t="shared" si="2296"/>
        <v>0</v>
      </c>
      <c r="W5842" s="75"/>
      <c r="X5842" s="76"/>
    </row>
    <row r="5843" spans="1:24" s="35" customFormat="1" ht="15.75" x14ac:dyDescent="0.25">
      <c r="A5843" s="72" t="s">
        <v>315</v>
      </c>
      <c r="B5843" s="44" t="s">
        <v>335</v>
      </c>
      <c r="C5843" s="37" t="s">
        <v>377</v>
      </c>
      <c r="D5843" s="43" t="s">
        <v>359</v>
      </c>
      <c r="E5843" s="53"/>
      <c r="F5843" s="53">
        <f t="shared" si="2297"/>
        <v>0</v>
      </c>
      <c r="G5843" s="53"/>
      <c r="H5843" s="53"/>
      <c r="I5843" s="54"/>
      <c r="J5843" s="50"/>
      <c r="K5843" s="54"/>
      <c r="L5843" s="55"/>
      <c r="M5843" s="75"/>
      <c r="N5843" s="75"/>
      <c r="O5843" s="74"/>
      <c r="P5843" s="74"/>
      <c r="Q5843" s="57">
        <f t="shared" si="2294"/>
        <v>0</v>
      </c>
      <c r="R5843" s="74"/>
      <c r="S5843" s="53">
        <f t="shared" si="2295"/>
        <v>0</v>
      </c>
      <c r="T5843" s="58"/>
      <c r="U5843" s="58"/>
      <c r="V5843" s="53">
        <f t="shared" si="2296"/>
        <v>0</v>
      </c>
      <c r="W5843" s="75"/>
      <c r="X5843" s="76"/>
    </row>
    <row r="5844" spans="1:24" s="35" customFormat="1" ht="15.75" x14ac:dyDescent="0.25">
      <c r="A5844" s="72" t="s">
        <v>315</v>
      </c>
      <c r="B5844" s="44" t="s">
        <v>335</v>
      </c>
      <c r="C5844" s="79" t="s">
        <v>231</v>
      </c>
      <c r="D5844" s="43" t="s">
        <v>232</v>
      </c>
      <c r="E5844" s="53"/>
      <c r="F5844" s="53">
        <f t="shared" si="2297"/>
        <v>0</v>
      </c>
      <c r="G5844" s="53"/>
      <c r="H5844" s="53"/>
      <c r="I5844" s="54"/>
      <c r="J5844" s="50"/>
      <c r="K5844" s="54"/>
      <c r="L5844" s="55"/>
      <c r="M5844" s="75"/>
      <c r="N5844" s="75"/>
      <c r="O5844" s="74"/>
      <c r="P5844" s="74"/>
      <c r="Q5844" s="57">
        <f t="shared" si="2294"/>
        <v>0</v>
      </c>
      <c r="R5844" s="74"/>
      <c r="S5844" s="53">
        <f t="shared" si="2295"/>
        <v>0</v>
      </c>
      <c r="T5844" s="58"/>
      <c r="U5844" s="58"/>
      <c r="V5844" s="53">
        <f t="shared" si="2296"/>
        <v>0</v>
      </c>
      <c r="W5844" s="75"/>
      <c r="X5844" s="76"/>
    </row>
    <row r="5845" spans="1:24" s="35" customFormat="1" ht="15.75" x14ac:dyDescent="0.25">
      <c r="A5845" s="72" t="s">
        <v>315</v>
      </c>
      <c r="B5845" s="44" t="s">
        <v>335</v>
      </c>
      <c r="C5845" s="79" t="s">
        <v>233</v>
      </c>
      <c r="D5845" s="43" t="s">
        <v>234</v>
      </c>
      <c r="E5845" s="53"/>
      <c r="F5845" s="53"/>
      <c r="G5845" s="53"/>
      <c r="H5845" s="53"/>
      <c r="I5845" s="119"/>
      <c r="J5845" s="55"/>
      <c r="K5845" s="54"/>
      <c r="L5845" s="55"/>
      <c r="M5845" s="75"/>
      <c r="N5845" s="75"/>
      <c r="O5845" s="74"/>
      <c r="P5845" s="74"/>
      <c r="Q5845" s="57">
        <f t="shared" si="2294"/>
        <v>0</v>
      </c>
      <c r="R5845" s="74"/>
      <c r="S5845" s="53">
        <f t="shared" si="2295"/>
        <v>0</v>
      </c>
      <c r="T5845" s="58"/>
      <c r="U5845" s="58"/>
      <c r="V5845" s="53">
        <f t="shared" si="2296"/>
        <v>0</v>
      </c>
      <c r="W5845" s="75"/>
      <c r="X5845" s="76"/>
    </row>
    <row r="5846" spans="1:24" s="35" customFormat="1" ht="31.5" x14ac:dyDescent="0.25">
      <c r="A5846" s="72" t="s">
        <v>315</v>
      </c>
      <c r="B5846" s="44" t="s">
        <v>335</v>
      </c>
      <c r="C5846" s="79" t="s">
        <v>235</v>
      </c>
      <c r="D5846" s="43" t="s">
        <v>236</v>
      </c>
      <c r="E5846" s="53"/>
      <c r="F5846" s="53">
        <f t="shared" si="2297"/>
        <v>0</v>
      </c>
      <c r="G5846" s="53"/>
      <c r="H5846" s="53"/>
      <c r="I5846" s="54"/>
      <c r="J5846" s="50"/>
      <c r="K5846" s="54"/>
      <c r="L5846" s="55"/>
      <c r="M5846" s="75"/>
      <c r="N5846" s="75"/>
      <c r="O5846" s="74"/>
      <c r="P5846" s="74"/>
      <c r="Q5846" s="57">
        <f t="shared" si="2294"/>
        <v>0</v>
      </c>
      <c r="R5846" s="74"/>
      <c r="S5846" s="53">
        <f t="shared" si="2295"/>
        <v>0</v>
      </c>
      <c r="T5846" s="58"/>
      <c r="U5846" s="58"/>
      <c r="V5846" s="53">
        <f t="shared" si="2296"/>
        <v>0</v>
      </c>
      <c r="W5846" s="75"/>
      <c r="X5846" s="76"/>
    </row>
    <row r="5847" spans="1:24" s="35" customFormat="1" ht="31.5" x14ac:dyDescent="0.25">
      <c r="A5847" s="72" t="s">
        <v>315</v>
      </c>
      <c r="B5847" s="44" t="s">
        <v>335</v>
      </c>
      <c r="C5847" s="79" t="s">
        <v>237</v>
      </c>
      <c r="D5847" s="43" t="s">
        <v>238</v>
      </c>
      <c r="E5847" s="53"/>
      <c r="F5847" s="53">
        <f t="shared" si="2297"/>
        <v>0</v>
      </c>
      <c r="G5847" s="53"/>
      <c r="H5847" s="53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2294"/>
        <v>0</v>
      </c>
      <c r="R5847" s="74"/>
      <c r="S5847" s="53">
        <f t="shared" si="2295"/>
        <v>0</v>
      </c>
      <c r="T5847" s="58"/>
      <c r="U5847" s="58"/>
      <c r="V5847" s="53">
        <f t="shared" si="2296"/>
        <v>0</v>
      </c>
      <c r="W5847" s="75"/>
      <c r="X5847" s="76"/>
    </row>
    <row r="5848" spans="1:24" s="35" customFormat="1" ht="15.75" x14ac:dyDescent="0.25">
      <c r="A5848" s="72" t="s">
        <v>315</v>
      </c>
      <c r="B5848" s="44" t="s">
        <v>335</v>
      </c>
      <c r="C5848" s="79" t="s">
        <v>239</v>
      </c>
      <c r="D5848" s="43" t="s">
        <v>243</v>
      </c>
      <c r="E5848" s="53"/>
      <c r="F5848" s="53">
        <f t="shared" si="2297"/>
        <v>0</v>
      </c>
      <c r="G5848" s="53"/>
      <c r="H5848" s="53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2294"/>
        <v>0</v>
      </c>
      <c r="R5848" s="74"/>
      <c r="S5848" s="53">
        <f t="shared" si="2295"/>
        <v>0</v>
      </c>
      <c r="T5848" s="58"/>
      <c r="U5848" s="58"/>
      <c r="V5848" s="53">
        <f t="shared" si="2296"/>
        <v>0</v>
      </c>
      <c r="W5848" s="75"/>
      <c r="X5848" s="76"/>
    </row>
    <row r="5849" spans="1:24" s="35" customFormat="1" ht="15.75" x14ac:dyDescent="0.25">
      <c r="A5849" s="72" t="s">
        <v>315</v>
      </c>
      <c r="B5849" s="44" t="s">
        <v>335</v>
      </c>
      <c r="C5849" s="79" t="s">
        <v>240</v>
      </c>
      <c r="D5849" s="43" t="s">
        <v>244</v>
      </c>
      <c r="E5849" s="53"/>
      <c r="F5849" s="53"/>
      <c r="G5849" s="53"/>
      <c r="H5849" s="53"/>
      <c r="I5849" s="119">
        <f t="shared" ref="I5849" si="2298">G5849-F5849</f>
        <v>0</v>
      </c>
      <c r="J5849" s="55" t="e">
        <f t="shared" ref="J5849" si="2299">ROUND(I5849/F5849*100,2)</f>
        <v>#DIV/0!</v>
      </c>
      <c r="K5849" s="54">
        <f>G5849-F5849</f>
        <v>0</v>
      </c>
      <c r="L5849" s="55" t="e">
        <f>ROUND(K5849*100/-F5849,2)</f>
        <v>#DIV/0!</v>
      </c>
      <c r="M5849" s="75"/>
      <c r="N5849" s="75"/>
      <c r="O5849" s="74"/>
      <c r="P5849" s="74"/>
      <c r="Q5849" s="57">
        <f t="shared" si="2294"/>
        <v>0</v>
      </c>
      <c r="R5849" s="74"/>
      <c r="S5849" s="53">
        <f t="shared" si="2295"/>
        <v>0</v>
      </c>
      <c r="T5849" s="58"/>
      <c r="U5849" s="58"/>
      <c r="V5849" s="53">
        <f t="shared" si="2296"/>
        <v>0</v>
      </c>
      <c r="W5849" s="75"/>
      <c r="X5849" s="76"/>
    </row>
    <row r="5850" spans="1:24" s="35" customFormat="1" ht="15.75" x14ac:dyDescent="0.25">
      <c r="A5850" s="72" t="s">
        <v>315</v>
      </c>
      <c r="B5850" s="44" t="s">
        <v>335</v>
      </c>
      <c r="C5850" s="79" t="s">
        <v>241</v>
      </c>
      <c r="D5850" s="43" t="s">
        <v>242</v>
      </c>
      <c r="E5850" s="53"/>
      <c r="F5850" s="53">
        <f t="shared" si="2297"/>
        <v>0</v>
      </c>
      <c r="G5850" s="53"/>
      <c r="H5850" s="53"/>
      <c r="I5850" s="54"/>
      <c r="J5850" s="50"/>
      <c r="K5850" s="54"/>
      <c r="L5850" s="55"/>
      <c r="M5850" s="75"/>
      <c r="N5850" s="75"/>
      <c r="O5850" s="74"/>
      <c r="P5850" s="74"/>
      <c r="Q5850" s="57">
        <f t="shared" si="2294"/>
        <v>0</v>
      </c>
      <c r="R5850" s="74"/>
      <c r="S5850" s="53">
        <f t="shared" si="2295"/>
        <v>0</v>
      </c>
      <c r="T5850" s="58"/>
      <c r="U5850" s="58"/>
      <c r="V5850" s="53">
        <f t="shared" si="2296"/>
        <v>0</v>
      </c>
      <c r="W5850" s="75"/>
      <c r="X5850" s="76"/>
    </row>
    <row r="5851" spans="1:24" s="35" customFormat="1" ht="31.5" x14ac:dyDescent="0.25">
      <c r="A5851" s="72" t="s">
        <v>315</v>
      </c>
      <c r="B5851" s="44" t="s">
        <v>335</v>
      </c>
      <c r="C5851" s="79" t="s">
        <v>245</v>
      </c>
      <c r="D5851" s="43" t="s">
        <v>246</v>
      </c>
      <c r="E5851" s="53"/>
      <c r="F5851" s="53">
        <f t="shared" si="2297"/>
        <v>0</v>
      </c>
      <c r="G5851" s="53"/>
      <c r="H5851" s="53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2294"/>
        <v>0</v>
      </c>
      <c r="R5851" s="74"/>
      <c r="S5851" s="53">
        <f t="shared" si="2295"/>
        <v>0</v>
      </c>
      <c r="T5851" s="58"/>
      <c r="U5851" s="58"/>
      <c r="V5851" s="53">
        <f t="shared" si="2296"/>
        <v>0</v>
      </c>
      <c r="W5851" s="75"/>
      <c r="X5851" s="76"/>
    </row>
    <row r="5852" spans="1:24" s="35" customFormat="1" ht="15.75" x14ac:dyDescent="0.25">
      <c r="A5852" s="72" t="s">
        <v>315</v>
      </c>
      <c r="B5852" s="44" t="s">
        <v>335</v>
      </c>
      <c r="C5852" s="79" t="s">
        <v>247</v>
      </c>
      <c r="D5852" s="43" t="s">
        <v>248</v>
      </c>
      <c r="E5852" s="53"/>
      <c r="F5852" s="53">
        <f t="shared" si="2297"/>
        <v>0</v>
      </c>
      <c r="G5852" s="53"/>
      <c r="H5852" s="53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2294"/>
        <v>0</v>
      </c>
      <c r="R5852" s="74"/>
      <c r="S5852" s="53">
        <f t="shared" si="2295"/>
        <v>0</v>
      </c>
      <c r="T5852" s="58"/>
      <c r="U5852" s="58"/>
      <c r="V5852" s="53">
        <f t="shared" si="2296"/>
        <v>0</v>
      </c>
      <c r="W5852" s="75"/>
      <c r="X5852" s="76"/>
    </row>
    <row r="5853" spans="1:24" s="35" customFormat="1" ht="31.5" x14ac:dyDescent="0.25">
      <c r="A5853" s="72" t="s">
        <v>315</v>
      </c>
      <c r="B5853" s="44" t="s">
        <v>335</v>
      </c>
      <c r="C5853" s="79" t="s">
        <v>249</v>
      </c>
      <c r="D5853" s="43" t="s">
        <v>250</v>
      </c>
      <c r="E5853" s="53"/>
      <c r="F5853" s="53">
        <f t="shared" si="2297"/>
        <v>0</v>
      </c>
      <c r="G5853" s="53"/>
      <c r="H5853" s="53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2294"/>
        <v>0</v>
      </c>
      <c r="R5853" s="74"/>
      <c r="S5853" s="53">
        <f t="shared" si="2295"/>
        <v>0</v>
      </c>
      <c r="T5853" s="58"/>
      <c r="U5853" s="58"/>
      <c r="V5853" s="53">
        <f t="shared" si="2296"/>
        <v>0</v>
      </c>
      <c r="W5853" s="75"/>
      <c r="X5853" s="76"/>
    </row>
    <row r="5854" spans="1:24" s="35" customFormat="1" ht="15.75" x14ac:dyDescent="0.25">
      <c r="A5854" s="72" t="s">
        <v>315</v>
      </c>
      <c r="B5854" s="44" t="s">
        <v>335</v>
      </c>
      <c r="C5854" s="79" t="s">
        <v>251</v>
      </c>
      <c r="D5854" s="43" t="s">
        <v>260</v>
      </c>
      <c r="E5854" s="53"/>
      <c r="F5854" s="53">
        <f t="shared" si="2297"/>
        <v>0</v>
      </c>
      <c r="G5854" s="53"/>
      <c r="H5854" s="53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2294"/>
        <v>0</v>
      </c>
      <c r="R5854" s="74"/>
      <c r="S5854" s="53">
        <f t="shared" si="2295"/>
        <v>0</v>
      </c>
      <c r="T5854" s="58"/>
      <c r="U5854" s="58"/>
      <c r="V5854" s="53">
        <f t="shared" si="2296"/>
        <v>0</v>
      </c>
      <c r="W5854" s="75"/>
      <c r="X5854" s="76"/>
    </row>
    <row r="5855" spans="1:24" s="35" customFormat="1" ht="15.75" x14ac:dyDescent="0.25">
      <c r="A5855" s="72" t="s">
        <v>315</v>
      </c>
      <c r="B5855" s="44" t="s">
        <v>335</v>
      </c>
      <c r="C5855" s="79" t="s">
        <v>252</v>
      </c>
      <c r="D5855" s="43" t="s">
        <v>253</v>
      </c>
      <c r="E5855" s="53"/>
      <c r="F5855" s="53">
        <f t="shared" si="2297"/>
        <v>0</v>
      </c>
      <c r="G5855" s="53"/>
      <c r="H5855" s="53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2294"/>
        <v>0</v>
      </c>
      <c r="R5855" s="74"/>
      <c r="S5855" s="53">
        <f t="shared" si="2295"/>
        <v>0</v>
      </c>
      <c r="T5855" s="58"/>
      <c r="U5855" s="58"/>
      <c r="V5855" s="53">
        <f t="shared" si="2296"/>
        <v>0</v>
      </c>
      <c r="W5855" s="75"/>
      <c r="X5855" s="76"/>
    </row>
    <row r="5856" spans="1:24" s="35" customFormat="1" ht="15.75" x14ac:dyDescent="0.25">
      <c r="A5856" s="72" t="s">
        <v>315</v>
      </c>
      <c r="B5856" s="44" t="s">
        <v>335</v>
      </c>
      <c r="C5856" s="79" t="s">
        <v>254</v>
      </c>
      <c r="D5856" s="43" t="s">
        <v>255</v>
      </c>
      <c r="E5856" s="53"/>
      <c r="F5856" s="53">
        <f t="shared" si="2297"/>
        <v>0</v>
      </c>
      <c r="G5856" s="53"/>
      <c r="H5856" s="53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2294"/>
        <v>0</v>
      </c>
      <c r="R5856" s="74"/>
      <c r="S5856" s="53">
        <f t="shared" si="2295"/>
        <v>0</v>
      </c>
      <c r="T5856" s="58"/>
      <c r="U5856" s="58"/>
      <c r="V5856" s="53">
        <f t="shared" si="2296"/>
        <v>0</v>
      </c>
      <c r="W5856" s="75"/>
      <c r="X5856" s="76"/>
    </row>
    <row r="5857" spans="1:24" s="35" customFormat="1" ht="15.75" x14ac:dyDescent="0.25">
      <c r="A5857" s="72" t="s">
        <v>315</v>
      </c>
      <c r="B5857" s="44" t="s">
        <v>335</v>
      </c>
      <c r="C5857" s="79" t="s">
        <v>256</v>
      </c>
      <c r="D5857" s="43" t="s">
        <v>257</v>
      </c>
      <c r="E5857" s="53"/>
      <c r="F5857" s="53">
        <f t="shared" si="2297"/>
        <v>0</v>
      </c>
      <c r="G5857" s="53"/>
      <c r="H5857" s="53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2294"/>
        <v>0</v>
      </c>
      <c r="R5857" s="74"/>
      <c r="S5857" s="53">
        <f t="shared" si="2295"/>
        <v>0</v>
      </c>
      <c r="T5857" s="58"/>
      <c r="U5857" s="58"/>
      <c r="V5857" s="53">
        <f t="shared" si="2296"/>
        <v>0</v>
      </c>
      <c r="W5857" s="75"/>
      <c r="X5857" s="76"/>
    </row>
    <row r="5858" spans="1:24" s="35" customFormat="1" ht="31.5" x14ac:dyDescent="0.25">
      <c r="A5858" s="72" t="s">
        <v>315</v>
      </c>
      <c r="B5858" s="44" t="s">
        <v>335</v>
      </c>
      <c r="C5858" s="79" t="s">
        <v>258</v>
      </c>
      <c r="D5858" s="43" t="s">
        <v>259</v>
      </c>
      <c r="E5858" s="53"/>
      <c r="F5858" s="53">
        <f t="shared" si="2297"/>
        <v>0</v>
      </c>
      <c r="G5858" s="53"/>
      <c r="H5858" s="53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2294"/>
        <v>0</v>
      </c>
      <c r="R5858" s="74"/>
      <c r="S5858" s="53">
        <f t="shared" si="2295"/>
        <v>0</v>
      </c>
      <c r="T5858" s="58"/>
      <c r="U5858" s="58"/>
      <c r="V5858" s="53">
        <f t="shared" si="2296"/>
        <v>0</v>
      </c>
      <c r="W5858" s="75"/>
      <c r="X5858" s="76"/>
    </row>
    <row r="5859" spans="1:24" s="35" customFormat="1" ht="15.75" x14ac:dyDescent="0.25">
      <c r="A5859" s="72" t="s">
        <v>315</v>
      </c>
      <c r="B5859" s="44" t="s">
        <v>335</v>
      </c>
      <c r="C5859" s="79" t="s">
        <v>261</v>
      </c>
      <c r="D5859" s="43" t="s">
        <v>262</v>
      </c>
      <c r="E5859" s="53"/>
      <c r="F5859" s="53">
        <f t="shared" si="2297"/>
        <v>0</v>
      </c>
      <c r="G5859" s="53"/>
      <c r="H5859" s="53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2294"/>
        <v>0</v>
      </c>
      <c r="R5859" s="74"/>
      <c r="S5859" s="53">
        <f t="shared" si="2295"/>
        <v>0</v>
      </c>
      <c r="T5859" s="58"/>
      <c r="U5859" s="58"/>
      <c r="V5859" s="53">
        <f t="shared" si="2296"/>
        <v>0</v>
      </c>
      <c r="W5859" s="75"/>
      <c r="X5859" s="76"/>
    </row>
    <row r="5860" spans="1:24" s="35" customFormat="1" ht="47.25" x14ac:dyDescent="0.25">
      <c r="A5860" s="72" t="s">
        <v>315</v>
      </c>
      <c r="B5860" s="44" t="s">
        <v>335</v>
      </c>
      <c r="C5860" s="79" t="s">
        <v>263</v>
      </c>
      <c r="D5860" s="43" t="s">
        <v>264</v>
      </c>
      <c r="E5860" s="53"/>
      <c r="F5860" s="53">
        <f t="shared" si="2297"/>
        <v>0</v>
      </c>
      <c r="G5860" s="53"/>
      <c r="H5860" s="53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2294"/>
        <v>0</v>
      </c>
      <c r="R5860" s="74"/>
      <c r="S5860" s="53">
        <f t="shared" si="2295"/>
        <v>0</v>
      </c>
      <c r="T5860" s="58"/>
      <c r="U5860" s="58"/>
      <c r="V5860" s="53">
        <f t="shared" si="2296"/>
        <v>0</v>
      </c>
      <c r="W5860" s="75"/>
      <c r="X5860" s="76"/>
    </row>
    <row r="5861" spans="1:24" s="35" customFormat="1" ht="15.75" x14ac:dyDescent="0.25">
      <c r="A5861" s="72" t="s">
        <v>315</v>
      </c>
      <c r="B5861" s="44" t="s">
        <v>335</v>
      </c>
      <c r="C5861" s="79" t="s">
        <v>265</v>
      </c>
      <c r="D5861" s="43" t="s">
        <v>266</v>
      </c>
      <c r="E5861" s="53"/>
      <c r="F5861" s="53">
        <f t="shared" si="2297"/>
        <v>0</v>
      </c>
      <c r="G5861" s="53"/>
      <c r="H5861" s="53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2294"/>
        <v>0</v>
      </c>
      <c r="R5861" s="74"/>
      <c r="S5861" s="53">
        <f t="shared" si="2295"/>
        <v>0</v>
      </c>
      <c r="T5861" s="58"/>
      <c r="U5861" s="58"/>
      <c r="V5861" s="53">
        <f t="shared" si="2296"/>
        <v>0</v>
      </c>
      <c r="W5861" s="75"/>
      <c r="X5861" s="76"/>
    </row>
    <row r="5862" spans="1:24" s="35" customFormat="1" ht="31.5" x14ac:dyDescent="0.25">
      <c r="A5862" s="72" t="s">
        <v>315</v>
      </c>
      <c r="B5862" s="44" t="s">
        <v>335</v>
      </c>
      <c r="C5862" s="79" t="s">
        <v>267</v>
      </c>
      <c r="D5862" s="43" t="s">
        <v>268</v>
      </c>
      <c r="E5862" s="53"/>
      <c r="F5862" s="53">
        <f t="shared" si="2297"/>
        <v>0</v>
      </c>
      <c r="G5862" s="53"/>
      <c r="H5862" s="53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2294"/>
        <v>0</v>
      </c>
      <c r="R5862" s="74"/>
      <c r="S5862" s="53">
        <f t="shared" si="2295"/>
        <v>0</v>
      </c>
      <c r="T5862" s="58"/>
      <c r="U5862" s="58"/>
      <c r="V5862" s="53">
        <f t="shared" si="2296"/>
        <v>0</v>
      </c>
      <c r="W5862" s="75"/>
      <c r="X5862" s="76"/>
    </row>
    <row r="5863" spans="1:24" s="35" customFormat="1" ht="15.75" x14ac:dyDescent="0.25">
      <c r="A5863" s="72" t="s">
        <v>315</v>
      </c>
      <c r="B5863" s="44" t="s">
        <v>335</v>
      </c>
      <c r="C5863" s="79" t="s">
        <v>269</v>
      </c>
      <c r="D5863" s="43" t="s">
        <v>270</v>
      </c>
      <c r="E5863" s="53"/>
      <c r="F5863" s="53">
        <f t="shared" si="2297"/>
        <v>0</v>
      </c>
      <c r="G5863" s="53"/>
      <c r="H5863" s="53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2294"/>
        <v>0</v>
      </c>
      <c r="R5863" s="74"/>
      <c r="S5863" s="53">
        <f t="shared" si="2295"/>
        <v>0</v>
      </c>
      <c r="T5863" s="58"/>
      <c r="U5863" s="58"/>
      <c r="V5863" s="53">
        <f t="shared" si="2296"/>
        <v>0</v>
      </c>
      <c r="W5863" s="75"/>
      <c r="X5863" s="76"/>
    </row>
    <row r="5864" spans="1:24" s="35" customFormat="1" ht="31.5" x14ac:dyDescent="0.25">
      <c r="A5864" s="72" t="s">
        <v>315</v>
      </c>
      <c r="B5864" s="44" t="s">
        <v>335</v>
      </c>
      <c r="C5864" s="79" t="s">
        <v>271</v>
      </c>
      <c r="D5864" s="43" t="s">
        <v>272</v>
      </c>
      <c r="E5864" s="53"/>
      <c r="F5864" s="53">
        <f t="shared" si="2297"/>
        <v>0</v>
      </c>
      <c r="G5864" s="53"/>
      <c r="H5864" s="53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2294"/>
        <v>0</v>
      </c>
      <c r="R5864" s="74"/>
      <c r="S5864" s="53">
        <f t="shared" si="2295"/>
        <v>0</v>
      </c>
      <c r="T5864" s="58"/>
      <c r="U5864" s="58"/>
      <c r="V5864" s="53">
        <f t="shared" si="2296"/>
        <v>0</v>
      </c>
      <c r="W5864" s="75"/>
      <c r="X5864" s="76"/>
    </row>
    <row r="5865" spans="1:24" s="35" customFormat="1" ht="15.75" x14ac:dyDescent="0.25">
      <c r="A5865" s="72" t="s">
        <v>315</v>
      </c>
      <c r="B5865" s="44" t="s">
        <v>335</v>
      </c>
      <c r="C5865" s="79" t="s">
        <v>273</v>
      </c>
      <c r="D5865" s="43" t="s">
        <v>274</v>
      </c>
      <c r="E5865" s="53"/>
      <c r="F5865" s="53">
        <f t="shared" si="2297"/>
        <v>0</v>
      </c>
      <c r="G5865" s="53"/>
      <c r="H5865" s="53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2294"/>
        <v>0</v>
      </c>
      <c r="R5865" s="74"/>
      <c r="S5865" s="53">
        <f t="shared" si="2295"/>
        <v>0</v>
      </c>
      <c r="T5865" s="58"/>
      <c r="U5865" s="58"/>
      <c r="V5865" s="53">
        <f t="shared" si="2296"/>
        <v>0</v>
      </c>
      <c r="W5865" s="75"/>
      <c r="X5865" s="76"/>
    </row>
    <row r="5866" spans="1:24" s="35" customFormat="1" ht="31.5" x14ac:dyDescent="0.25">
      <c r="A5866" s="72" t="s">
        <v>315</v>
      </c>
      <c r="B5866" s="44" t="s">
        <v>335</v>
      </c>
      <c r="C5866" s="79" t="s">
        <v>275</v>
      </c>
      <c r="D5866" s="43" t="s">
        <v>276</v>
      </c>
      <c r="E5866" s="74"/>
      <c r="F5866" s="74"/>
      <c r="G5866" s="74"/>
      <c r="H5866" s="74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2294"/>
        <v>0</v>
      </c>
      <c r="R5866" s="74"/>
      <c r="S5866" s="53">
        <f t="shared" si="2295"/>
        <v>0</v>
      </c>
      <c r="T5866" s="58"/>
      <c r="U5866" s="58"/>
      <c r="V5866" s="53">
        <f t="shared" si="2296"/>
        <v>0</v>
      </c>
      <c r="W5866" s="75"/>
      <c r="X5866" s="76"/>
    </row>
    <row r="5867" spans="1:24" s="35" customFormat="1" ht="15.75" x14ac:dyDescent="0.25">
      <c r="A5867" s="72" t="s">
        <v>315</v>
      </c>
      <c r="B5867" s="44" t="s">
        <v>335</v>
      </c>
      <c r="C5867" s="37" t="s">
        <v>353</v>
      </c>
      <c r="D5867" s="43" t="s">
        <v>351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/>
      <c r="R5867" s="74"/>
      <c r="S5867" s="53"/>
      <c r="T5867" s="58"/>
      <c r="U5867" s="58"/>
      <c r="V5867" s="53"/>
      <c r="W5867" s="75"/>
      <c r="X5867" s="76"/>
    </row>
    <row r="5868" spans="1:24" s="35" customFormat="1" ht="15.75" x14ac:dyDescent="0.25">
      <c r="A5868" s="72" t="s">
        <v>315</v>
      </c>
      <c r="B5868" s="44" t="s">
        <v>335</v>
      </c>
      <c r="C5868" s="37" t="s">
        <v>354</v>
      </c>
      <c r="D5868" s="38" t="s">
        <v>355</v>
      </c>
      <c r="E5868" s="53"/>
      <c r="F5868" s="99">
        <f>E5868/12*1</f>
        <v>0</v>
      </c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>
        <f>O5868-P5868</f>
        <v>0</v>
      </c>
      <c r="R5868" s="74"/>
      <c r="S5868" s="53">
        <f>ROUND(R5868/12*3,0)</f>
        <v>0</v>
      </c>
      <c r="T5868" s="58"/>
      <c r="U5868" s="58"/>
      <c r="V5868" s="53">
        <f>T5868-U5868</f>
        <v>0</v>
      </c>
      <c r="W5868" s="75"/>
      <c r="X5868" s="76"/>
    </row>
    <row r="5869" spans="1:24" s="35" customFormat="1" ht="15.75" x14ac:dyDescent="0.25">
      <c r="A5869" s="72" t="s">
        <v>315</v>
      </c>
      <c r="B5869" s="44" t="s">
        <v>335</v>
      </c>
      <c r="C5869" s="37" t="s">
        <v>360</v>
      </c>
      <c r="D5869" s="43" t="s">
        <v>319</v>
      </c>
      <c r="E5869" s="53"/>
      <c r="F5869" s="99">
        <f>E5869/12*1</f>
        <v>0</v>
      </c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/>
      <c r="R5869" s="74"/>
      <c r="S5869" s="53"/>
      <c r="T5869" s="53"/>
      <c r="U5869" s="53"/>
      <c r="V5869" s="53"/>
      <c r="W5869" s="75"/>
      <c r="X5869" s="76"/>
    </row>
    <row r="5870" spans="1:24" s="35" customFormat="1" ht="15.75" x14ac:dyDescent="0.25">
      <c r="A5870" s="72" t="s">
        <v>315</v>
      </c>
      <c r="B5870" s="44" t="s">
        <v>335</v>
      </c>
      <c r="C5870" s="37" t="s">
        <v>380</v>
      </c>
      <c r="D5870" s="39" t="s">
        <v>361</v>
      </c>
      <c r="E5870" s="53"/>
      <c r="F5870" s="99">
        <f>E5870/12*1</f>
        <v>0</v>
      </c>
      <c r="G5870" s="74"/>
      <c r="H5870" s="53"/>
      <c r="I5870" s="119"/>
      <c r="J5870" s="50"/>
      <c r="K5870" s="54"/>
      <c r="L5870" s="55"/>
      <c r="M5870" s="75"/>
      <c r="N5870" s="75"/>
      <c r="O5870" s="74"/>
      <c r="P5870" s="74"/>
      <c r="Q5870" s="57"/>
      <c r="R5870" s="74"/>
      <c r="S5870" s="53"/>
      <c r="T5870" s="53"/>
      <c r="U5870" s="53"/>
      <c r="V5870" s="53"/>
      <c r="W5870" s="75"/>
      <c r="X5870" s="76"/>
    </row>
    <row r="5871" spans="1:24" s="35" customFormat="1" ht="15.75" x14ac:dyDescent="0.25">
      <c r="A5871" s="72" t="s">
        <v>315</v>
      </c>
      <c r="B5871" s="44" t="s">
        <v>335</v>
      </c>
      <c r="C5871" s="98" t="s">
        <v>387</v>
      </c>
      <c r="D5871" s="117" t="s">
        <v>388</v>
      </c>
      <c r="E5871" s="53">
        <v>10000</v>
      </c>
      <c r="F5871" s="53">
        <f>E5871</f>
        <v>10000</v>
      </c>
      <c r="G5871" s="53">
        <f t="shared" ref="G5871:H5871" si="2300">F5871</f>
        <v>10000</v>
      </c>
      <c r="H5871" s="53">
        <f t="shared" si="2300"/>
        <v>10000</v>
      </c>
      <c r="I5871" s="119"/>
      <c r="J5871" s="55"/>
      <c r="K5871" s="54"/>
      <c r="L5871" s="55"/>
      <c r="M5871" s="75"/>
      <c r="N5871" s="75"/>
      <c r="O5871" s="74"/>
      <c r="P5871" s="74"/>
      <c r="Q5871" s="57"/>
      <c r="R5871" s="74"/>
      <c r="S5871" s="53"/>
      <c r="T5871" s="58"/>
      <c r="U5871" s="58"/>
      <c r="V5871" s="53"/>
      <c r="W5871" s="75"/>
      <c r="X5871" s="76"/>
    </row>
    <row r="5872" spans="1:24" s="77" customFormat="1" ht="15.75" x14ac:dyDescent="0.25">
      <c r="A5872" s="100" t="s">
        <v>316</v>
      </c>
      <c r="B5872" s="100" t="s">
        <v>336</v>
      </c>
      <c r="C5872" s="108" t="s">
        <v>102</v>
      </c>
      <c r="D5872" s="102" t="s">
        <v>21</v>
      </c>
      <c r="E5872" s="109">
        <f>E5873+E5912</f>
        <v>273720</v>
      </c>
      <c r="F5872" s="109">
        <f>F5873+F5912</f>
        <v>74184.33</v>
      </c>
      <c r="G5872" s="109">
        <f>G5873+G5912</f>
        <v>146339.43</v>
      </c>
      <c r="H5872" s="109">
        <f>H5873+H5912</f>
        <v>149551</v>
      </c>
      <c r="I5872" s="127">
        <f>I5873+I5912</f>
        <v>9491.1</v>
      </c>
      <c r="J5872" s="104">
        <f>ROUND(I5872/F5872*100,2)</f>
        <v>12.79</v>
      </c>
      <c r="K5872" s="127">
        <f>K5873+K5912</f>
        <v>-13722</v>
      </c>
      <c r="L5872" s="106">
        <f>ROUND(K5872*100/-F5872,2)</f>
        <v>18.5</v>
      </c>
      <c r="M5872" s="109">
        <f t="shared" ref="M5872:V5872" si="2301">M5873+M5912</f>
        <v>6192</v>
      </c>
      <c r="N5872" s="109">
        <f t="shared" si="2301"/>
        <v>1032</v>
      </c>
      <c r="O5872" s="109">
        <f t="shared" si="2301"/>
        <v>6151</v>
      </c>
      <c r="P5872" s="109">
        <f t="shared" si="2301"/>
        <v>6060</v>
      </c>
      <c r="Q5872" s="127">
        <f t="shared" si="2301"/>
        <v>91</v>
      </c>
      <c r="R5872" s="109">
        <f t="shared" si="2301"/>
        <v>259</v>
      </c>
      <c r="S5872" s="103">
        <f t="shared" si="2301"/>
        <v>43</v>
      </c>
      <c r="T5872" s="138">
        <f t="shared" si="2301"/>
        <v>70</v>
      </c>
      <c r="U5872" s="138">
        <f t="shared" si="2301"/>
        <v>66</v>
      </c>
      <c r="V5872" s="103">
        <f t="shared" si="2301"/>
        <v>4</v>
      </c>
      <c r="W5872" s="107">
        <v>3360</v>
      </c>
      <c r="X5872" s="80"/>
    </row>
    <row r="5873" spans="1:24" s="77" customFormat="1" ht="15.75" x14ac:dyDescent="0.25">
      <c r="A5873" s="72" t="s">
        <v>316</v>
      </c>
      <c r="B5873" s="21">
        <v>1</v>
      </c>
      <c r="C5873" s="73" t="s">
        <v>102</v>
      </c>
      <c r="D5873" s="27" t="s">
        <v>22</v>
      </c>
      <c r="E5873" s="52">
        <f t="shared" ref="E5873:L5873" si="2302">E5874+E5880+E5894</f>
        <v>0</v>
      </c>
      <c r="F5873" s="52">
        <f t="shared" si="2302"/>
        <v>0</v>
      </c>
      <c r="G5873" s="52">
        <f t="shared" si="2302"/>
        <v>76386</v>
      </c>
      <c r="H5873" s="52">
        <f t="shared" si="2302"/>
        <v>76386</v>
      </c>
      <c r="I5873" s="124">
        <f t="shared" si="2302"/>
        <v>0</v>
      </c>
      <c r="J5873" s="124">
        <f t="shared" si="2302"/>
        <v>0</v>
      </c>
      <c r="K5873" s="124">
        <f t="shared" si="2302"/>
        <v>0</v>
      </c>
      <c r="L5873" s="52">
        <f t="shared" si="2302"/>
        <v>0</v>
      </c>
      <c r="M5873" s="49">
        <v>193</v>
      </c>
      <c r="N5873" s="49">
        <f>ROUND(M5873/12*2,2)</f>
        <v>32.17</v>
      </c>
      <c r="O5873" s="52">
        <f t="shared" ref="O5873:V5873" si="2303">O5874+O5880+O5894</f>
        <v>5510</v>
      </c>
      <c r="P5873" s="52">
        <f t="shared" si="2303"/>
        <v>5510</v>
      </c>
      <c r="Q5873" s="124">
        <f t="shared" si="2303"/>
        <v>0</v>
      </c>
      <c r="R5873" s="52">
        <f t="shared" si="2303"/>
        <v>0</v>
      </c>
      <c r="S5873" s="52">
        <f t="shared" si="2303"/>
        <v>0</v>
      </c>
      <c r="T5873" s="141">
        <f t="shared" si="2303"/>
        <v>18</v>
      </c>
      <c r="U5873" s="141">
        <f t="shared" si="2303"/>
        <v>18</v>
      </c>
      <c r="V5873" s="49">
        <f t="shared" si="2303"/>
        <v>0</v>
      </c>
      <c r="W5873" s="83"/>
      <c r="X5873" s="82"/>
    </row>
    <row r="5874" spans="1:24" s="77" customFormat="1" ht="15.75" x14ac:dyDescent="0.25">
      <c r="A5874" s="72" t="s">
        <v>316</v>
      </c>
      <c r="B5874" s="33" t="s">
        <v>330</v>
      </c>
      <c r="C5874" s="73" t="s">
        <v>102</v>
      </c>
      <c r="D5874" s="32" t="s">
        <v>23</v>
      </c>
      <c r="E5874" s="83">
        <f t="shared" ref="E5874:L5874" si="2304">SUM(E5875:E5879)</f>
        <v>0</v>
      </c>
      <c r="F5874" s="83">
        <f t="shared" si="2304"/>
        <v>0</v>
      </c>
      <c r="G5874" s="83">
        <f t="shared" si="2304"/>
        <v>0</v>
      </c>
      <c r="H5874" s="83">
        <f t="shared" si="2304"/>
        <v>0</v>
      </c>
      <c r="I5874" s="128">
        <f t="shared" si="2304"/>
        <v>0</v>
      </c>
      <c r="J5874" s="128">
        <f t="shared" si="2304"/>
        <v>0</v>
      </c>
      <c r="K5874" s="128">
        <f t="shared" si="2304"/>
        <v>0</v>
      </c>
      <c r="L5874" s="49">
        <f t="shared" si="2304"/>
        <v>0</v>
      </c>
      <c r="M5874" s="83"/>
      <c r="N5874" s="83"/>
      <c r="O5874" s="52">
        <f t="shared" ref="O5874:V5874" si="2305">SUM(O5875:O5879)</f>
        <v>0</v>
      </c>
      <c r="P5874" s="52">
        <f t="shared" si="2305"/>
        <v>0</v>
      </c>
      <c r="Q5874" s="124">
        <f t="shared" si="2305"/>
        <v>0</v>
      </c>
      <c r="R5874" s="52">
        <f t="shared" si="2305"/>
        <v>0</v>
      </c>
      <c r="S5874" s="52">
        <f t="shared" si="2305"/>
        <v>0</v>
      </c>
      <c r="T5874" s="52">
        <f t="shared" si="2305"/>
        <v>0</v>
      </c>
      <c r="U5874" s="49">
        <f t="shared" si="2305"/>
        <v>0</v>
      </c>
      <c r="V5874" s="49">
        <f t="shared" si="2305"/>
        <v>0</v>
      </c>
      <c r="W5874" s="83"/>
      <c r="X5874" s="82"/>
    </row>
    <row r="5875" spans="1:24" s="77" customFormat="1" ht="15.75" x14ac:dyDescent="0.25">
      <c r="A5875" s="72" t="s">
        <v>316</v>
      </c>
      <c r="B5875" s="33" t="s">
        <v>330</v>
      </c>
      <c r="C5875" s="73" t="s">
        <v>73</v>
      </c>
      <c r="D5875" s="34" t="s">
        <v>106</v>
      </c>
      <c r="E5875" s="53"/>
      <c r="F5875" s="99"/>
      <c r="G5875" s="53"/>
      <c r="H5875" s="99"/>
      <c r="I5875" s="54"/>
      <c r="J5875" s="50"/>
      <c r="K5875" s="54"/>
      <c r="L5875" s="55"/>
      <c r="M5875" s="74"/>
      <c r="N5875" s="74"/>
      <c r="O5875" s="74"/>
      <c r="P5875" s="74"/>
      <c r="Q5875" s="57">
        <f>O5875-P5875</f>
        <v>0</v>
      </c>
      <c r="R5875" s="74"/>
      <c r="S5875" s="53">
        <f>ROUND(R5875/12*3,0)</f>
        <v>0</v>
      </c>
      <c r="T5875" s="53"/>
      <c r="U5875" s="53"/>
      <c r="V5875" s="53">
        <f>T5875-U5875</f>
        <v>0</v>
      </c>
      <c r="W5875" s="74"/>
      <c r="X5875" s="76"/>
    </row>
    <row r="5876" spans="1:24" s="77" customFormat="1" ht="15.75" x14ac:dyDescent="0.25">
      <c r="A5876" s="72" t="s">
        <v>316</v>
      </c>
      <c r="B5876" s="33" t="s">
        <v>330</v>
      </c>
      <c r="C5876" s="73" t="s">
        <v>74</v>
      </c>
      <c r="D5876" s="116" t="s">
        <v>104</v>
      </c>
      <c r="E5876" s="53"/>
      <c r="F5876" s="53"/>
      <c r="G5876" s="53"/>
      <c r="H5876" s="53"/>
      <c r="I5876" s="54"/>
      <c r="J5876" s="50"/>
      <c r="K5876" s="54"/>
      <c r="L5876" s="55"/>
      <c r="M5876" s="75"/>
      <c r="N5876" s="75"/>
      <c r="O5876" s="74"/>
      <c r="P5876" s="74"/>
      <c r="Q5876" s="57">
        <f>O5876-P5876</f>
        <v>0</v>
      </c>
      <c r="R5876" s="74"/>
      <c r="S5876" s="53">
        <f>ROUND(R5876/12*3,0)</f>
        <v>0</v>
      </c>
      <c r="T5876" s="53"/>
      <c r="U5876" s="53"/>
      <c r="V5876" s="53">
        <f>T5876-U5876</f>
        <v>0</v>
      </c>
      <c r="W5876" s="75"/>
      <c r="X5876" s="76"/>
    </row>
    <row r="5877" spans="1:24" s="81" customFormat="1" ht="29.25" customHeight="1" x14ac:dyDescent="0.25">
      <c r="A5877" s="72" t="s">
        <v>316</v>
      </c>
      <c r="B5877" s="33" t="s">
        <v>330</v>
      </c>
      <c r="C5877" s="73" t="s">
        <v>74</v>
      </c>
      <c r="D5877" s="116" t="s">
        <v>105</v>
      </c>
      <c r="E5877" s="53"/>
      <c r="F5877" s="53"/>
      <c r="G5877" s="53"/>
      <c r="H5877" s="53"/>
      <c r="I5877" s="119"/>
      <c r="J5877" s="50"/>
      <c r="K5877" s="119"/>
      <c r="L5877" s="55"/>
      <c r="M5877" s="75"/>
      <c r="N5877" s="75"/>
      <c r="O5877" s="74"/>
      <c r="P5877" s="74"/>
      <c r="Q5877" s="59">
        <f>O5877-P5877</f>
        <v>0</v>
      </c>
      <c r="R5877" s="74"/>
      <c r="S5877" s="53">
        <f>ROUND(R5877/12*3,0)</f>
        <v>0</v>
      </c>
      <c r="T5877" s="53"/>
      <c r="U5877" s="53"/>
      <c r="V5877" s="53">
        <f>T5877-U5877</f>
        <v>0</v>
      </c>
      <c r="W5877" s="75"/>
      <c r="X5877" s="76"/>
    </row>
    <row r="5878" spans="1:24" s="81" customFormat="1" ht="26.25" customHeight="1" x14ac:dyDescent="0.25">
      <c r="A5878" s="72" t="s">
        <v>316</v>
      </c>
      <c r="B5878" s="33" t="s">
        <v>330</v>
      </c>
      <c r="C5878" s="73" t="s">
        <v>75</v>
      </c>
      <c r="D5878" s="34" t="s">
        <v>107</v>
      </c>
      <c r="E5878" s="74"/>
      <c r="F5878" s="53"/>
      <c r="G5878" s="74"/>
      <c r="H5878" s="74"/>
      <c r="I5878" s="119"/>
      <c r="J5878" s="55"/>
      <c r="K5878" s="119"/>
      <c r="L5878" s="55"/>
      <c r="M5878" s="75"/>
      <c r="N5878" s="75"/>
      <c r="O5878" s="74"/>
      <c r="P5878" s="74"/>
      <c r="Q5878" s="59">
        <f>O5878-P5878</f>
        <v>0</v>
      </c>
      <c r="R5878" s="74"/>
      <c r="S5878" s="53">
        <f>ROUND(R5878/12*3,0)</f>
        <v>0</v>
      </c>
      <c r="T5878" s="53"/>
      <c r="U5878" s="53"/>
      <c r="V5878" s="53">
        <f>T5878-U5878</f>
        <v>0</v>
      </c>
      <c r="W5878" s="75"/>
      <c r="X5878" s="76"/>
    </row>
    <row r="5879" spans="1:24" s="81" customFormat="1" ht="22.5" customHeight="1" x14ac:dyDescent="0.25">
      <c r="A5879" s="72" t="s">
        <v>316</v>
      </c>
      <c r="B5879" s="33" t="s">
        <v>330</v>
      </c>
      <c r="C5879" s="73" t="s">
        <v>76</v>
      </c>
      <c r="D5879" s="34" t="s">
        <v>108</v>
      </c>
      <c r="E5879" s="74"/>
      <c r="F5879" s="53"/>
      <c r="G5879" s="74"/>
      <c r="H5879" s="74"/>
      <c r="I5879" s="119"/>
      <c r="J5879" s="55"/>
      <c r="K5879" s="119"/>
      <c r="L5879" s="55"/>
      <c r="M5879" s="75"/>
      <c r="N5879" s="75"/>
      <c r="O5879" s="74"/>
      <c r="P5879" s="74"/>
      <c r="Q5879" s="59">
        <f>O5879-P5879</f>
        <v>0</v>
      </c>
      <c r="R5879" s="74"/>
      <c r="S5879" s="53">
        <f>ROUND(R5879/12*3,0)</f>
        <v>0</v>
      </c>
      <c r="T5879" s="53"/>
      <c r="U5879" s="53"/>
      <c r="V5879" s="53">
        <f>T5879-U5879</f>
        <v>0</v>
      </c>
      <c r="W5879" s="75"/>
      <c r="X5879" s="76"/>
    </row>
    <row r="5880" spans="1:24" s="77" customFormat="1" ht="15.75" x14ac:dyDescent="0.25">
      <c r="A5880" s="72" t="s">
        <v>316</v>
      </c>
      <c r="B5880" s="22" t="s">
        <v>331</v>
      </c>
      <c r="C5880" s="36"/>
      <c r="D5880" s="32" t="s">
        <v>24</v>
      </c>
      <c r="E5880" s="61">
        <f t="shared" ref="E5880:L5880" si="2306">SUM(E5881:E5893)</f>
        <v>0</v>
      </c>
      <c r="F5880" s="61">
        <f t="shared" si="2306"/>
        <v>0</v>
      </c>
      <c r="G5880" s="61">
        <f t="shared" si="2306"/>
        <v>0</v>
      </c>
      <c r="H5880" s="61">
        <f t="shared" si="2306"/>
        <v>0</v>
      </c>
      <c r="I5880" s="120">
        <f t="shared" si="2306"/>
        <v>0</v>
      </c>
      <c r="J5880" s="120">
        <f t="shared" si="2306"/>
        <v>0</v>
      </c>
      <c r="K5880" s="120">
        <f t="shared" si="2306"/>
        <v>0</v>
      </c>
      <c r="L5880" s="61">
        <f t="shared" si="2306"/>
        <v>0</v>
      </c>
      <c r="M5880" s="61"/>
      <c r="N5880" s="61"/>
      <c r="O5880" s="61">
        <f t="shared" ref="O5880:V5880" si="2307">SUM(O5881:O5893)</f>
        <v>0</v>
      </c>
      <c r="P5880" s="61">
        <f t="shared" si="2307"/>
        <v>0</v>
      </c>
      <c r="Q5880" s="120">
        <f t="shared" si="2307"/>
        <v>0</v>
      </c>
      <c r="R5880" s="61">
        <f t="shared" si="2307"/>
        <v>0</v>
      </c>
      <c r="S5880" s="61">
        <f t="shared" si="2307"/>
        <v>0</v>
      </c>
      <c r="T5880" s="137">
        <f t="shared" si="2307"/>
        <v>0</v>
      </c>
      <c r="U5880" s="137">
        <f t="shared" si="2307"/>
        <v>0</v>
      </c>
      <c r="V5880" s="61">
        <f t="shared" si="2307"/>
        <v>0</v>
      </c>
      <c r="W5880" s="68"/>
      <c r="X5880" s="76"/>
    </row>
    <row r="5881" spans="1:24" s="77" customFormat="1" ht="15.75" x14ac:dyDescent="0.25">
      <c r="A5881" s="72" t="s">
        <v>316</v>
      </c>
      <c r="B5881" s="33" t="s">
        <v>331</v>
      </c>
      <c r="C5881" s="79" t="s">
        <v>25</v>
      </c>
      <c r="D5881" s="34" t="s">
        <v>54</v>
      </c>
      <c r="E5881" s="74"/>
      <c r="F5881" s="74"/>
      <c r="G5881" s="74"/>
      <c r="H5881" s="74"/>
      <c r="I5881" s="54"/>
      <c r="J5881" s="50"/>
      <c r="K5881" s="54"/>
      <c r="L5881" s="55"/>
      <c r="M5881" s="75"/>
      <c r="N5881" s="75"/>
      <c r="O5881" s="74"/>
      <c r="P5881" s="74"/>
      <c r="Q5881" s="57">
        <f t="shared" ref="Q5881:Q5893" si="2308">O5881-P5881</f>
        <v>0</v>
      </c>
      <c r="R5881" s="74"/>
      <c r="S5881" s="53">
        <f t="shared" ref="S5881:S5893" si="2309">ROUND(R5881/12*3,0)</f>
        <v>0</v>
      </c>
      <c r="T5881" s="58"/>
      <c r="U5881" s="58"/>
      <c r="V5881" s="53">
        <f t="shared" ref="V5881:V5893" si="2310">T5881-U5881</f>
        <v>0</v>
      </c>
      <c r="W5881" s="75"/>
      <c r="X5881" s="76"/>
    </row>
    <row r="5882" spans="1:24" s="77" customFormat="1" ht="15.75" x14ac:dyDescent="0.25">
      <c r="A5882" s="72" t="s">
        <v>316</v>
      </c>
      <c r="B5882" s="33" t="s">
        <v>331</v>
      </c>
      <c r="C5882" s="79" t="s">
        <v>26</v>
      </c>
      <c r="D5882" s="34" t="s">
        <v>27</v>
      </c>
      <c r="E5882" s="74"/>
      <c r="F5882" s="74"/>
      <c r="G5882" s="74"/>
      <c r="H5882" s="74"/>
      <c r="I5882" s="54"/>
      <c r="J5882" s="50"/>
      <c r="K5882" s="54"/>
      <c r="L5882" s="55"/>
      <c r="M5882" s="75"/>
      <c r="N5882" s="75"/>
      <c r="O5882" s="74"/>
      <c r="P5882" s="74"/>
      <c r="Q5882" s="57">
        <f t="shared" si="2308"/>
        <v>0</v>
      </c>
      <c r="R5882" s="74"/>
      <c r="S5882" s="53">
        <f t="shared" si="2309"/>
        <v>0</v>
      </c>
      <c r="T5882" s="58"/>
      <c r="U5882" s="58"/>
      <c r="V5882" s="53">
        <f t="shared" si="2310"/>
        <v>0</v>
      </c>
      <c r="W5882" s="75"/>
      <c r="X5882" s="76"/>
    </row>
    <row r="5883" spans="1:24" s="77" customFormat="1" ht="31.5" x14ac:dyDescent="0.25">
      <c r="A5883" s="72" t="s">
        <v>316</v>
      </c>
      <c r="B5883" s="33" t="s">
        <v>331</v>
      </c>
      <c r="C5883" s="79" t="s">
        <v>28</v>
      </c>
      <c r="D5883" s="34" t="s">
        <v>29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>
        <f t="shared" si="2308"/>
        <v>0</v>
      </c>
      <c r="R5883" s="74"/>
      <c r="S5883" s="53">
        <f t="shared" si="2309"/>
        <v>0</v>
      </c>
      <c r="T5883" s="58"/>
      <c r="U5883" s="58"/>
      <c r="V5883" s="53">
        <f t="shared" si="2310"/>
        <v>0</v>
      </c>
      <c r="W5883" s="75"/>
      <c r="X5883" s="76"/>
    </row>
    <row r="5884" spans="1:24" s="77" customFormat="1" ht="15.75" x14ac:dyDescent="0.25">
      <c r="A5884" s="72" t="s">
        <v>316</v>
      </c>
      <c r="B5884" s="33" t="s">
        <v>331</v>
      </c>
      <c r="C5884" s="79" t="s">
        <v>56</v>
      </c>
      <c r="D5884" s="34" t="s">
        <v>53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>
        <f t="shared" si="2308"/>
        <v>0</v>
      </c>
      <c r="R5884" s="74"/>
      <c r="S5884" s="53">
        <f t="shared" si="2309"/>
        <v>0</v>
      </c>
      <c r="T5884" s="58"/>
      <c r="U5884" s="58"/>
      <c r="V5884" s="53">
        <f t="shared" si="2310"/>
        <v>0</v>
      </c>
      <c r="W5884" s="75"/>
      <c r="X5884" s="76"/>
    </row>
    <row r="5885" spans="1:24" s="77" customFormat="1" ht="15.75" x14ac:dyDescent="0.25">
      <c r="A5885" s="72" t="s">
        <v>316</v>
      </c>
      <c r="B5885" s="33" t="s">
        <v>331</v>
      </c>
      <c r="C5885" s="79" t="s">
        <v>57</v>
      </c>
      <c r="D5885" s="34" t="s">
        <v>68</v>
      </c>
      <c r="E5885" s="74"/>
      <c r="F5885" s="74"/>
      <c r="G5885" s="74"/>
      <c r="H5885" s="74"/>
      <c r="I5885" s="119"/>
      <c r="J5885" s="55"/>
      <c r="K5885" s="119"/>
      <c r="L5885" s="55"/>
      <c r="M5885" s="75"/>
      <c r="N5885" s="75"/>
      <c r="O5885" s="74"/>
      <c r="P5885" s="74"/>
      <c r="Q5885" s="59">
        <f t="shared" si="2308"/>
        <v>0</v>
      </c>
      <c r="R5885" s="74"/>
      <c r="S5885" s="53">
        <f t="shared" si="2309"/>
        <v>0</v>
      </c>
      <c r="T5885" s="53"/>
      <c r="U5885" s="53"/>
      <c r="V5885" s="53">
        <f t="shared" si="2310"/>
        <v>0</v>
      </c>
      <c r="W5885" s="75"/>
      <c r="X5885" s="76"/>
    </row>
    <row r="5886" spans="1:24" s="77" customFormat="1" ht="15.75" x14ac:dyDescent="0.25">
      <c r="A5886" s="72" t="s">
        <v>316</v>
      </c>
      <c r="B5886" s="33" t="s">
        <v>331</v>
      </c>
      <c r="C5886" s="79" t="s">
        <v>58</v>
      </c>
      <c r="D5886" s="34" t="s">
        <v>70</v>
      </c>
      <c r="E5886" s="74"/>
      <c r="F5886" s="74"/>
      <c r="G5886" s="74"/>
      <c r="H5886" s="74"/>
      <c r="I5886" s="54"/>
      <c r="J5886" s="50"/>
      <c r="K5886" s="54"/>
      <c r="L5886" s="55"/>
      <c r="M5886" s="75"/>
      <c r="N5886" s="75"/>
      <c r="O5886" s="74"/>
      <c r="P5886" s="74"/>
      <c r="Q5886" s="57">
        <f t="shared" si="2308"/>
        <v>0</v>
      </c>
      <c r="R5886" s="74"/>
      <c r="S5886" s="53">
        <f t="shared" si="2309"/>
        <v>0</v>
      </c>
      <c r="T5886" s="58"/>
      <c r="U5886" s="58"/>
      <c r="V5886" s="53">
        <f t="shared" si="2310"/>
        <v>0</v>
      </c>
      <c r="W5886" s="75"/>
      <c r="X5886" s="76"/>
    </row>
    <row r="5887" spans="1:24" s="77" customFormat="1" ht="31.5" x14ac:dyDescent="0.25">
      <c r="A5887" s="72" t="s">
        <v>316</v>
      </c>
      <c r="B5887" s="33" t="s">
        <v>331</v>
      </c>
      <c r="C5887" s="79" t="s">
        <v>59</v>
      </c>
      <c r="D5887" s="34" t="s">
        <v>69</v>
      </c>
      <c r="E5887" s="74"/>
      <c r="F5887" s="74"/>
      <c r="G5887" s="74"/>
      <c r="H5887" s="74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2308"/>
        <v>0</v>
      </c>
      <c r="R5887" s="74"/>
      <c r="S5887" s="53">
        <f t="shared" si="2309"/>
        <v>0</v>
      </c>
      <c r="T5887" s="58"/>
      <c r="U5887" s="58"/>
      <c r="V5887" s="53">
        <f t="shared" si="2310"/>
        <v>0</v>
      </c>
      <c r="W5887" s="75"/>
      <c r="X5887" s="76"/>
    </row>
    <row r="5888" spans="1:24" s="77" customFormat="1" ht="15.75" x14ac:dyDescent="0.25">
      <c r="A5888" s="72" t="s">
        <v>316</v>
      </c>
      <c r="B5888" s="33" t="s">
        <v>331</v>
      </c>
      <c r="C5888" s="79" t="s">
        <v>60</v>
      </c>
      <c r="D5888" s="34" t="s">
        <v>72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2308"/>
        <v>0</v>
      </c>
      <c r="R5888" s="74"/>
      <c r="S5888" s="53">
        <f t="shared" si="2309"/>
        <v>0</v>
      </c>
      <c r="T5888" s="58"/>
      <c r="U5888" s="58"/>
      <c r="V5888" s="53">
        <f t="shared" si="2310"/>
        <v>0</v>
      </c>
      <c r="W5888" s="75"/>
      <c r="X5888" s="76"/>
    </row>
    <row r="5889" spans="1:24" s="77" customFormat="1" ht="15.75" x14ac:dyDescent="0.25">
      <c r="A5889" s="72" t="s">
        <v>316</v>
      </c>
      <c r="B5889" s="33" t="s">
        <v>331</v>
      </c>
      <c r="C5889" s="79" t="s">
        <v>61</v>
      </c>
      <c r="D5889" s="34" t="s">
        <v>67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2308"/>
        <v>0</v>
      </c>
      <c r="R5889" s="74"/>
      <c r="S5889" s="53">
        <f t="shared" si="2309"/>
        <v>0</v>
      </c>
      <c r="T5889" s="58"/>
      <c r="U5889" s="58"/>
      <c r="V5889" s="53">
        <f t="shared" si="2310"/>
        <v>0</v>
      </c>
      <c r="W5889" s="75"/>
      <c r="X5889" s="76"/>
    </row>
    <row r="5890" spans="1:24" s="77" customFormat="1" ht="15.75" x14ac:dyDescent="0.25">
      <c r="A5890" s="72" t="s">
        <v>316</v>
      </c>
      <c r="B5890" s="33" t="s">
        <v>331</v>
      </c>
      <c r="C5890" s="79" t="s">
        <v>62</v>
      </c>
      <c r="D5890" s="34" t="s">
        <v>66</v>
      </c>
      <c r="E5890" s="74"/>
      <c r="F5890" s="74"/>
      <c r="G5890" s="74"/>
      <c r="H5890" s="74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2308"/>
        <v>0</v>
      </c>
      <c r="R5890" s="74"/>
      <c r="S5890" s="53">
        <f t="shared" si="2309"/>
        <v>0</v>
      </c>
      <c r="T5890" s="58"/>
      <c r="U5890" s="58"/>
      <c r="V5890" s="53">
        <f t="shared" si="2310"/>
        <v>0</v>
      </c>
      <c r="W5890" s="75"/>
      <c r="X5890" s="76"/>
    </row>
    <row r="5891" spans="1:24" s="77" customFormat="1" ht="15.75" x14ac:dyDescent="0.25">
      <c r="A5891" s="72" t="s">
        <v>316</v>
      </c>
      <c r="B5891" s="33" t="s">
        <v>331</v>
      </c>
      <c r="C5891" s="79" t="s">
        <v>63</v>
      </c>
      <c r="D5891" s="34" t="s">
        <v>52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2308"/>
        <v>0</v>
      </c>
      <c r="R5891" s="74"/>
      <c r="S5891" s="53">
        <f t="shared" si="2309"/>
        <v>0</v>
      </c>
      <c r="T5891" s="58"/>
      <c r="U5891" s="58"/>
      <c r="V5891" s="53">
        <f t="shared" si="2310"/>
        <v>0</v>
      </c>
      <c r="W5891" s="75"/>
      <c r="X5891" s="76"/>
    </row>
    <row r="5892" spans="1:24" s="77" customFormat="1" ht="15.75" x14ac:dyDescent="0.25">
      <c r="A5892" s="72" t="s">
        <v>316</v>
      </c>
      <c r="B5892" s="33" t="s">
        <v>331</v>
      </c>
      <c r="C5892" s="79" t="s">
        <v>64</v>
      </c>
      <c r="D5892" s="34" t="s">
        <v>55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2308"/>
        <v>0</v>
      </c>
      <c r="R5892" s="74"/>
      <c r="S5892" s="53">
        <f t="shared" si="2309"/>
        <v>0</v>
      </c>
      <c r="T5892" s="58"/>
      <c r="U5892" s="58"/>
      <c r="V5892" s="53">
        <f t="shared" si="2310"/>
        <v>0</v>
      </c>
      <c r="W5892" s="75"/>
      <c r="X5892" s="76"/>
    </row>
    <row r="5893" spans="1:24" s="77" customFormat="1" ht="15.75" x14ac:dyDescent="0.25">
      <c r="A5893" s="72" t="s">
        <v>316</v>
      </c>
      <c r="B5893" s="33" t="s">
        <v>331</v>
      </c>
      <c r="C5893" s="79" t="s">
        <v>65</v>
      </c>
      <c r="D5893" s="34" t="s">
        <v>71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2308"/>
        <v>0</v>
      </c>
      <c r="R5893" s="74"/>
      <c r="S5893" s="53">
        <f t="shared" si="2309"/>
        <v>0</v>
      </c>
      <c r="T5893" s="58"/>
      <c r="U5893" s="58"/>
      <c r="V5893" s="53">
        <f t="shared" si="2310"/>
        <v>0</v>
      </c>
      <c r="W5893" s="75"/>
      <c r="X5893" s="76"/>
    </row>
    <row r="5894" spans="1:24" s="77" customFormat="1" ht="31.5" x14ac:dyDescent="0.25">
      <c r="A5894" s="72" t="s">
        <v>316</v>
      </c>
      <c r="B5894" s="22" t="s">
        <v>332</v>
      </c>
      <c r="C5894" s="73" t="s">
        <v>102</v>
      </c>
      <c r="D5894" s="32" t="s">
        <v>30</v>
      </c>
      <c r="E5894" s="61">
        <f t="shared" ref="E5894:L5894" si="2311">SUM(E5895:E5911)</f>
        <v>0</v>
      </c>
      <c r="F5894" s="61">
        <f t="shared" si="2311"/>
        <v>0</v>
      </c>
      <c r="G5894" s="61">
        <f t="shared" si="2311"/>
        <v>76386</v>
      </c>
      <c r="H5894" s="61">
        <f t="shared" si="2311"/>
        <v>76386</v>
      </c>
      <c r="I5894" s="120">
        <f t="shared" si="2311"/>
        <v>0</v>
      </c>
      <c r="J5894" s="120">
        <f t="shared" si="2311"/>
        <v>0</v>
      </c>
      <c r="K5894" s="120">
        <f t="shared" si="2311"/>
        <v>0</v>
      </c>
      <c r="L5894" s="61">
        <f t="shared" si="2311"/>
        <v>0</v>
      </c>
      <c r="M5894" s="61"/>
      <c r="N5894" s="61"/>
      <c r="O5894" s="61">
        <f t="shared" ref="O5894:V5894" si="2312">SUM(O5895:O5909)</f>
        <v>5510</v>
      </c>
      <c r="P5894" s="61">
        <f t="shared" si="2312"/>
        <v>5510</v>
      </c>
      <c r="Q5894" s="120">
        <f t="shared" si="2312"/>
        <v>0</v>
      </c>
      <c r="R5894" s="61">
        <f t="shared" si="2312"/>
        <v>0</v>
      </c>
      <c r="S5894" s="61">
        <f t="shared" si="2312"/>
        <v>0</v>
      </c>
      <c r="T5894" s="137">
        <f t="shared" si="2312"/>
        <v>18</v>
      </c>
      <c r="U5894" s="137">
        <f t="shared" si="2312"/>
        <v>18</v>
      </c>
      <c r="V5894" s="61">
        <f t="shared" si="2312"/>
        <v>0</v>
      </c>
      <c r="W5894" s="61"/>
      <c r="X5894" s="76"/>
    </row>
    <row r="5895" spans="1:24" s="77" customFormat="1" ht="15.75" x14ac:dyDescent="0.25">
      <c r="A5895" s="72" t="s">
        <v>316</v>
      </c>
      <c r="B5895" s="33" t="s">
        <v>332</v>
      </c>
      <c r="C5895" s="73" t="s">
        <v>79</v>
      </c>
      <c r="D5895" s="43" t="s">
        <v>77</v>
      </c>
      <c r="E5895" s="74"/>
      <c r="F5895" s="74"/>
      <c r="G5895" s="74"/>
      <c r="H5895" s="74"/>
      <c r="I5895" s="54"/>
      <c r="J5895" s="50"/>
      <c r="K5895" s="54"/>
      <c r="L5895" s="55"/>
      <c r="M5895" s="75"/>
      <c r="N5895" s="75"/>
      <c r="O5895" s="74"/>
      <c r="P5895" s="74"/>
      <c r="Q5895" s="57">
        <f t="shared" ref="Q5895:Q5909" si="2313">O5895-P5895</f>
        <v>0</v>
      </c>
      <c r="R5895" s="74"/>
      <c r="S5895" s="53">
        <f>ROUND(R5895/12*3,0)</f>
        <v>0</v>
      </c>
      <c r="T5895" s="58"/>
      <c r="U5895" s="58"/>
      <c r="V5895" s="53">
        <f t="shared" ref="V5895:V5909" si="2314">T5895-U5895</f>
        <v>0</v>
      </c>
      <c r="W5895" s="75"/>
      <c r="X5895" s="76"/>
    </row>
    <row r="5896" spans="1:24" s="77" customFormat="1" ht="15.75" x14ac:dyDescent="0.25">
      <c r="A5896" s="72" t="s">
        <v>316</v>
      </c>
      <c r="B5896" s="33" t="s">
        <v>332</v>
      </c>
      <c r="C5896" s="73" t="s">
        <v>80</v>
      </c>
      <c r="D5896" s="43" t="s">
        <v>78</v>
      </c>
      <c r="E5896" s="74"/>
      <c r="F5896" s="74"/>
      <c r="G5896" s="74"/>
      <c r="H5896" s="74"/>
      <c r="I5896" s="54"/>
      <c r="J5896" s="50"/>
      <c r="K5896" s="54"/>
      <c r="L5896" s="55"/>
      <c r="M5896" s="75"/>
      <c r="N5896" s="75"/>
      <c r="O5896" s="74"/>
      <c r="P5896" s="74"/>
      <c r="Q5896" s="57">
        <f t="shared" si="2313"/>
        <v>0</v>
      </c>
      <c r="R5896" s="74"/>
      <c r="S5896" s="53">
        <f>ROUND(R5896/12*3,0)</f>
        <v>0</v>
      </c>
      <c r="T5896" s="58"/>
      <c r="U5896" s="58"/>
      <c r="V5896" s="53">
        <f t="shared" si="2314"/>
        <v>0</v>
      </c>
      <c r="W5896" s="75"/>
      <c r="X5896" s="76"/>
    </row>
    <row r="5897" spans="1:24" s="77" customFormat="1" ht="15.75" x14ac:dyDescent="0.25">
      <c r="A5897" s="72" t="s">
        <v>316</v>
      </c>
      <c r="B5897" s="33" t="s">
        <v>332</v>
      </c>
      <c r="C5897" s="73" t="s">
        <v>82</v>
      </c>
      <c r="D5897" s="34" t="s">
        <v>81</v>
      </c>
      <c r="E5897" s="74"/>
      <c r="F5897" s="74"/>
      <c r="G5897" s="74"/>
      <c r="H5897" s="74"/>
      <c r="I5897" s="54"/>
      <c r="J5897" s="50"/>
      <c r="K5897" s="54"/>
      <c r="L5897" s="55"/>
      <c r="M5897" s="75"/>
      <c r="N5897" s="75"/>
      <c r="O5897" s="74"/>
      <c r="P5897" s="74"/>
      <c r="Q5897" s="57">
        <f t="shared" si="2313"/>
        <v>0</v>
      </c>
      <c r="R5897" s="74"/>
      <c r="S5897" s="53">
        <f>ROUND(R5897/12*4,0)</f>
        <v>0</v>
      </c>
      <c r="T5897" s="58"/>
      <c r="U5897" s="58"/>
      <c r="V5897" s="53">
        <f t="shared" si="2314"/>
        <v>0</v>
      </c>
      <c r="W5897" s="75"/>
      <c r="X5897" s="76"/>
    </row>
    <row r="5898" spans="1:24" s="77" customFormat="1" ht="31.5" x14ac:dyDescent="0.25">
      <c r="A5898" s="72" t="s">
        <v>316</v>
      </c>
      <c r="B5898" s="33" t="s">
        <v>332</v>
      </c>
      <c r="C5898" s="73" t="s">
        <v>84</v>
      </c>
      <c r="D5898" s="43" t="s">
        <v>83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>
        <f t="shared" si="2313"/>
        <v>0</v>
      </c>
      <c r="R5898" s="74"/>
      <c r="S5898" s="53">
        <f>ROUND(R5898/12*3,0)</f>
        <v>0</v>
      </c>
      <c r="T5898" s="58"/>
      <c r="U5898" s="58"/>
      <c r="V5898" s="53">
        <f t="shared" si="2314"/>
        <v>0</v>
      </c>
      <c r="W5898" s="75"/>
      <c r="X5898" s="76"/>
    </row>
    <row r="5899" spans="1:24" s="77" customFormat="1" ht="15.75" x14ac:dyDescent="0.25">
      <c r="A5899" s="72" t="s">
        <v>316</v>
      </c>
      <c r="B5899" s="33" t="s">
        <v>332</v>
      </c>
      <c r="C5899" s="73" t="s">
        <v>95</v>
      </c>
      <c r="D5899" s="43" t="s">
        <v>96</v>
      </c>
      <c r="E5899" s="74"/>
      <c r="F5899" s="74"/>
      <c r="G5899" s="74"/>
      <c r="H5899" s="74"/>
      <c r="I5899" s="119"/>
      <c r="J5899" s="55"/>
      <c r="K5899" s="119"/>
      <c r="L5899" s="55"/>
      <c r="M5899" s="75"/>
      <c r="N5899" s="75"/>
      <c r="O5899" s="74"/>
      <c r="P5899" s="74"/>
      <c r="Q5899" s="59">
        <f t="shared" si="2313"/>
        <v>0</v>
      </c>
      <c r="R5899" s="74"/>
      <c r="S5899" s="53">
        <f>ROUND(R5899/12*3,0)</f>
        <v>0</v>
      </c>
      <c r="T5899" s="53"/>
      <c r="U5899" s="53"/>
      <c r="V5899" s="53">
        <f t="shared" si="2314"/>
        <v>0</v>
      </c>
      <c r="W5899" s="75"/>
      <c r="X5899" s="76"/>
    </row>
    <row r="5900" spans="1:24" s="77" customFormat="1" ht="31.5" x14ac:dyDescent="0.25">
      <c r="A5900" s="72" t="s">
        <v>316</v>
      </c>
      <c r="B5900" s="33" t="s">
        <v>332</v>
      </c>
      <c r="C5900" s="73" t="s">
        <v>86</v>
      </c>
      <c r="D5900" s="43" t="s">
        <v>85</v>
      </c>
      <c r="E5900" s="53"/>
      <c r="F5900" s="53"/>
      <c r="G5900" s="53">
        <v>76386</v>
      </c>
      <c r="H5900" s="53">
        <v>76386</v>
      </c>
      <c r="I5900" s="55"/>
      <c r="J5900" s="55"/>
      <c r="K5900" s="54"/>
      <c r="L5900" s="55"/>
      <c r="M5900" s="75"/>
      <c r="N5900" s="75"/>
      <c r="O5900" s="74">
        <v>5510</v>
      </c>
      <c r="P5900" s="74">
        <v>5510</v>
      </c>
      <c r="Q5900" s="57">
        <f t="shared" si="2313"/>
        <v>0</v>
      </c>
      <c r="R5900" s="74"/>
      <c r="S5900" s="53">
        <f>ROUND(R5900/12*2,0)</f>
        <v>0</v>
      </c>
      <c r="T5900" s="58">
        <v>18</v>
      </c>
      <c r="U5900" s="58">
        <v>18</v>
      </c>
      <c r="V5900" s="53">
        <f t="shared" si="2314"/>
        <v>0</v>
      </c>
      <c r="W5900" s="75"/>
      <c r="X5900" s="76"/>
    </row>
    <row r="5901" spans="1:24" s="77" customFormat="1" ht="31.5" x14ac:dyDescent="0.25">
      <c r="A5901" s="72" t="s">
        <v>316</v>
      </c>
      <c r="B5901" s="33" t="s">
        <v>332</v>
      </c>
      <c r="C5901" s="73" t="s">
        <v>102</v>
      </c>
      <c r="D5901" s="39" t="s">
        <v>352</v>
      </c>
      <c r="E5901" s="74"/>
      <c r="F5901" s="74"/>
      <c r="G5901" s="74"/>
      <c r="H5901" s="74"/>
      <c r="I5901" s="54">
        <v>0</v>
      </c>
      <c r="J5901" s="50"/>
      <c r="K5901" s="54"/>
      <c r="L5901" s="55"/>
      <c r="M5901" s="75"/>
      <c r="N5901" s="75"/>
      <c r="O5901" s="74"/>
      <c r="P5901" s="74"/>
      <c r="Q5901" s="57">
        <f t="shared" si="2313"/>
        <v>0</v>
      </c>
      <c r="R5901" s="74"/>
      <c r="S5901" s="53">
        <f>ROUND(R5901/12*2,0)</f>
        <v>0</v>
      </c>
      <c r="T5901" s="58"/>
      <c r="U5901" s="58"/>
      <c r="V5901" s="53">
        <f t="shared" si="2314"/>
        <v>0</v>
      </c>
      <c r="W5901" s="75"/>
      <c r="X5901" s="76"/>
    </row>
    <row r="5902" spans="1:24" s="77" customFormat="1" ht="15.75" x14ac:dyDescent="0.25">
      <c r="A5902" s="72" t="s">
        <v>316</v>
      </c>
      <c r="B5902" s="33" t="s">
        <v>332</v>
      </c>
      <c r="C5902" s="73" t="s">
        <v>89</v>
      </c>
      <c r="D5902" s="43" t="s">
        <v>88</v>
      </c>
      <c r="E5902" s="74"/>
      <c r="F5902" s="74"/>
      <c r="G5902" s="74"/>
      <c r="H5902" s="74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2313"/>
        <v>0</v>
      </c>
      <c r="R5902" s="74"/>
      <c r="S5902" s="53">
        <f t="shared" ref="S5902:S5909" si="2315">ROUND(R5902/12*3,0)</f>
        <v>0</v>
      </c>
      <c r="T5902" s="58"/>
      <c r="U5902" s="58"/>
      <c r="V5902" s="53">
        <f t="shared" si="2314"/>
        <v>0</v>
      </c>
      <c r="W5902" s="75"/>
      <c r="X5902" s="76"/>
    </row>
    <row r="5903" spans="1:24" s="77" customFormat="1" ht="15.75" x14ac:dyDescent="0.25">
      <c r="A5903" s="72" t="s">
        <v>316</v>
      </c>
      <c r="B5903" s="33" t="s">
        <v>332</v>
      </c>
      <c r="C5903" s="73" t="s">
        <v>91</v>
      </c>
      <c r="D5903" s="43" t="s">
        <v>90</v>
      </c>
      <c r="E5903" s="74"/>
      <c r="F5903" s="74"/>
      <c r="G5903" s="74"/>
      <c r="H5903" s="74"/>
      <c r="I5903" s="54"/>
      <c r="J5903" s="54"/>
      <c r="K5903" s="54"/>
      <c r="L5903" s="55"/>
      <c r="M5903" s="75"/>
      <c r="N5903" s="75"/>
      <c r="O5903" s="74"/>
      <c r="P5903" s="74"/>
      <c r="Q5903" s="57">
        <f t="shared" si="2313"/>
        <v>0</v>
      </c>
      <c r="R5903" s="74"/>
      <c r="S5903" s="53">
        <f t="shared" si="2315"/>
        <v>0</v>
      </c>
      <c r="T5903" s="58"/>
      <c r="U5903" s="58"/>
      <c r="V5903" s="53">
        <f t="shared" si="2314"/>
        <v>0</v>
      </c>
      <c r="W5903" s="75"/>
      <c r="X5903" s="76"/>
    </row>
    <row r="5904" spans="1:24" s="77" customFormat="1" ht="15.75" x14ac:dyDescent="0.25">
      <c r="A5904" s="72" t="s">
        <v>316</v>
      </c>
      <c r="B5904" s="33" t="s">
        <v>332</v>
      </c>
      <c r="C5904" s="73" t="s">
        <v>94</v>
      </c>
      <c r="D5904" s="43" t="s">
        <v>97</v>
      </c>
      <c r="E5904" s="74"/>
      <c r="F5904" s="74"/>
      <c r="G5904" s="74"/>
      <c r="H5904" s="74"/>
      <c r="I5904" s="54"/>
      <c r="J5904" s="50"/>
      <c r="K5904" s="54"/>
      <c r="L5904" s="55"/>
      <c r="M5904" s="75"/>
      <c r="N5904" s="75"/>
      <c r="O5904" s="74"/>
      <c r="P5904" s="74"/>
      <c r="Q5904" s="57">
        <f t="shared" si="2313"/>
        <v>0</v>
      </c>
      <c r="R5904" s="74"/>
      <c r="S5904" s="53">
        <f t="shared" si="2315"/>
        <v>0</v>
      </c>
      <c r="T5904" s="58"/>
      <c r="U5904" s="58"/>
      <c r="V5904" s="53">
        <f t="shared" si="2314"/>
        <v>0</v>
      </c>
      <c r="W5904" s="75"/>
      <c r="X5904" s="76"/>
    </row>
    <row r="5905" spans="1:24" s="77" customFormat="1" ht="15.75" x14ac:dyDescent="0.25">
      <c r="A5905" s="72" t="s">
        <v>316</v>
      </c>
      <c r="B5905" s="33" t="s">
        <v>332</v>
      </c>
      <c r="C5905" s="73" t="s">
        <v>93</v>
      </c>
      <c r="D5905" s="43" t="s">
        <v>92</v>
      </c>
      <c r="E5905" s="74"/>
      <c r="F5905" s="74"/>
      <c r="G5905" s="74"/>
      <c r="H5905" s="74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2313"/>
        <v>0</v>
      </c>
      <c r="R5905" s="74"/>
      <c r="S5905" s="53">
        <f t="shared" si="2315"/>
        <v>0</v>
      </c>
      <c r="T5905" s="58"/>
      <c r="U5905" s="58"/>
      <c r="V5905" s="53">
        <f t="shared" si="2314"/>
        <v>0</v>
      </c>
      <c r="W5905" s="75"/>
      <c r="X5905" s="76"/>
    </row>
    <row r="5906" spans="1:24" s="77" customFormat="1" ht="31.5" x14ac:dyDescent="0.25">
      <c r="A5906" s="72" t="s">
        <v>316</v>
      </c>
      <c r="B5906" s="33" t="s">
        <v>332</v>
      </c>
      <c r="C5906" s="73" t="s">
        <v>98</v>
      </c>
      <c r="D5906" s="34" t="s">
        <v>99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2313"/>
        <v>0</v>
      </c>
      <c r="R5906" s="74"/>
      <c r="S5906" s="53">
        <f t="shared" si="2315"/>
        <v>0</v>
      </c>
      <c r="T5906" s="58"/>
      <c r="U5906" s="58"/>
      <c r="V5906" s="53">
        <f t="shared" si="2314"/>
        <v>0</v>
      </c>
      <c r="W5906" s="75"/>
      <c r="X5906" s="76"/>
    </row>
    <row r="5907" spans="1:24" s="77" customFormat="1" ht="15.75" x14ac:dyDescent="0.25">
      <c r="A5907" s="72" t="s">
        <v>316</v>
      </c>
      <c r="B5907" s="33" t="s">
        <v>332</v>
      </c>
      <c r="C5907" s="73" t="s">
        <v>100</v>
      </c>
      <c r="D5907" s="34" t="s">
        <v>101</v>
      </c>
      <c r="E5907" s="74"/>
      <c r="F5907" s="74"/>
      <c r="G5907" s="74"/>
      <c r="H5907" s="74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2313"/>
        <v>0</v>
      </c>
      <c r="R5907" s="74"/>
      <c r="S5907" s="53">
        <f t="shared" si="2315"/>
        <v>0</v>
      </c>
      <c r="T5907" s="58"/>
      <c r="U5907" s="58"/>
      <c r="V5907" s="53">
        <f t="shared" si="2314"/>
        <v>0</v>
      </c>
      <c r="W5907" s="75"/>
      <c r="X5907" s="76"/>
    </row>
    <row r="5908" spans="1:24" s="77" customFormat="1" ht="47.25" x14ac:dyDescent="0.25">
      <c r="A5908" s="72" t="s">
        <v>316</v>
      </c>
      <c r="B5908" s="33" t="s">
        <v>332</v>
      </c>
      <c r="C5908" s="73" t="s">
        <v>102</v>
      </c>
      <c r="D5908" s="39" t="s">
        <v>87</v>
      </c>
      <c r="E5908" s="74"/>
      <c r="F5908" s="74"/>
      <c r="G5908" s="74"/>
      <c r="H5908" s="74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2313"/>
        <v>0</v>
      </c>
      <c r="R5908" s="74"/>
      <c r="S5908" s="53">
        <f t="shared" si="2315"/>
        <v>0</v>
      </c>
      <c r="T5908" s="58"/>
      <c r="U5908" s="58"/>
      <c r="V5908" s="53">
        <f t="shared" si="2314"/>
        <v>0</v>
      </c>
      <c r="W5908" s="75"/>
      <c r="X5908" s="76"/>
    </row>
    <row r="5909" spans="1:24" s="77" customFormat="1" ht="37.5" customHeight="1" x14ac:dyDescent="0.25">
      <c r="A5909" s="72" t="s">
        <v>316</v>
      </c>
      <c r="B5909" s="33" t="s">
        <v>332</v>
      </c>
      <c r="C5909" s="73" t="s">
        <v>102</v>
      </c>
      <c r="D5909" s="39" t="s">
        <v>103</v>
      </c>
      <c r="E5909" s="74"/>
      <c r="F5909" s="74"/>
      <c r="G5909" s="74"/>
      <c r="H5909" s="74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2313"/>
        <v>0</v>
      </c>
      <c r="R5909" s="74"/>
      <c r="S5909" s="53">
        <f t="shared" si="2315"/>
        <v>0</v>
      </c>
      <c r="T5909" s="58"/>
      <c r="U5909" s="58"/>
      <c r="V5909" s="53">
        <f t="shared" si="2314"/>
        <v>0</v>
      </c>
      <c r="W5909" s="75"/>
      <c r="X5909" s="76"/>
    </row>
    <row r="5910" spans="1:24" s="77" customFormat="1" ht="31.5" x14ac:dyDescent="0.25">
      <c r="A5910" s="72" t="s">
        <v>316</v>
      </c>
      <c r="B5910" s="33" t="s">
        <v>332</v>
      </c>
      <c r="C5910" s="23" t="s">
        <v>362</v>
      </c>
      <c r="D5910" s="39" t="s">
        <v>363</v>
      </c>
      <c r="E5910" s="53"/>
      <c r="F5910" s="53">
        <f>E5910/12*10</f>
        <v>0</v>
      </c>
      <c r="G5910" s="53"/>
      <c r="H5910" s="53"/>
      <c r="I5910" s="119">
        <f>G5910-F5910</f>
        <v>0</v>
      </c>
      <c r="J5910" s="55"/>
      <c r="K5910" s="54">
        <f>G5910-F5910</f>
        <v>0</v>
      </c>
      <c r="L5910" s="55"/>
      <c r="M5910" s="75"/>
      <c r="N5910" s="75"/>
      <c r="O5910" s="74"/>
      <c r="P5910" s="74"/>
      <c r="Q5910" s="57"/>
      <c r="R5910" s="74"/>
      <c r="S5910" s="53"/>
      <c r="T5910" s="58"/>
      <c r="U5910" s="58"/>
      <c r="V5910" s="53"/>
      <c r="W5910" s="75"/>
      <c r="X5910" s="76"/>
    </row>
    <row r="5911" spans="1:24" s="77" customFormat="1" ht="15.75" x14ac:dyDescent="0.25">
      <c r="A5911" s="72" t="s">
        <v>316</v>
      </c>
      <c r="B5911" s="33" t="s">
        <v>332</v>
      </c>
      <c r="C5911" s="23" t="s">
        <v>365</v>
      </c>
      <c r="D5911" s="39" t="s">
        <v>364</v>
      </c>
      <c r="E5911" s="74"/>
      <c r="F5911" s="74"/>
      <c r="G5911" s="74"/>
      <c r="H5911" s="74"/>
      <c r="I5911" s="54"/>
      <c r="J5911" s="50"/>
      <c r="K5911" s="54"/>
      <c r="L5911" s="55"/>
      <c r="M5911" s="75"/>
      <c r="N5911" s="75"/>
      <c r="O5911" s="74"/>
      <c r="P5911" s="74"/>
      <c r="Q5911" s="57"/>
      <c r="R5911" s="74"/>
      <c r="S5911" s="53"/>
      <c r="T5911" s="58"/>
      <c r="U5911" s="58"/>
      <c r="V5911" s="53"/>
      <c r="W5911" s="75"/>
      <c r="X5911" s="76"/>
    </row>
    <row r="5912" spans="1:24" s="77" customFormat="1" ht="15.75" x14ac:dyDescent="0.25">
      <c r="A5912" s="72" t="s">
        <v>316</v>
      </c>
      <c r="B5912" s="21">
        <v>2</v>
      </c>
      <c r="C5912" s="73" t="s">
        <v>102</v>
      </c>
      <c r="D5912" s="40" t="s">
        <v>31</v>
      </c>
      <c r="E5912" s="68">
        <f>E5913+E5919+E5973</f>
        <v>273720</v>
      </c>
      <c r="F5912" s="68">
        <f>F5913+F5919+F5973</f>
        <v>74184.33</v>
      </c>
      <c r="G5912" s="68">
        <f>G5913+G5919+G5973</f>
        <v>69953.429999999993</v>
      </c>
      <c r="H5912" s="68">
        <f>H5913+H5919+H5973</f>
        <v>73165</v>
      </c>
      <c r="I5912" s="126">
        <f>I5913+I5919+I5973</f>
        <v>9491.1</v>
      </c>
      <c r="J5912" s="50">
        <f>ROUND(I5912/F5912*100,2)</f>
        <v>12.79</v>
      </c>
      <c r="K5912" s="126">
        <f>K5913+K5919+K5973</f>
        <v>-13722</v>
      </c>
      <c r="L5912" s="71">
        <f>ROUND(K5912*100/-F5912,2)</f>
        <v>18.5</v>
      </c>
      <c r="M5912" s="64">
        <v>5999</v>
      </c>
      <c r="N5912" s="49">
        <f>ROUND(M5912/12*2,2)</f>
        <v>999.83</v>
      </c>
      <c r="O5912" s="68">
        <f t="shared" ref="O5912:V5912" si="2316">O5913+O5919+O5973</f>
        <v>641</v>
      </c>
      <c r="P5912" s="68">
        <f t="shared" si="2316"/>
        <v>550</v>
      </c>
      <c r="Q5912" s="126">
        <f t="shared" si="2316"/>
        <v>91</v>
      </c>
      <c r="R5912" s="68">
        <f t="shared" si="2316"/>
        <v>259</v>
      </c>
      <c r="S5912" s="64">
        <f t="shared" si="2316"/>
        <v>43</v>
      </c>
      <c r="T5912" s="136">
        <f t="shared" si="2316"/>
        <v>52</v>
      </c>
      <c r="U5912" s="136">
        <f t="shared" si="2316"/>
        <v>48</v>
      </c>
      <c r="V5912" s="64">
        <f t="shared" si="2316"/>
        <v>4</v>
      </c>
      <c r="W5912" s="68"/>
      <c r="X5912" s="76"/>
    </row>
    <row r="5913" spans="1:24" s="77" customFormat="1" ht="15.75" x14ac:dyDescent="0.25">
      <c r="A5913" s="72" t="s">
        <v>316</v>
      </c>
      <c r="B5913" s="22" t="s">
        <v>333</v>
      </c>
      <c r="C5913" s="73" t="s">
        <v>102</v>
      </c>
      <c r="D5913" s="32" t="s">
        <v>32</v>
      </c>
      <c r="E5913" s="64">
        <f t="shared" ref="E5913:L5913" si="2317">SUM(E5914:E5918)</f>
        <v>239622</v>
      </c>
      <c r="F5913" s="64">
        <f t="shared" si="2317"/>
        <v>60168</v>
      </c>
      <c r="G5913" s="64">
        <f t="shared" si="2317"/>
        <v>46446</v>
      </c>
      <c r="H5913" s="64">
        <f t="shared" si="2317"/>
        <v>60168</v>
      </c>
      <c r="I5913" s="126">
        <f t="shared" si="2317"/>
        <v>0</v>
      </c>
      <c r="J5913" s="50">
        <f>ROUND(I5913/F5913*100,2)</f>
        <v>0</v>
      </c>
      <c r="K5913" s="126">
        <f t="shared" si="2317"/>
        <v>-13722</v>
      </c>
      <c r="L5913" s="64">
        <f t="shared" si="2317"/>
        <v>22.81</v>
      </c>
      <c r="M5913" s="64"/>
      <c r="N5913" s="64"/>
      <c r="O5913" s="64">
        <f t="shared" ref="O5913:V5913" si="2318">SUM(O5914:O5918)</f>
        <v>550</v>
      </c>
      <c r="P5913" s="64">
        <f t="shared" si="2318"/>
        <v>550</v>
      </c>
      <c r="Q5913" s="126">
        <f t="shared" si="2318"/>
        <v>0</v>
      </c>
      <c r="R5913" s="64">
        <f t="shared" si="2318"/>
        <v>227</v>
      </c>
      <c r="S5913" s="64">
        <f t="shared" si="2318"/>
        <v>38</v>
      </c>
      <c r="T5913" s="136">
        <f t="shared" si="2318"/>
        <v>44</v>
      </c>
      <c r="U5913" s="136">
        <f t="shared" si="2318"/>
        <v>44</v>
      </c>
      <c r="V5913" s="64">
        <f t="shared" si="2318"/>
        <v>0</v>
      </c>
      <c r="W5913" s="64"/>
      <c r="X5913" s="76"/>
    </row>
    <row r="5914" spans="1:24" s="77" customFormat="1" ht="15.75" x14ac:dyDescent="0.25">
      <c r="A5914" s="72" t="s">
        <v>316</v>
      </c>
      <c r="B5914" s="33" t="s">
        <v>333</v>
      </c>
      <c r="C5914" s="73" t="s">
        <v>109</v>
      </c>
      <c r="D5914" s="34" t="s">
        <v>106</v>
      </c>
      <c r="E5914" s="53">
        <v>239622</v>
      </c>
      <c r="F5914" s="99">
        <f>20056*3</f>
        <v>60168</v>
      </c>
      <c r="G5914" s="99">
        <v>46446</v>
      </c>
      <c r="H5914" s="99">
        <f>20056*3</f>
        <v>60168</v>
      </c>
      <c r="I5914" s="119"/>
      <c r="J5914" s="55"/>
      <c r="K5914" s="54">
        <f>G5914-F5914</f>
        <v>-13722</v>
      </c>
      <c r="L5914" s="55">
        <f>ROUND(K5914*100/-F5914,2)</f>
        <v>22.81</v>
      </c>
      <c r="M5914" s="75"/>
      <c r="N5914" s="75"/>
      <c r="O5914" s="74">
        <v>550</v>
      </c>
      <c r="P5914" s="74">
        <v>550</v>
      </c>
      <c r="Q5914" s="57">
        <f>O5914-P5914</f>
        <v>0</v>
      </c>
      <c r="R5914" s="74">
        <v>227</v>
      </c>
      <c r="S5914" s="53">
        <f>ROUND(R5914/12*2,0)</f>
        <v>38</v>
      </c>
      <c r="T5914" s="58">
        <v>44</v>
      </c>
      <c r="U5914" s="58">
        <v>44</v>
      </c>
      <c r="V5914" s="53">
        <f>T5914-U5914</f>
        <v>0</v>
      </c>
      <c r="W5914" s="75"/>
      <c r="X5914" s="76"/>
    </row>
    <row r="5915" spans="1:24" s="77" customFormat="1" ht="31.5" x14ac:dyDescent="0.25">
      <c r="A5915" s="72" t="s">
        <v>316</v>
      </c>
      <c r="B5915" s="33" t="s">
        <v>333</v>
      </c>
      <c r="C5915" s="73" t="s">
        <v>110</v>
      </c>
      <c r="D5915" s="34" t="s">
        <v>114</v>
      </c>
      <c r="E5915" s="74"/>
      <c r="F5915" s="74"/>
      <c r="G5915" s="74"/>
      <c r="H5915" s="74"/>
      <c r="I5915" s="54"/>
      <c r="J5915" s="50"/>
      <c r="K5915" s="54"/>
      <c r="L5915" s="55"/>
      <c r="M5915" s="75"/>
      <c r="N5915" s="75"/>
      <c r="O5915" s="74"/>
      <c r="P5915" s="74"/>
      <c r="Q5915" s="57">
        <f>O5915-P5915</f>
        <v>0</v>
      </c>
      <c r="R5915" s="74"/>
      <c r="S5915" s="53">
        <f>ROUND(R5915/12*3,0)</f>
        <v>0</v>
      </c>
      <c r="T5915" s="58"/>
      <c r="U5915" s="58"/>
      <c r="V5915" s="53">
        <f>T5915-U5915</f>
        <v>0</v>
      </c>
      <c r="W5915" s="75"/>
      <c r="X5915" s="76"/>
    </row>
    <row r="5916" spans="1:24" s="77" customFormat="1" ht="15.75" x14ac:dyDescent="0.25">
      <c r="A5916" s="72" t="s">
        <v>316</v>
      </c>
      <c r="B5916" s="33" t="s">
        <v>333</v>
      </c>
      <c r="C5916" s="73" t="s">
        <v>111</v>
      </c>
      <c r="D5916" s="34" t="s">
        <v>115</v>
      </c>
      <c r="E5916" s="74"/>
      <c r="F5916" s="74"/>
      <c r="G5916" s="74"/>
      <c r="H5916" s="74"/>
      <c r="I5916" s="54"/>
      <c r="J5916" s="50"/>
      <c r="K5916" s="54"/>
      <c r="L5916" s="55"/>
      <c r="M5916" s="75"/>
      <c r="N5916" s="75"/>
      <c r="O5916" s="74"/>
      <c r="P5916" s="74"/>
      <c r="Q5916" s="57">
        <f>O5916-P5916</f>
        <v>0</v>
      </c>
      <c r="R5916" s="74"/>
      <c r="S5916" s="53">
        <f>ROUND(R5916/12*3,0)</f>
        <v>0</v>
      </c>
      <c r="T5916" s="58"/>
      <c r="U5916" s="58"/>
      <c r="V5916" s="53">
        <f>T5916-U5916</f>
        <v>0</v>
      </c>
      <c r="W5916" s="75"/>
      <c r="X5916" s="76"/>
    </row>
    <row r="5917" spans="1:24" s="77" customFormat="1" ht="23.25" customHeight="1" x14ac:dyDescent="0.25">
      <c r="A5917" s="72" t="s">
        <v>316</v>
      </c>
      <c r="B5917" s="33" t="s">
        <v>333</v>
      </c>
      <c r="C5917" s="73" t="s">
        <v>113</v>
      </c>
      <c r="D5917" s="34" t="s">
        <v>116</v>
      </c>
      <c r="E5917" s="74"/>
      <c r="F5917" s="74"/>
      <c r="G5917" s="74"/>
      <c r="H5917" s="74"/>
      <c r="I5917" s="119"/>
      <c r="J5917" s="50"/>
      <c r="K5917" s="119"/>
      <c r="L5917" s="55"/>
      <c r="M5917" s="75"/>
      <c r="N5917" s="75"/>
      <c r="O5917" s="74"/>
      <c r="P5917" s="74"/>
      <c r="Q5917" s="59">
        <f>O5917-P5917</f>
        <v>0</v>
      </c>
      <c r="R5917" s="74"/>
      <c r="S5917" s="53">
        <f>ROUND(R5917/12*3,0)</f>
        <v>0</v>
      </c>
      <c r="T5917" s="53"/>
      <c r="U5917" s="53"/>
      <c r="V5917" s="53">
        <f>T5917-U5917</f>
        <v>0</v>
      </c>
      <c r="W5917" s="75"/>
      <c r="X5917" s="76"/>
    </row>
    <row r="5918" spans="1:24" s="77" customFormat="1" ht="15.75" x14ac:dyDescent="0.25">
      <c r="A5918" s="72" t="s">
        <v>316</v>
      </c>
      <c r="B5918" s="33" t="s">
        <v>333</v>
      </c>
      <c r="C5918" s="73" t="s">
        <v>112</v>
      </c>
      <c r="D5918" s="34" t="s">
        <v>117</v>
      </c>
      <c r="E5918" s="74"/>
      <c r="F5918" s="74"/>
      <c r="G5918" s="74"/>
      <c r="H5918" s="74"/>
      <c r="I5918" s="119"/>
      <c r="J5918" s="55"/>
      <c r="K5918" s="119"/>
      <c r="L5918" s="55"/>
      <c r="M5918" s="75"/>
      <c r="N5918" s="75"/>
      <c r="O5918" s="74"/>
      <c r="P5918" s="74"/>
      <c r="Q5918" s="59">
        <f>O5918-P5918</f>
        <v>0</v>
      </c>
      <c r="R5918" s="74"/>
      <c r="S5918" s="53">
        <f>ROUND(R5918/12*3,0)</f>
        <v>0</v>
      </c>
      <c r="T5918" s="53"/>
      <c r="U5918" s="53"/>
      <c r="V5918" s="53">
        <f>T5918-U5918</f>
        <v>0</v>
      </c>
      <c r="W5918" s="75"/>
      <c r="X5918" s="76"/>
    </row>
    <row r="5919" spans="1:24" s="77" customFormat="1" ht="15.75" x14ac:dyDescent="0.25">
      <c r="A5919" s="72" t="s">
        <v>316</v>
      </c>
      <c r="B5919" s="22" t="s">
        <v>334</v>
      </c>
      <c r="C5919" s="73" t="s">
        <v>102</v>
      </c>
      <c r="D5919" s="41" t="s">
        <v>33</v>
      </c>
      <c r="E5919" s="64">
        <f>SUM(E5920:E5972)</f>
        <v>24098</v>
      </c>
      <c r="F5919" s="64">
        <f>SUM(F5920:F5972)</f>
        <v>4016.33</v>
      </c>
      <c r="G5919" s="64">
        <f>SUM(G5920:G5972)</f>
        <v>8088</v>
      </c>
      <c r="H5919" s="64">
        <f>SUM(H5920:H5972)</f>
        <v>2997</v>
      </c>
      <c r="I5919" s="126">
        <f>SUM(I5920:I5972)</f>
        <v>4071.67</v>
      </c>
      <c r="J5919" s="50">
        <f>ROUND(I5919/F5919*100,2)</f>
        <v>101.38</v>
      </c>
      <c r="K5919" s="126">
        <f>SUM(K5920:K5972)</f>
        <v>0</v>
      </c>
      <c r="L5919" s="55">
        <f>ROUND(K5919*100/-F5919,2)</f>
        <v>0</v>
      </c>
      <c r="M5919" s="64"/>
      <c r="N5919" s="64"/>
      <c r="O5919" s="64">
        <f t="shared" ref="O5919:V5919" si="2319">SUM(O5920:O5972)</f>
        <v>91</v>
      </c>
      <c r="P5919" s="64">
        <f t="shared" si="2319"/>
        <v>0</v>
      </c>
      <c r="Q5919" s="126">
        <f t="shared" si="2319"/>
        <v>91</v>
      </c>
      <c r="R5919" s="64">
        <f t="shared" si="2319"/>
        <v>32</v>
      </c>
      <c r="S5919" s="64">
        <f t="shared" si="2319"/>
        <v>5</v>
      </c>
      <c r="T5919" s="136">
        <f t="shared" si="2319"/>
        <v>8</v>
      </c>
      <c r="U5919" s="136">
        <f t="shared" si="2319"/>
        <v>4</v>
      </c>
      <c r="V5919" s="64">
        <f t="shared" si="2319"/>
        <v>4</v>
      </c>
      <c r="W5919" s="64"/>
      <c r="X5919" s="76"/>
    </row>
    <row r="5920" spans="1:24" s="77" customFormat="1" ht="31.5" x14ac:dyDescent="0.25">
      <c r="A5920" s="72" t="s">
        <v>316</v>
      </c>
      <c r="B5920" s="33" t="s">
        <v>334</v>
      </c>
      <c r="C5920" s="78" t="s">
        <v>139</v>
      </c>
      <c r="D5920" s="43" t="s">
        <v>119</v>
      </c>
      <c r="E5920" s="53">
        <v>17982</v>
      </c>
      <c r="F5920" s="53">
        <f t="shared" ref="F5920:F5921" si="2320">ROUND(E5920/12*2,2)</f>
        <v>2997</v>
      </c>
      <c r="G5920" s="53">
        <v>5245</v>
      </c>
      <c r="H5920" s="53">
        <v>2997</v>
      </c>
      <c r="I5920" s="119">
        <f t="shared" ref="I5920:I5921" si="2321">G5920-F5920</f>
        <v>2248</v>
      </c>
      <c r="J5920" s="55">
        <f t="shared" ref="J5920:J5921" si="2322">ROUND(I5920/F5920*100,2)</f>
        <v>75.010000000000005</v>
      </c>
      <c r="K5920" s="54"/>
      <c r="L5920" s="55"/>
      <c r="M5920" s="75"/>
      <c r="N5920" s="75"/>
      <c r="O5920" s="74">
        <v>91</v>
      </c>
      <c r="P5920" s="74">
        <v>0</v>
      </c>
      <c r="Q5920" s="57">
        <f t="shared" ref="Q5920:Q5972" si="2323">O5920-P5920</f>
        <v>91</v>
      </c>
      <c r="R5920" s="74">
        <v>24</v>
      </c>
      <c r="S5920" s="53">
        <f t="shared" ref="S5920:S5921" si="2324">ROUND(R5920/12*2,0)</f>
        <v>4</v>
      </c>
      <c r="T5920" s="58">
        <v>7</v>
      </c>
      <c r="U5920" s="58">
        <v>4</v>
      </c>
      <c r="V5920" s="53">
        <f t="shared" ref="V5920:V5972" si="2325">T5920-U5920</f>
        <v>3</v>
      </c>
      <c r="W5920" s="75"/>
      <c r="X5920" s="76"/>
    </row>
    <row r="5921" spans="1:24" s="77" customFormat="1" ht="47.25" x14ac:dyDescent="0.25">
      <c r="A5921" s="72" t="s">
        <v>316</v>
      </c>
      <c r="B5921" s="33" t="s">
        <v>334</v>
      </c>
      <c r="C5921" s="78" t="s">
        <v>140</v>
      </c>
      <c r="D5921" s="43" t="s">
        <v>120</v>
      </c>
      <c r="E5921" s="53">
        <v>6116</v>
      </c>
      <c r="F5921" s="53">
        <f t="shared" si="2320"/>
        <v>1019.33</v>
      </c>
      <c r="G5921" s="53">
        <v>2843</v>
      </c>
      <c r="H5921" s="53">
        <v>0</v>
      </c>
      <c r="I5921" s="119">
        <f t="shared" si="2321"/>
        <v>1823.67</v>
      </c>
      <c r="J5921" s="55">
        <f t="shared" si="2322"/>
        <v>178.91</v>
      </c>
      <c r="K5921" s="54"/>
      <c r="L5921" s="55"/>
      <c r="M5921" s="75"/>
      <c r="N5921" s="75"/>
      <c r="O5921" s="74">
        <v>0</v>
      </c>
      <c r="P5921" s="74"/>
      <c r="Q5921" s="57">
        <f t="shared" si="2323"/>
        <v>0</v>
      </c>
      <c r="R5921" s="74">
        <v>8</v>
      </c>
      <c r="S5921" s="53">
        <f t="shared" si="2324"/>
        <v>1</v>
      </c>
      <c r="T5921" s="58">
        <v>1</v>
      </c>
      <c r="U5921" s="58"/>
      <c r="V5921" s="53">
        <f t="shared" si="2325"/>
        <v>1</v>
      </c>
      <c r="W5921" s="75"/>
      <c r="X5921" s="76"/>
    </row>
    <row r="5922" spans="1:24" s="77" customFormat="1" ht="31.5" x14ac:dyDescent="0.25">
      <c r="A5922" s="72" t="s">
        <v>316</v>
      </c>
      <c r="B5922" s="33" t="s">
        <v>334</v>
      </c>
      <c r="C5922" s="78" t="s">
        <v>141</v>
      </c>
      <c r="D5922" s="43" t="s">
        <v>142</v>
      </c>
      <c r="E5922" s="74"/>
      <c r="F5922" s="74"/>
      <c r="G5922" s="74"/>
      <c r="H5922" s="74"/>
      <c r="I5922" s="54"/>
      <c r="J5922" s="50"/>
      <c r="K5922" s="54"/>
      <c r="L5922" s="55"/>
      <c r="M5922" s="75"/>
      <c r="N5922" s="75"/>
      <c r="O5922" s="74"/>
      <c r="P5922" s="74"/>
      <c r="Q5922" s="57">
        <f t="shared" si="2323"/>
        <v>0</v>
      </c>
      <c r="R5922" s="74"/>
      <c r="S5922" s="53">
        <f t="shared" ref="S5922:S5972" si="2326">ROUND(R5922/12*3,0)</f>
        <v>0</v>
      </c>
      <c r="T5922" s="58"/>
      <c r="U5922" s="58"/>
      <c r="V5922" s="53">
        <f t="shared" si="2325"/>
        <v>0</v>
      </c>
      <c r="W5922" s="75"/>
      <c r="X5922" s="76"/>
    </row>
    <row r="5923" spans="1:24" s="77" customFormat="1" ht="31.5" x14ac:dyDescent="0.25">
      <c r="A5923" s="72" t="s">
        <v>316</v>
      </c>
      <c r="B5923" s="33" t="s">
        <v>334</v>
      </c>
      <c r="C5923" s="78" t="s">
        <v>143</v>
      </c>
      <c r="D5923" s="43" t="s">
        <v>144</v>
      </c>
      <c r="E5923" s="74"/>
      <c r="F5923" s="74"/>
      <c r="G5923" s="74"/>
      <c r="H5923" s="74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2323"/>
        <v>0</v>
      </c>
      <c r="R5923" s="74"/>
      <c r="S5923" s="53">
        <f t="shared" si="2326"/>
        <v>0</v>
      </c>
      <c r="T5923" s="58"/>
      <c r="U5923" s="58"/>
      <c r="V5923" s="53">
        <f t="shared" si="2325"/>
        <v>0</v>
      </c>
      <c r="W5923" s="75"/>
      <c r="X5923" s="76"/>
    </row>
    <row r="5924" spans="1:24" s="77" customFormat="1" ht="15.75" x14ac:dyDescent="0.25">
      <c r="A5924" s="72" t="s">
        <v>316</v>
      </c>
      <c r="B5924" s="33" t="s">
        <v>334</v>
      </c>
      <c r="C5924" s="78" t="s">
        <v>145</v>
      </c>
      <c r="D5924" s="43" t="s">
        <v>146</v>
      </c>
      <c r="E5924" s="74"/>
      <c r="F5924" s="74"/>
      <c r="G5924" s="74"/>
      <c r="H5924" s="74"/>
      <c r="I5924" s="119"/>
      <c r="J5924" s="55"/>
      <c r="K5924" s="119"/>
      <c r="L5924" s="55"/>
      <c r="M5924" s="75"/>
      <c r="N5924" s="75"/>
      <c r="O5924" s="74"/>
      <c r="P5924" s="74"/>
      <c r="Q5924" s="59">
        <f t="shared" si="2323"/>
        <v>0</v>
      </c>
      <c r="R5924" s="74"/>
      <c r="S5924" s="53">
        <f t="shared" si="2326"/>
        <v>0</v>
      </c>
      <c r="T5924" s="53"/>
      <c r="U5924" s="53"/>
      <c r="V5924" s="53">
        <f t="shared" si="2325"/>
        <v>0</v>
      </c>
      <c r="W5924" s="75"/>
      <c r="X5924" s="76"/>
    </row>
    <row r="5925" spans="1:24" s="77" customFormat="1" ht="15.75" x14ac:dyDescent="0.25">
      <c r="A5925" s="72" t="s">
        <v>316</v>
      </c>
      <c r="B5925" s="33" t="s">
        <v>334</v>
      </c>
      <c r="C5925" s="78" t="s">
        <v>147</v>
      </c>
      <c r="D5925" s="43" t="s">
        <v>148</v>
      </c>
      <c r="E5925" s="74"/>
      <c r="F5925" s="74"/>
      <c r="G5925" s="74"/>
      <c r="H5925" s="74"/>
      <c r="I5925" s="54"/>
      <c r="J5925" s="50"/>
      <c r="K5925" s="54"/>
      <c r="L5925" s="55"/>
      <c r="M5925" s="75"/>
      <c r="N5925" s="75"/>
      <c r="O5925" s="74"/>
      <c r="P5925" s="74"/>
      <c r="Q5925" s="57">
        <f t="shared" si="2323"/>
        <v>0</v>
      </c>
      <c r="R5925" s="74"/>
      <c r="S5925" s="53">
        <f t="shared" si="2326"/>
        <v>0</v>
      </c>
      <c r="T5925" s="58"/>
      <c r="U5925" s="58"/>
      <c r="V5925" s="53">
        <f t="shared" si="2325"/>
        <v>0</v>
      </c>
      <c r="W5925" s="75"/>
      <c r="X5925" s="76"/>
    </row>
    <row r="5926" spans="1:24" s="77" customFormat="1" ht="78.75" x14ac:dyDescent="0.25">
      <c r="A5926" s="72" t="s">
        <v>316</v>
      </c>
      <c r="B5926" s="33" t="s">
        <v>334</v>
      </c>
      <c r="C5926" s="78" t="s">
        <v>149</v>
      </c>
      <c r="D5926" s="43" t="s">
        <v>150</v>
      </c>
      <c r="E5926" s="74"/>
      <c r="F5926" s="74"/>
      <c r="G5926" s="74"/>
      <c r="H5926" s="74"/>
      <c r="I5926" s="54"/>
      <c r="J5926" s="50"/>
      <c r="K5926" s="54"/>
      <c r="L5926" s="55"/>
      <c r="M5926" s="75"/>
      <c r="N5926" s="75"/>
      <c r="O5926" s="74"/>
      <c r="P5926" s="74"/>
      <c r="Q5926" s="57">
        <f t="shared" si="2323"/>
        <v>0</v>
      </c>
      <c r="R5926" s="74"/>
      <c r="S5926" s="53">
        <f t="shared" si="2326"/>
        <v>0</v>
      </c>
      <c r="T5926" s="58"/>
      <c r="U5926" s="58"/>
      <c r="V5926" s="53">
        <f t="shared" si="2325"/>
        <v>0</v>
      </c>
      <c r="W5926" s="75"/>
      <c r="X5926" s="76"/>
    </row>
    <row r="5927" spans="1:24" s="77" customFormat="1" ht="31.5" x14ac:dyDescent="0.25">
      <c r="A5927" s="72" t="s">
        <v>316</v>
      </c>
      <c r="B5927" s="33" t="s">
        <v>334</v>
      </c>
      <c r="C5927" s="78" t="s">
        <v>130</v>
      </c>
      <c r="D5927" s="43" t="s">
        <v>151</v>
      </c>
      <c r="E5927" s="74"/>
      <c r="F5927" s="74"/>
      <c r="G5927" s="74"/>
      <c r="H5927" s="74"/>
      <c r="I5927" s="54"/>
      <c r="J5927" s="50"/>
      <c r="K5927" s="54"/>
      <c r="L5927" s="55"/>
      <c r="M5927" s="75"/>
      <c r="N5927" s="75"/>
      <c r="O5927" s="74"/>
      <c r="P5927" s="74"/>
      <c r="Q5927" s="57">
        <f t="shared" si="2323"/>
        <v>0</v>
      </c>
      <c r="R5927" s="74"/>
      <c r="S5927" s="53">
        <f t="shared" si="2326"/>
        <v>0</v>
      </c>
      <c r="T5927" s="58"/>
      <c r="U5927" s="58"/>
      <c r="V5927" s="53">
        <f t="shared" si="2325"/>
        <v>0</v>
      </c>
      <c r="W5927" s="75"/>
      <c r="X5927" s="76"/>
    </row>
    <row r="5928" spans="1:24" s="77" customFormat="1" ht="47.25" x14ac:dyDescent="0.25">
      <c r="A5928" s="72" t="s">
        <v>316</v>
      </c>
      <c r="B5928" s="33" t="s">
        <v>334</v>
      </c>
      <c r="C5928" s="78" t="s">
        <v>174</v>
      </c>
      <c r="D5928" s="43" t="s">
        <v>175</v>
      </c>
      <c r="E5928" s="74"/>
      <c r="F5928" s="74"/>
      <c r="G5928" s="74"/>
      <c r="H5928" s="74"/>
      <c r="I5928" s="54"/>
      <c r="J5928" s="50"/>
      <c r="K5928" s="54"/>
      <c r="L5928" s="55"/>
      <c r="M5928" s="75"/>
      <c r="N5928" s="75"/>
      <c r="O5928" s="74"/>
      <c r="P5928" s="74"/>
      <c r="Q5928" s="57">
        <f t="shared" si="2323"/>
        <v>0</v>
      </c>
      <c r="R5928" s="74"/>
      <c r="S5928" s="53">
        <f t="shared" si="2326"/>
        <v>0</v>
      </c>
      <c r="T5928" s="58"/>
      <c r="U5928" s="58"/>
      <c r="V5928" s="53">
        <f t="shared" si="2325"/>
        <v>0</v>
      </c>
      <c r="W5928" s="75"/>
      <c r="X5928" s="76"/>
    </row>
    <row r="5929" spans="1:24" s="77" customFormat="1" ht="31.5" x14ac:dyDescent="0.25">
      <c r="A5929" s="72" t="s">
        <v>316</v>
      </c>
      <c r="B5929" s="33" t="s">
        <v>334</v>
      </c>
      <c r="C5929" s="78" t="s">
        <v>129</v>
      </c>
      <c r="D5929" s="43" t="s">
        <v>152</v>
      </c>
      <c r="E5929" s="74"/>
      <c r="F5929" s="74"/>
      <c r="G5929" s="74"/>
      <c r="H5929" s="74"/>
      <c r="I5929" s="54"/>
      <c r="J5929" s="50"/>
      <c r="K5929" s="54"/>
      <c r="L5929" s="55"/>
      <c r="M5929" s="75"/>
      <c r="N5929" s="75"/>
      <c r="O5929" s="74"/>
      <c r="P5929" s="74"/>
      <c r="Q5929" s="57">
        <f t="shared" si="2323"/>
        <v>0</v>
      </c>
      <c r="R5929" s="74"/>
      <c r="S5929" s="53">
        <f t="shared" si="2326"/>
        <v>0</v>
      </c>
      <c r="T5929" s="58"/>
      <c r="U5929" s="58"/>
      <c r="V5929" s="53">
        <f t="shared" si="2325"/>
        <v>0</v>
      </c>
      <c r="W5929" s="75"/>
      <c r="X5929" s="76"/>
    </row>
    <row r="5930" spans="1:24" s="77" customFormat="1" ht="31.5" x14ac:dyDescent="0.25">
      <c r="A5930" s="72" t="s">
        <v>316</v>
      </c>
      <c r="B5930" s="33" t="s">
        <v>334</v>
      </c>
      <c r="C5930" s="78" t="s">
        <v>176</v>
      </c>
      <c r="D5930" s="43" t="s">
        <v>177</v>
      </c>
      <c r="E5930" s="74"/>
      <c r="F5930" s="74"/>
      <c r="G5930" s="74"/>
      <c r="H5930" s="74"/>
      <c r="I5930" s="54"/>
      <c r="J5930" s="50"/>
      <c r="K5930" s="54"/>
      <c r="L5930" s="55"/>
      <c r="M5930" s="75"/>
      <c r="N5930" s="75"/>
      <c r="O5930" s="74"/>
      <c r="P5930" s="74"/>
      <c r="Q5930" s="57">
        <f t="shared" si="2323"/>
        <v>0</v>
      </c>
      <c r="R5930" s="74"/>
      <c r="S5930" s="53">
        <f t="shared" si="2326"/>
        <v>0</v>
      </c>
      <c r="T5930" s="58"/>
      <c r="U5930" s="58"/>
      <c r="V5930" s="53">
        <f t="shared" si="2325"/>
        <v>0</v>
      </c>
      <c r="W5930" s="75"/>
      <c r="X5930" s="76"/>
    </row>
    <row r="5931" spans="1:24" s="77" customFormat="1" ht="15.75" x14ac:dyDescent="0.25">
      <c r="A5931" s="72" t="s">
        <v>316</v>
      </c>
      <c r="B5931" s="33" t="s">
        <v>334</v>
      </c>
      <c r="C5931" s="78" t="s">
        <v>131</v>
      </c>
      <c r="D5931" s="43" t="s">
        <v>153</v>
      </c>
      <c r="E5931" s="74"/>
      <c r="F5931" s="74"/>
      <c r="G5931" s="74"/>
      <c r="H5931" s="74"/>
      <c r="I5931" s="54"/>
      <c r="J5931" s="50"/>
      <c r="K5931" s="54"/>
      <c r="L5931" s="55"/>
      <c r="M5931" s="75"/>
      <c r="N5931" s="75"/>
      <c r="O5931" s="74"/>
      <c r="P5931" s="74"/>
      <c r="Q5931" s="57">
        <f t="shared" si="2323"/>
        <v>0</v>
      </c>
      <c r="R5931" s="74"/>
      <c r="S5931" s="53">
        <f t="shared" si="2326"/>
        <v>0</v>
      </c>
      <c r="T5931" s="58"/>
      <c r="U5931" s="58"/>
      <c r="V5931" s="53">
        <f t="shared" si="2325"/>
        <v>0</v>
      </c>
      <c r="W5931" s="75"/>
      <c r="X5931" s="76"/>
    </row>
    <row r="5932" spans="1:24" s="77" customFormat="1" ht="31.5" x14ac:dyDescent="0.25">
      <c r="A5932" s="72" t="s">
        <v>316</v>
      </c>
      <c r="B5932" s="33" t="s">
        <v>334</v>
      </c>
      <c r="C5932" s="78" t="s">
        <v>178</v>
      </c>
      <c r="D5932" s="43" t="s">
        <v>179</v>
      </c>
      <c r="E5932" s="74"/>
      <c r="F5932" s="74"/>
      <c r="G5932" s="74"/>
      <c r="H5932" s="74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2323"/>
        <v>0</v>
      </c>
      <c r="R5932" s="74"/>
      <c r="S5932" s="53">
        <f t="shared" si="2326"/>
        <v>0</v>
      </c>
      <c r="T5932" s="58"/>
      <c r="U5932" s="58"/>
      <c r="V5932" s="53">
        <f t="shared" si="2325"/>
        <v>0</v>
      </c>
      <c r="W5932" s="75"/>
      <c r="X5932" s="76"/>
    </row>
    <row r="5933" spans="1:24" s="77" customFormat="1" ht="31.5" x14ac:dyDescent="0.25">
      <c r="A5933" s="72" t="s">
        <v>316</v>
      </c>
      <c r="B5933" s="33" t="s">
        <v>334</v>
      </c>
      <c r="C5933" s="78" t="s">
        <v>132</v>
      </c>
      <c r="D5933" s="43" t="s">
        <v>154</v>
      </c>
      <c r="E5933" s="74"/>
      <c r="F5933" s="74"/>
      <c r="G5933" s="74"/>
      <c r="H5933" s="74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2323"/>
        <v>0</v>
      </c>
      <c r="R5933" s="74"/>
      <c r="S5933" s="53">
        <f t="shared" si="2326"/>
        <v>0</v>
      </c>
      <c r="T5933" s="58"/>
      <c r="U5933" s="58"/>
      <c r="V5933" s="53">
        <f t="shared" si="2325"/>
        <v>0</v>
      </c>
      <c r="W5933" s="75"/>
      <c r="X5933" s="76"/>
    </row>
    <row r="5934" spans="1:24" s="77" customFormat="1" ht="15.75" x14ac:dyDescent="0.25">
      <c r="A5934" s="72" t="s">
        <v>316</v>
      </c>
      <c r="B5934" s="33" t="s">
        <v>334</v>
      </c>
      <c r="C5934" s="78" t="s">
        <v>133</v>
      </c>
      <c r="D5934" s="43" t="s">
        <v>155</v>
      </c>
      <c r="E5934" s="74"/>
      <c r="F5934" s="74"/>
      <c r="G5934" s="74"/>
      <c r="H5934" s="74"/>
      <c r="I5934" s="54"/>
      <c r="J5934" s="50"/>
      <c r="K5934" s="54"/>
      <c r="L5934" s="55"/>
      <c r="M5934" s="75"/>
      <c r="N5934" s="75"/>
      <c r="O5934" s="74"/>
      <c r="P5934" s="74"/>
      <c r="Q5934" s="57">
        <f t="shared" si="2323"/>
        <v>0</v>
      </c>
      <c r="R5934" s="74"/>
      <c r="S5934" s="53">
        <f t="shared" si="2326"/>
        <v>0</v>
      </c>
      <c r="T5934" s="58"/>
      <c r="U5934" s="58"/>
      <c r="V5934" s="53">
        <f t="shared" si="2325"/>
        <v>0</v>
      </c>
      <c r="W5934" s="75"/>
      <c r="X5934" s="76"/>
    </row>
    <row r="5935" spans="1:24" s="77" customFormat="1" ht="15.75" x14ac:dyDescent="0.25">
      <c r="A5935" s="72" t="s">
        <v>316</v>
      </c>
      <c r="B5935" s="33" t="s">
        <v>334</v>
      </c>
      <c r="C5935" s="78" t="s">
        <v>135</v>
      </c>
      <c r="D5935" s="43" t="s">
        <v>156</v>
      </c>
      <c r="E5935" s="74"/>
      <c r="F5935" s="74"/>
      <c r="G5935" s="74"/>
      <c r="H5935" s="74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2323"/>
        <v>0</v>
      </c>
      <c r="R5935" s="74"/>
      <c r="S5935" s="53">
        <f t="shared" si="2326"/>
        <v>0</v>
      </c>
      <c r="T5935" s="58"/>
      <c r="U5935" s="58"/>
      <c r="V5935" s="53">
        <f t="shared" si="2325"/>
        <v>0</v>
      </c>
      <c r="W5935" s="75"/>
      <c r="X5935" s="76"/>
    </row>
    <row r="5936" spans="1:24" s="77" customFormat="1" ht="31.5" x14ac:dyDescent="0.25">
      <c r="A5936" s="72" t="s">
        <v>316</v>
      </c>
      <c r="B5936" s="33" t="s">
        <v>334</v>
      </c>
      <c r="C5936" s="78" t="s">
        <v>136</v>
      </c>
      <c r="D5936" s="43" t="s">
        <v>157</v>
      </c>
      <c r="E5936" s="74"/>
      <c r="F5936" s="74"/>
      <c r="G5936" s="74"/>
      <c r="H5936" s="74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2323"/>
        <v>0</v>
      </c>
      <c r="R5936" s="74"/>
      <c r="S5936" s="53">
        <f t="shared" si="2326"/>
        <v>0</v>
      </c>
      <c r="T5936" s="58"/>
      <c r="U5936" s="58"/>
      <c r="V5936" s="53">
        <f t="shared" si="2325"/>
        <v>0</v>
      </c>
      <c r="W5936" s="75"/>
      <c r="X5936" s="76"/>
    </row>
    <row r="5937" spans="1:24" s="77" customFormat="1" ht="47.25" x14ac:dyDescent="0.25">
      <c r="A5937" s="72" t="s">
        <v>316</v>
      </c>
      <c r="B5937" s="33" t="s">
        <v>334</v>
      </c>
      <c r="C5937" s="78" t="s">
        <v>134</v>
      </c>
      <c r="D5937" s="43" t="s">
        <v>158</v>
      </c>
      <c r="E5937" s="74"/>
      <c r="F5937" s="74"/>
      <c r="G5937" s="74"/>
      <c r="H5937" s="74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2323"/>
        <v>0</v>
      </c>
      <c r="R5937" s="74"/>
      <c r="S5937" s="53">
        <f t="shared" si="2326"/>
        <v>0</v>
      </c>
      <c r="T5937" s="58"/>
      <c r="U5937" s="58"/>
      <c r="V5937" s="53">
        <f t="shared" si="2325"/>
        <v>0</v>
      </c>
      <c r="W5937" s="75"/>
      <c r="X5937" s="76"/>
    </row>
    <row r="5938" spans="1:24" s="77" customFormat="1" ht="15.75" x14ac:dyDescent="0.25">
      <c r="A5938" s="72" t="s">
        <v>316</v>
      </c>
      <c r="B5938" s="33" t="s">
        <v>334</v>
      </c>
      <c r="C5938" s="78" t="s">
        <v>138</v>
      </c>
      <c r="D5938" s="43" t="s">
        <v>159</v>
      </c>
      <c r="E5938" s="74"/>
      <c r="F5938" s="74"/>
      <c r="G5938" s="74"/>
      <c r="H5938" s="74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2323"/>
        <v>0</v>
      </c>
      <c r="R5938" s="74"/>
      <c r="S5938" s="53">
        <f t="shared" si="2326"/>
        <v>0</v>
      </c>
      <c r="T5938" s="58"/>
      <c r="U5938" s="58"/>
      <c r="V5938" s="53">
        <f t="shared" si="2325"/>
        <v>0</v>
      </c>
      <c r="W5938" s="75"/>
      <c r="X5938" s="76"/>
    </row>
    <row r="5939" spans="1:24" s="77" customFormat="1" ht="15.75" x14ac:dyDescent="0.25">
      <c r="A5939" s="72" t="s">
        <v>316</v>
      </c>
      <c r="B5939" s="33" t="s">
        <v>334</v>
      </c>
      <c r="C5939" s="78" t="s">
        <v>180</v>
      </c>
      <c r="D5939" s="43" t="s">
        <v>181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2323"/>
        <v>0</v>
      </c>
      <c r="R5939" s="74"/>
      <c r="S5939" s="53">
        <f t="shared" si="2326"/>
        <v>0</v>
      </c>
      <c r="T5939" s="58"/>
      <c r="U5939" s="58"/>
      <c r="V5939" s="53">
        <f t="shared" si="2325"/>
        <v>0</v>
      </c>
      <c r="W5939" s="75"/>
      <c r="X5939" s="76"/>
    </row>
    <row r="5940" spans="1:24" s="77" customFormat="1" ht="31.5" x14ac:dyDescent="0.25">
      <c r="A5940" s="72" t="s">
        <v>316</v>
      </c>
      <c r="B5940" s="33" t="s">
        <v>334</v>
      </c>
      <c r="C5940" s="78" t="s">
        <v>137</v>
      </c>
      <c r="D5940" s="43" t="s">
        <v>160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>
        <f t="shared" si="2323"/>
        <v>0</v>
      </c>
      <c r="R5940" s="74"/>
      <c r="S5940" s="53">
        <f t="shared" si="2326"/>
        <v>0</v>
      </c>
      <c r="T5940" s="58"/>
      <c r="U5940" s="58"/>
      <c r="V5940" s="53">
        <f t="shared" si="2325"/>
        <v>0</v>
      </c>
      <c r="W5940" s="75"/>
      <c r="X5940" s="76"/>
    </row>
    <row r="5941" spans="1:24" s="77" customFormat="1" ht="15.75" x14ac:dyDescent="0.25">
      <c r="A5941" s="72" t="s">
        <v>316</v>
      </c>
      <c r="B5941" s="33" t="s">
        <v>334</v>
      </c>
      <c r="C5941" s="78" t="s">
        <v>127</v>
      </c>
      <c r="D5941" s="43" t="s">
        <v>161</v>
      </c>
      <c r="E5941" s="74"/>
      <c r="F5941" s="74"/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 t="shared" si="2323"/>
        <v>0</v>
      </c>
      <c r="R5941" s="74"/>
      <c r="S5941" s="53">
        <f t="shared" si="2326"/>
        <v>0</v>
      </c>
      <c r="T5941" s="58"/>
      <c r="U5941" s="58"/>
      <c r="V5941" s="53">
        <f t="shared" si="2325"/>
        <v>0</v>
      </c>
      <c r="W5941" s="75"/>
      <c r="X5941" s="76"/>
    </row>
    <row r="5942" spans="1:24" s="77" customFormat="1" ht="31.5" x14ac:dyDescent="0.25">
      <c r="A5942" s="72" t="s">
        <v>316</v>
      </c>
      <c r="B5942" s="33" t="s">
        <v>334</v>
      </c>
      <c r="C5942" s="78" t="s">
        <v>126</v>
      </c>
      <c r="D5942" s="43" t="s">
        <v>162</v>
      </c>
      <c r="E5942" s="74"/>
      <c r="F5942" s="74"/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>
        <f t="shared" si="2323"/>
        <v>0</v>
      </c>
      <c r="R5942" s="74"/>
      <c r="S5942" s="53">
        <f t="shared" si="2326"/>
        <v>0</v>
      </c>
      <c r="T5942" s="58"/>
      <c r="U5942" s="58"/>
      <c r="V5942" s="53">
        <f t="shared" si="2325"/>
        <v>0</v>
      </c>
      <c r="W5942" s="75"/>
      <c r="X5942" s="76"/>
    </row>
    <row r="5943" spans="1:24" s="77" customFormat="1" ht="15.75" x14ac:dyDescent="0.25">
      <c r="A5943" s="72" t="s">
        <v>316</v>
      </c>
      <c r="B5943" s="33" t="s">
        <v>334</v>
      </c>
      <c r="C5943" s="78" t="s">
        <v>122</v>
      </c>
      <c r="D5943" s="43" t="s">
        <v>163</v>
      </c>
      <c r="E5943" s="74"/>
      <c r="F5943" s="74"/>
      <c r="G5943" s="74"/>
      <c r="H5943" s="74"/>
      <c r="I5943" s="54"/>
      <c r="J5943" s="50"/>
      <c r="K5943" s="54"/>
      <c r="L5943" s="55"/>
      <c r="M5943" s="75"/>
      <c r="N5943" s="75"/>
      <c r="O5943" s="74"/>
      <c r="P5943" s="74"/>
      <c r="Q5943" s="57">
        <f t="shared" si="2323"/>
        <v>0</v>
      </c>
      <c r="R5943" s="74"/>
      <c r="S5943" s="53">
        <f t="shared" si="2326"/>
        <v>0</v>
      </c>
      <c r="T5943" s="58"/>
      <c r="U5943" s="58"/>
      <c r="V5943" s="53">
        <f t="shared" si="2325"/>
        <v>0</v>
      </c>
      <c r="W5943" s="75"/>
      <c r="X5943" s="76"/>
    </row>
    <row r="5944" spans="1:24" s="77" customFormat="1" ht="15.75" x14ac:dyDescent="0.25">
      <c r="A5944" s="72" t="s">
        <v>316</v>
      </c>
      <c r="B5944" s="33" t="s">
        <v>334</v>
      </c>
      <c r="C5944" s="78" t="s">
        <v>123</v>
      </c>
      <c r="D5944" s="43" t="s">
        <v>164</v>
      </c>
      <c r="E5944" s="74"/>
      <c r="F5944" s="74"/>
      <c r="G5944" s="74"/>
      <c r="H5944" s="74"/>
      <c r="I5944" s="54"/>
      <c r="J5944" s="50"/>
      <c r="K5944" s="54"/>
      <c r="L5944" s="55"/>
      <c r="M5944" s="75"/>
      <c r="N5944" s="75"/>
      <c r="O5944" s="74"/>
      <c r="P5944" s="74"/>
      <c r="Q5944" s="57">
        <f t="shared" si="2323"/>
        <v>0</v>
      </c>
      <c r="R5944" s="74"/>
      <c r="S5944" s="53">
        <f t="shared" si="2326"/>
        <v>0</v>
      </c>
      <c r="T5944" s="58"/>
      <c r="U5944" s="58"/>
      <c r="V5944" s="53">
        <f t="shared" si="2325"/>
        <v>0</v>
      </c>
      <c r="W5944" s="75"/>
      <c r="X5944" s="76"/>
    </row>
    <row r="5945" spans="1:24" s="77" customFormat="1" ht="15.75" x14ac:dyDescent="0.25">
      <c r="A5945" s="72" t="s">
        <v>316</v>
      </c>
      <c r="B5945" s="33" t="s">
        <v>334</v>
      </c>
      <c r="C5945" s="78" t="s">
        <v>182</v>
      </c>
      <c r="D5945" s="43" t="s">
        <v>183</v>
      </c>
      <c r="E5945" s="74"/>
      <c r="F5945" s="74"/>
      <c r="G5945" s="74"/>
      <c r="H5945" s="74"/>
      <c r="I5945" s="54"/>
      <c r="J5945" s="50"/>
      <c r="K5945" s="54"/>
      <c r="L5945" s="55"/>
      <c r="M5945" s="75"/>
      <c r="N5945" s="75"/>
      <c r="O5945" s="74"/>
      <c r="P5945" s="74"/>
      <c r="Q5945" s="57">
        <f t="shared" si="2323"/>
        <v>0</v>
      </c>
      <c r="R5945" s="74"/>
      <c r="S5945" s="53">
        <f t="shared" si="2326"/>
        <v>0</v>
      </c>
      <c r="T5945" s="58"/>
      <c r="U5945" s="58"/>
      <c r="V5945" s="53">
        <f t="shared" si="2325"/>
        <v>0</v>
      </c>
      <c r="W5945" s="75"/>
      <c r="X5945" s="76"/>
    </row>
    <row r="5946" spans="1:24" s="77" customFormat="1" ht="15.75" x14ac:dyDescent="0.25">
      <c r="A5946" s="72" t="s">
        <v>316</v>
      </c>
      <c r="B5946" s="33" t="s">
        <v>334</v>
      </c>
      <c r="C5946" s="78" t="s">
        <v>184</v>
      </c>
      <c r="D5946" s="43" t="s">
        <v>185</v>
      </c>
      <c r="E5946" s="74"/>
      <c r="F5946" s="74"/>
      <c r="G5946" s="74"/>
      <c r="H5946" s="74"/>
      <c r="I5946" s="54"/>
      <c r="J5946" s="50"/>
      <c r="K5946" s="54"/>
      <c r="L5946" s="55"/>
      <c r="M5946" s="75"/>
      <c r="N5946" s="75"/>
      <c r="O5946" s="74"/>
      <c r="P5946" s="74"/>
      <c r="Q5946" s="57">
        <f t="shared" si="2323"/>
        <v>0</v>
      </c>
      <c r="R5946" s="74"/>
      <c r="S5946" s="53">
        <f t="shared" si="2326"/>
        <v>0</v>
      </c>
      <c r="T5946" s="58"/>
      <c r="U5946" s="58"/>
      <c r="V5946" s="53">
        <f t="shared" si="2325"/>
        <v>0</v>
      </c>
      <c r="W5946" s="75"/>
      <c r="X5946" s="76"/>
    </row>
    <row r="5947" spans="1:24" s="77" customFormat="1" ht="15.75" x14ac:dyDescent="0.25">
      <c r="A5947" s="72" t="s">
        <v>316</v>
      </c>
      <c r="B5947" s="33" t="s">
        <v>334</v>
      </c>
      <c r="C5947" s="78" t="s">
        <v>186</v>
      </c>
      <c r="D5947" s="43" t="s">
        <v>187</v>
      </c>
      <c r="E5947" s="74"/>
      <c r="F5947" s="74"/>
      <c r="G5947" s="74"/>
      <c r="H5947" s="74"/>
      <c r="I5947" s="54"/>
      <c r="J5947" s="50"/>
      <c r="K5947" s="54"/>
      <c r="L5947" s="55"/>
      <c r="M5947" s="75"/>
      <c r="N5947" s="75"/>
      <c r="O5947" s="74"/>
      <c r="P5947" s="74"/>
      <c r="Q5947" s="57">
        <f t="shared" si="2323"/>
        <v>0</v>
      </c>
      <c r="R5947" s="74"/>
      <c r="S5947" s="53">
        <f t="shared" si="2326"/>
        <v>0</v>
      </c>
      <c r="T5947" s="58"/>
      <c r="U5947" s="58"/>
      <c r="V5947" s="53">
        <f t="shared" si="2325"/>
        <v>0</v>
      </c>
      <c r="W5947" s="75"/>
      <c r="X5947" s="76"/>
    </row>
    <row r="5948" spans="1:24" s="77" customFormat="1" ht="31.5" x14ac:dyDescent="0.25">
      <c r="A5948" s="72" t="s">
        <v>316</v>
      </c>
      <c r="B5948" s="33" t="s">
        <v>334</v>
      </c>
      <c r="C5948" s="78" t="s">
        <v>188</v>
      </c>
      <c r="D5948" s="43" t="s">
        <v>189</v>
      </c>
      <c r="E5948" s="74"/>
      <c r="F5948" s="74"/>
      <c r="G5948" s="74"/>
      <c r="H5948" s="74"/>
      <c r="I5948" s="54"/>
      <c r="J5948" s="50"/>
      <c r="K5948" s="54"/>
      <c r="L5948" s="55"/>
      <c r="M5948" s="75"/>
      <c r="N5948" s="75"/>
      <c r="O5948" s="74"/>
      <c r="P5948" s="74"/>
      <c r="Q5948" s="57">
        <f t="shared" si="2323"/>
        <v>0</v>
      </c>
      <c r="R5948" s="74"/>
      <c r="S5948" s="53">
        <f t="shared" si="2326"/>
        <v>0</v>
      </c>
      <c r="T5948" s="58"/>
      <c r="U5948" s="58"/>
      <c r="V5948" s="53">
        <f t="shared" si="2325"/>
        <v>0</v>
      </c>
      <c r="W5948" s="75"/>
      <c r="X5948" s="76"/>
    </row>
    <row r="5949" spans="1:24" s="77" customFormat="1" ht="15.75" x14ac:dyDescent="0.25">
      <c r="A5949" s="72" t="s">
        <v>316</v>
      </c>
      <c r="B5949" s="33" t="s">
        <v>334</v>
      </c>
      <c r="C5949" s="78" t="s">
        <v>124</v>
      </c>
      <c r="D5949" s="43" t="s">
        <v>165</v>
      </c>
      <c r="E5949" s="74"/>
      <c r="F5949" s="74"/>
      <c r="G5949" s="74"/>
      <c r="H5949" s="74"/>
      <c r="I5949" s="54"/>
      <c r="J5949" s="50"/>
      <c r="K5949" s="54"/>
      <c r="L5949" s="55"/>
      <c r="M5949" s="75"/>
      <c r="N5949" s="75"/>
      <c r="O5949" s="74"/>
      <c r="P5949" s="74"/>
      <c r="Q5949" s="57">
        <f t="shared" si="2323"/>
        <v>0</v>
      </c>
      <c r="R5949" s="74"/>
      <c r="S5949" s="53">
        <f t="shared" si="2326"/>
        <v>0</v>
      </c>
      <c r="T5949" s="58"/>
      <c r="U5949" s="58"/>
      <c r="V5949" s="53">
        <f t="shared" si="2325"/>
        <v>0</v>
      </c>
      <c r="W5949" s="75"/>
      <c r="X5949" s="76"/>
    </row>
    <row r="5950" spans="1:24" s="77" customFormat="1" ht="15.75" x14ac:dyDescent="0.25">
      <c r="A5950" s="72" t="s">
        <v>316</v>
      </c>
      <c r="B5950" s="33" t="s">
        <v>334</v>
      </c>
      <c r="C5950" s="78" t="s">
        <v>125</v>
      </c>
      <c r="D5950" s="43" t="s">
        <v>166</v>
      </c>
      <c r="E5950" s="74"/>
      <c r="F5950" s="74"/>
      <c r="G5950" s="74"/>
      <c r="H5950" s="74"/>
      <c r="I5950" s="54"/>
      <c r="J5950" s="50"/>
      <c r="K5950" s="54"/>
      <c r="L5950" s="55"/>
      <c r="M5950" s="75"/>
      <c r="N5950" s="75"/>
      <c r="O5950" s="74"/>
      <c r="P5950" s="74"/>
      <c r="Q5950" s="57">
        <f t="shared" si="2323"/>
        <v>0</v>
      </c>
      <c r="R5950" s="74"/>
      <c r="S5950" s="53">
        <f t="shared" si="2326"/>
        <v>0</v>
      </c>
      <c r="T5950" s="58"/>
      <c r="U5950" s="58"/>
      <c r="V5950" s="53">
        <f t="shared" si="2325"/>
        <v>0</v>
      </c>
      <c r="W5950" s="75"/>
      <c r="X5950" s="76"/>
    </row>
    <row r="5951" spans="1:24" s="77" customFormat="1" ht="47.25" x14ac:dyDescent="0.25">
      <c r="A5951" s="72" t="s">
        <v>316</v>
      </c>
      <c r="B5951" s="33" t="s">
        <v>334</v>
      </c>
      <c r="C5951" s="78" t="s">
        <v>34</v>
      </c>
      <c r="D5951" s="43" t="s">
        <v>167</v>
      </c>
      <c r="E5951" s="74"/>
      <c r="F5951" s="74"/>
      <c r="G5951" s="74"/>
      <c r="H5951" s="74"/>
      <c r="I5951" s="54"/>
      <c r="J5951" s="50"/>
      <c r="K5951" s="54"/>
      <c r="L5951" s="55"/>
      <c r="M5951" s="75"/>
      <c r="N5951" s="75"/>
      <c r="O5951" s="74"/>
      <c r="P5951" s="74"/>
      <c r="Q5951" s="57">
        <f t="shared" si="2323"/>
        <v>0</v>
      </c>
      <c r="R5951" s="74"/>
      <c r="S5951" s="53">
        <f t="shared" si="2326"/>
        <v>0</v>
      </c>
      <c r="T5951" s="58"/>
      <c r="U5951" s="58"/>
      <c r="V5951" s="53">
        <f t="shared" si="2325"/>
        <v>0</v>
      </c>
      <c r="W5951" s="75"/>
      <c r="X5951" s="76"/>
    </row>
    <row r="5952" spans="1:24" s="77" customFormat="1" ht="15.75" x14ac:dyDescent="0.25">
      <c r="A5952" s="72" t="s">
        <v>316</v>
      </c>
      <c r="B5952" s="33" t="s">
        <v>334</v>
      </c>
      <c r="C5952" s="78" t="s">
        <v>35</v>
      </c>
      <c r="D5952" s="43" t="s">
        <v>168</v>
      </c>
      <c r="E5952" s="74"/>
      <c r="F5952" s="74"/>
      <c r="G5952" s="74"/>
      <c r="H5952" s="74"/>
      <c r="I5952" s="54"/>
      <c r="J5952" s="50"/>
      <c r="K5952" s="54"/>
      <c r="L5952" s="55"/>
      <c r="M5952" s="75"/>
      <c r="N5952" s="75"/>
      <c r="O5952" s="74"/>
      <c r="P5952" s="74"/>
      <c r="Q5952" s="57">
        <f t="shared" si="2323"/>
        <v>0</v>
      </c>
      <c r="R5952" s="74"/>
      <c r="S5952" s="53">
        <f t="shared" si="2326"/>
        <v>0</v>
      </c>
      <c r="T5952" s="58"/>
      <c r="U5952" s="58"/>
      <c r="V5952" s="53">
        <f t="shared" si="2325"/>
        <v>0</v>
      </c>
      <c r="W5952" s="75"/>
      <c r="X5952" s="76"/>
    </row>
    <row r="5953" spans="1:24" s="77" customFormat="1" ht="31.5" x14ac:dyDescent="0.25">
      <c r="A5953" s="72" t="s">
        <v>316</v>
      </c>
      <c r="B5953" s="33" t="s">
        <v>334</v>
      </c>
      <c r="C5953" s="78" t="s">
        <v>36</v>
      </c>
      <c r="D5953" s="43" t="s">
        <v>190</v>
      </c>
      <c r="E5953" s="74"/>
      <c r="F5953" s="74"/>
      <c r="G5953" s="74"/>
      <c r="H5953" s="74"/>
      <c r="I5953" s="54"/>
      <c r="J5953" s="50"/>
      <c r="K5953" s="54"/>
      <c r="L5953" s="55"/>
      <c r="M5953" s="75"/>
      <c r="N5953" s="75"/>
      <c r="O5953" s="74"/>
      <c r="P5953" s="74"/>
      <c r="Q5953" s="57">
        <f t="shared" si="2323"/>
        <v>0</v>
      </c>
      <c r="R5953" s="74"/>
      <c r="S5953" s="53">
        <f t="shared" si="2326"/>
        <v>0</v>
      </c>
      <c r="T5953" s="58"/>
      <c r="U5953" s="58"/>
      <c r="V5953" s="53">
        <f t="shared" si="2325"/>
        <v>0</v>
      </c>
      <c r="W5953" s="75"/>
      <c r="X5953" s="76"/>
    </row>
    <row r="5954" spans="1:24" s="77" customFormat="1" ht="31.5" x14ac:dyDescent="0.25">
      <c r="A5954" s="72" t="s">
        <v>316</v>
      </c>
      <c r="B5954" s="33" t="s">
        <v>334</v>
      </c>
      <c r="C5954" s="78" t="s">
        <v>37</v>
      </c>
      <c r="D5954" s="43" t="s">
        <v>191</v>
      </c>
      <c r="E5954" s="74"/>
      <c r="F5954" s="74"/>
      <c r="G5954" s="74"/>
      <c r="H5954" s="74"/>
      <c r="I5954" s="54"/>
      <c r="J5954" s="50"/>
      <c r="K5954" s="54"/>
      <c r="L5954" s="55"/>
      <c r="M5954" s="75"/>
      <c r="N5954" s="75"/>
      <c r="O5954" s="74"/>
      <c r="P5954" s="74"/>
      <c r="Q5954" s="57">
        <f t="shared" si="2323"/>
        <v>0</v>
      </c>
      <c r="R5954" s="74"/>
      <c r="S5954" s="53">
        <f t="shared" si="2326"/>
        <v>0</v>
      </c>
      <c r="T5954" s="58"/>
      <c r="U5954" s="58"/>
      <c r="V5954" s="53">
        <f t="shared" si="2325"/>
        <v>0</v>
      </c>
      <c r="W5954" s="75"/>
      <c r="X5954" s="76"/>
    </row>
    <row r="5955" spans="1:24" s="77" customFormat="1" ht="31.5" x14ac:dyDescent="0.25">
      <c r="A5955" s="72" t="s">
        <v>316</v>
      </c>
      <c r="B5955" s="33" t="s">
        <v>334</v>
      </c>
      <c r="C5955" s="78" t="s">
        <v>38</v>
      </c>
      <c r="D5955" s="43" t="s">
        <v>169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si="2323"/>
        <v>0</v>
      </c>
      <c r="R5955" s="74"/>
      <c r="S5955" s="53">
        <f t="shared" si="2326"/>
        <v>0</v>
      </c>
      <c r="T5955" s="58"/>
      <c r="U5955" s="58"/>
      <c r="V5955" s="53">
        <f t="shared" si="2325"/>
        <v>0</v>
      </c>
      <c r="W5955" s="75"/>
      <c r="X5955" s="76"/>
    </row>
    <row r="5956" spans="1:24" s="77" customFormat="1" ht="15.75" x14ac:dyDescent="0.25">
      <c r="A5956" s="72" t="s">
        <v>316</v>
      </c>
      <c r="B5956" s="33" t="s">
        <v>334</v>
      </c>
      <c r="C5956" s="78" t="s">
        <v>39</v>
      </c>
      <c r="D5956" s="43" t="s">
        <v>170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2323"/>
        <v>0</v>
      </c>
      <c r="R5956" s="74"/>
      <c r="S5956" s="53">
        <f t="shared" si="2326"/>
        <v>0</v>
      </c>
      <c r="T5956" s="58"/>
      <c r="U5956" s="58"/>
      <c r="V5956" s="53">
        <f t="shared" si="2325"/>
        <v>0</v>
      </c>
      <c r="W5956" s="75"/>
      <c r="X5956" s="76"/>
    </row>
    <row r="5957" spans="1:24" s="77" customFormat="1" ht="47.25" x14ac:dyDescent="0.25">
      <c r="A5957" s="72" t="s">
        <v>316</v>
      </c>
      <c r="B5957" s="33" t="s">
        <v>334</v>
      </c>
      <c r="C5957" s="78" t="s">
        <v>40</v>
      </c>
      <c r="D5957" s="43" t="s">
        <v>172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2323"/>
        <v>0</v>
      </c>
      <c r="R5957" s="74"/>
      <c r="S5957" s="53">
        <f t="shared" si="2326"/>
        <v>0</v>
      </c>
      <c r="T5957" s="58"/>
      <c r="U5957" s="58"/>
      <c r="V5957" s="53">
        <f t="shared" si="2325"/>
        <v>0</v>
      </c>
      <c r="W5957" s="75"/>
      <c r="X5957" s="76"/>
    </row>
    <row r="5958" spans="1:24" s="77" customFormat="1" ht="15.75" x14ac:dyDescent="0.25">
      <c r="A5958" s="72" t="s">
        <v>316</v>
      </c>
      <c r="B5958" s="33" t="s">
        <v>334</v>
      </c>
      <c r="C5958" s="78" t="s">
        <v>41</v>
      </c>
      <c r="D5958" s="43" t="s">
        <v>171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2323"/>
        <v>0</v>
      </c>
      <c r="R5958" s="74"/>
      <c r="S5958" s="53">
        <f t="shared" si="2326"/>
        <v>0</v>
      </c>
      <c r="T5958" s="58"/>
      <c r="U5958" s="58"/>
      <c r="V5958" s="53">
        <f t="shared" si="2325"/>
        <v>0</v>
      </c>
      <c r="W5958" s="75"/>
      <c r="X5958" s="76"/>
    </row>
    <row r="5959" spans="1:24" s="77" customFormat="1" ht="15.75" x14ac:dyDescent="0.25">
      <c r="A5959" s="72" t="s">
        <v>316</v>
      </c>
      <c r="B5959" s="33" t="s">
        <v>334</v>
      </c>
      <c r="C5959" s="78" t="s">
        <v>42</v>
      </c>
      <c r="D5959" s="43" t="s">
        <v>192</v>
      </c>
      <c r="E5959" s="74"/>
      <c r="F5959" s="74"/>
      <c r="G5959" s="74"/>
      <c r="H5959" s="74"/>
      <c r="I5959" s="54"/>
      <c r="J5959" s="50"/>
      <c r="K5959" s="54"/>
      <c r="L5959" s="55"/>
      <c r="M5959" s="75"/>
      <c r="N5959" s="75"/>
      <c r="O5959" s="74"/>
      <c r="P5959" s="74"/>
      <c r="Q5959" s="57">
        <f t="shared" si="2323"/>
        <v>0</v>
      </c>
      <c r="R5959" s="74"/>
      <c r="S5959" s="53">
        <f t="shared" si="2326"/>
        <v>0</v>
      </c>
      <c r="T5959" s="58"/>
      <c r="U5959" s="58"/>
      <c r="V5959" s="53">
        <f t="shared" si="2325"/>
        <v>0</v>
      </c>
      <c r="W5959" s="75"/>
      <c r="X5959" s="76"/>
    </row>
    <row r="5960" spans="1:24" s="77" customFormat="1" ht="15.75" x14ac:dyDescent="0.25">
      <c r="A5960" s="72" t="s">
        <v>316</v>
      </c>
      <c r="B5960" s="33" t="s">
        <v>334</v>
      </c>
      <c r="C5960" s="78" t="s">
        <v>43</v>
      </c>
      <c r="D5960" s="43" t="s">
        <v>193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2323"/>
        <v>0</v>
      </c>
      <c r="R5960" s="74"/>
      <c r="S5960" s="53">
        <f t="shared" si="2326"/>
        <v>0</v>
      </c>
      <c r="T5960" s="58"/>
      <c r="U5960" s="58"/>
      <c r="V5960" s="53">
        <f t="shared" si="2325"/>
        <v>0</v>
      </c>
      <c r="W5960" s="75"/>
      <c r="X5960" s="76"/>
    </row>
    <row r="5961" spans="1:24" s="77" customFormat="1" ht="15.75" x14ac:dyDescent="0.25">
      <c r="A5961" s="72" t="s">
        <v>316</v>
      </c>
      <c r="B5961" s="33" t="s">
        <v>334</v>
      </c>
      <c r="C5961" s="78" t="s">
        <v>44</v>
      </c>
      <c r="D5961" s="43" t="s">
        <v>173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2323"/>
        <v>0</v>
      </c>
      <c r="R5961" s="74"/>
      <c r="S5961" s="53">
        <f t="shared" si="2326"/>
        <v>0</v>
      </c>
      <c r="T5961" s="58"/>
      <c r="U5961" s="58"/>
      <c r="V5961" s="53">
        <f t="shared" si="2325"/>
        <v>0</v>
      </c>
      <c r="W5961" s="75"/>
      <c r="X5961" s="76"/>
    </row>
    <row r="5962" spans="1:24" s="77" customFormat="1" ht="15.75" x14ac:dyDescent="0.25">
      <c r="A5962" s="72" t="s">
        <v>316</v>
      </c>
      <c r="B5962" s="33" t="s">
        <v>334</v>
      </c>
      <c r="C5962" s="78" t="s">
        <v>45</v>
      </c>
      <c r="D5962" s="43" t="s">
        <v>187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2323"/>
        <v>0</v>
      </c>
      <c r="R5962" s="74"/>
      <c r="S5962" s="53">
        <f t="shared" si="2326"/>
        <v>0</v>
      </c>
      <c r="T5962" s="58"/>
      <c r="U5962" s="58"/>
      <c r="V5962" s="53">
        <f t="shared" si="2325"/>
        <v>0</v>
      </c>
      <c r="W5962" s="75"/>
      <c r="X5962" s="76"/>
    </row>
    <row r="5963" spans="1:24" s="77" customFormat="1" ht="15.75" x14ac:dyDescent="0.25">
      <c r="A5963" s="72" t="s">
        <v>316</v>
      </c>
      <c r="B5963" s="33" t="s">
        <v>334</v>
      </c>
      <c r="C5963" s="78" t="s">
        <v>46</v>
      </c>
      <c r="D5963" s="43" t="s">
        <v>194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2323"/>
        <v>0</v>
      </c>
      <c r="R5963" s="74"/>
      <c r="S5963" s="53">
        <f t="shared" si="2326"/>
        <v>0</v>
      </c>
      <c r="T5963" s="58"/>
      <c r="U5963" s="58"/>
      <c r="V5963" s="53">
        <f t="shared" si="2325"/>
        <v>0</v>
      </c>
      <c r="W5963" s="75"/>
      <c r="X5963" s="76"/>
    </row>
    <row r="5964" spans="1:24" s="77" customFormat="1" ht="15.75" x14ac:dyDescent="0.25">
      <c r="A5964" s="72" t="s">
        <v>316</v>
      </c>
      <c r="B5964" s="33" t="s">
        <v>334</v>
      </c>
      <c r="C5964" s="78" t="s">
        <v>47</v>
      </c>
      <c r="D5964" s="43" t="s">
        <v>121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2323"/>
        <v>0</v>
      </c>
      <c r="R5964" s="74"/>
      <c r="S5964" s="53">
        <f t="shared" si="2326"/>
        <v>0</v>
      </c>
      <c r="T5964" s="58"/>
      <c r="U5964" s="58"/>
      <c r="V5964" s="53">
        <f t="shared" si="2325"/>
        <v>0</v>
      </c>
      <c r="W5964" s="75"/>
      <c r="X5964" s="76"/>
    </row>
    <row r="5965" spans="1:24" s="77" customFormat="1" ht="15.75" x14ac:dyDescent="0.25">
      <c r="A5965" s="72" t="s">
        <v>316</v>
      </c>
      <c r="B5965" s="33" t="s">
        <v>334</v>
      </c>
      <c r="C5965" s="78" t="s">
        <v>48</v>
      </c>
      <c r="D5965" s="43" t="s">
        <v>195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2323"/>
        <v>0</v>
      </c>
      <c r="R5965" s="74"/>
      <c r="S5965" s="53">
        <f t="shared" si="2326"/>
        <v>0</v>
      </c>
      <c r="T5965" s="58"/>
      <c r="U5965" s="58"/>
      <c r="V5965" s="53">
        <f t="shared" si="2325"/>
        <v>0</v>
      </c>
      <c r="W5965" s="75"/>
      <c r="X5965" s="76"/>
    </row>
    <row r="5966" spans="1:24" s="77" customFormat="1" ht="31.5" x14ac:dyDescent="0.25">
      <c r="A5966" s="72" t="s">
        <v>316</v>
      </c>
      <c r="B5966" s="33" t="s">
        <v>334</v>
      </c>
      <c r="C5966" s="78" t="s">
        <v>128</v>
      </c>
      <c r="D5966" s="43" t="s">
        <v>118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2323"/>
        <v>0</v>
      </c>
      <c r="R5966" s="74"/>
      <c r="S5966" s="53">
        <f t="shared" si="2326"/>
        <v>0</v>
      </c>
      <c r="T5966" s="58"/>
      <c r="U5966" s="58"/>
      <c r="V5966" s="53">
        <f t="shared" si="2325"/>
        <v>0</v>
      </c>
      <c r="W5966" s="75"/>
      <c r="X5966" s="76"/>
    </row>
    <row r="5967" spans="1:24" s="77" customFormat="1" ht="15.75" x14ac:dyDescent="0.25">
      <c r="A5967" s="72" t="s">
        <v>316</v>
      </c>
      <c r="B5967" s="33" t="s">
        <v>334</v>
      </c>
      <c r="C5967" s="78" t="s">
        <v>47</v>
      </c>
      <c r="D5967" s="43" t="s">
        <v>121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2323"/>
        <v>0</v>
      </c>
      <c r="R5967" s="74"/>
      <c r="S5967" s="53">
        <f t="shared" si="2326"/>
        <v>0</v>
      </c>
      <c r="T5967" s="58"/>
      <c r="U5967" s="58"/>
      <c r="V5967" s="53">
        <f t="shared" si="2325"/>
        <v>0</v>
      </c>
      <c r="W5967" s="75"/>
      <c r="X5967" s="76"/>
    </row>
    <row r="5968" spans="1:24" s="77" customFormat="1" ht="31.5" x14ac:dyDescent="0.25">
      <c r="A5968" s="72" t="s">
        <v>316</v>
      </c>
      <c r="B5968" s="33" t="s">
        <v>334</v>
      </c>
      <c r="C5968" s="78" t="s">
        <v>49</v>
      </c>
      <c r="D5968" s="43" t="s">
        <v>196</v>
      </c>
      <c r="E5968" s="74"/>
      <c r="F5968" s="74"/>
      <c r="G5968" s="74"/>
      <c r="H5968" s="74"/>
      <c r="I5968" s="54"/>
      <c r="J5968" s="50"/>
      <c r="K5968" s="54"/>
      <c r="L5968" s="55"/>
      <c r="M5968" s="75"/>
      <c r="N5968" s="75"/>
      <c r="O5968" s="74"/>
      <c r="P5968" s="74"/>
      <c r="Q5968" s="57">
        <f t="shared" si="2323"/>
        <v>0</v>
      </c>
      <c r="R5968" s="74"/>
      <c r="S5968" s="53">
        <f t="shared" si="2326"/>
        <v>0</v>
      </c>
      <c r="T5968" s="58"/>
      <c r="U5968" s="58"/>
      <c r="V5968" s="53">
        <f t="shared" si="2325"/>
        <v>0</v>
      </c>
      <c r="W5968" s="75"/>
      <c r="X5968" s="76"/>
    </row>
    <row r="5969" spans="1:24" s="77" customFormat="1" ht="31.5" x14ac:dyDescent="0.25">
      <c r="A5969" s="72" t="s">
        <v>316</v>
      </c>
      <c r="B5969" s="33" t="s">
        <v>334</v>
      </c>
      <c r="C5969" s="78" t="s">
        <v>197</v>
      </c>
      <c r="D5969" s="43" t="s">
        <v>198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si="2323"/>
        <v>0</v>
      </c>
      <c r="R5969" s="74"/>
      <c r="S5969" s="53">
        <f t="shared" si="2326"/>
        <v>0</v>
      </c>
      <c r="T5969" s="58"/>
      <c r="U5969" s="58"/>
      <c r="V5969" s="53">
        <f t="shared" si="2325"/>
        <v>0</v>
      </c>
      <c r="W5969" s="75"/>
      <c r="X5969" s="76"/>
    </row>
    <row r="5970" spans="1:24" s="77" customFormat="1" ht="47.25" x14ac:dyDescent="0.25">
      <c r="A5970" s="72" t="s">
        <v>316</v>
      </c>
      <c r="B5970" s="33" t="s">
        <v>334</v>
      </c>
      <c r="C5970" s="78" t="s">
        <v>199</v>
      </c>
      <c r="D5970" s="43" t="s">
        <v>200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2323"/>
        <v>0</v>
      </c>
      <c r="R5970" s="74"/>
      <c r="S5970" s="53">
        <f t="shared" si="2326"/>
        <v>0</v>
      </c>
      <c r="T5970" s="58"/>
      <c r="U5970" s="58"/>
      <c r="V5970" s="53">
        <f t="shared" si="2325"/>
        <v>0</v>
      </c>
      <c r="W5970" s="75"/>
      <c r="X5970" s="76"/>
    </row>
    <row r="5971" spans="1:24" s="77" customFormat="1" ht="31.5" x14ac:dyDescent="0.25">
      <c r="A5971" s="72" t="s">
        <v>316</v>
      </c>
      <c r="B5971" s="33" t="s">
        <v>334</v>
      </c>
      <c r="C5971" s="78" t="s">
        <v>201</v>
      </c>
      <c r="D5971" s="43" t="s">
        <v>202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2323"/>
        <v>0</v>
      </c>
      <c r="R5971" s="74"/>
      <c r="S5971" s="53">
        <f t="shared" si="2326"/>
        <v>0</v>
      </c>
      <c r="T5971" s="58"/>
      <c r="U5971" s="58"/>
      <c r="V5971" s="53">
        <f t="shared" si="2325"/>
        <v>0</v>
      </c>
      <c r="W5971" s="75"/>
      <c r="X5971" s="76"/>
    </row>
    <row r="5972" spans="1:24" s="77" customFormat="1" ht="47.25" x14ac:dyDescent="0.25">
      <c r="A5972" s="72" t="s">
        <v>316</v>
      </c>
      <c r="B5972" s="33" t="s">
        <v>334</v>
      </c>
      <c r="C5972" s="78" t="s">
        <v>203</v>
      </c>
      <c r="D5972" s="43" t="s">
        <v>204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2323"/>
        <v>0</v>
      </c>
      <c r="R5972" s="74"/>
      <c r="S5972" s="53">
        <f t="shared" si="2326"/>
        <v>0</v>
      </c>
      <c r="T5972" s="58"/>
      <c r="U5972" s="58"/>
      <c r="V5972" s="53">
        <f t="shared" si="2325"/>
        <v>0</v>
      </c>
      <c r="W5972" s="75"/>
      <c r="X5972" s="76"/>
    </row>
    <row r="5973" spans="1:24" s="77" customFormat="1" ht="31.5" x14ac:dyDescent="0.25">
      <c r="A5973" s="72" t="s">
        <v>316</v>
      </c>
      <c r="B5973" s="22" t="s">
        <v>335</v>
      </c>
      <c r="C5973" s="73" t="s">
        <v>102</v>
      </c>
      <c r="D5973" s="32" t="s">
        <v>50</v>
      </c>
      <c r="E5973" s="64">
        <f>SUM(E5974:E6020)</f>
        <v>10000</v>
      </c>
      <c r="F5973" s="64">
        <f>SUM(F5974:F6020)</f>
        <v>10000</v>
      </c>
      <c r="G5973" s="64">
        <f>SUM(G5974:G6020)</f>
        <v>15419.43</v>
      </c>
      <c r="H5973" s="64">
        <f>SUM(H5974:H6020)</f>
        <v>10000</v>
      </c>
      <c r="I5973" s="64">
        <f>SUM(I5974:I6020)</f>
        <v>5419.43</v>
      </c>
      <c r="J5973" s="50">
        <f>ROUND(I5973/F5973*100,2)</f>
        <v>54.19</v>
      </c>
      <c r="K5973" s="64">
        <f>SUM(K5974:K6020)</f>
        <v>0</v>
      </c>
      <c r="L5973" s="64">
        <f>SUM(L5974:L6019)</f>
        <v>0</v>
      </c>
      <c r="M5973" s="64"/>
      <c r="N5973" s="64"/>
      <c r="O5973" s="64">
        <f t="shared" ref="O5973:V5973" si="2327">SUM(O5974:O6017)</f>
        <v>0</v>
      </c>
      <c r="P5973" s="64">
        <f t="shared" si="2327"/>
        <v>0</v>
      </c>
      <c r="Q5973" s="126">
        <f t="shared" si="2327"/>
        <v>0</v>
      </c>
      <c r="R5973" s="64">
        <f t="shared" si="2327"/>
        <v>0</v>
      </c>
      <c r="S5973" s="64">
        <f t="shared" si="2327"/>
        <v>0</v>
      </c>
      <c r="T5973" s="136">
        <f t="shared" si="2327"/>
        <v>0</v>
      </c>
      <c r="U5973" s="136">
        <f t="shared" si="2327"/>
        <v>0</v>
      </c>
      <c r="V5973" s="64">
        <f t="shared" si="2327"/>
        <v>0</v>
      </c>
      <c r="W5973" s="64"/>
      <c r="X5973" s="76"/>
    </row>
    <row r="5974" spans="1:24" s="77" customFormat="1" ht="63" x14ac:dyDescent="0.25">
      <c r="A5974" s="72" t="s">
        <v>316</v>
      </c>
      <c r="B5974" s="44" t="s">
        <v>335</v>
      </c>
      <c r="C5974" s="73" t="s">
        <v>102</v>
      </c>
      <c r="D5974" s="43" t="s">
        <v>205</v>
      </c>
      <c r="E5974" s="74"/>
      <c r="F5974" s="74"/>
      <c r="G5974" s="74"/>
      <c r="H5974" s="74"/>
      <c r="I5974" s="54"/>
      <c r="J5974" s="50"/>
      <c r="K5974" s="54"/>
      <c r="L5974" s="55"/>
      <c r="M5974" s="75"/>
      <c r="N5974" s="75"/>
      <c r="O5974" s="74"/>
      <c r="P5974" s="74"/>
      <c r="Q5974" s="57">
        <f>O5974-P5974</f>
        <v>0</v>
      </c>
      <c r="R5974" s="74"/>
      <c r="S5974" s="53">
        <f>ROUND(R5974/12*3,0)</f>
        <v>0</v>
      </c>
      <c r="T5974" s="58"/>
      <c r="U5974" s="58"/>
      <c r="V5974" s="53">
        <f>T5974-U5974</f>
        <v>0</v>
      </c>
      <c r="W5974" s="75"/>
      <c r="X5974" s="76"/>
    </row>
    <row r="5975" spans="1:24" s="77" customFormat="1" ht="15.75" x14ac:dyDescent="0.25">
      <c r="A5975" s="72" t="s">
        <v>316</v>
      </c>
      <c r="B5975" s="44" t="s">
        <v>335</v>
      </c>
      <c r="C5975" s="23" t="s">
        <v>367</v>
      </c>
      <c r="D5975" s="43" t="s">
        <v>370</v>
      </c>
      <c r="E5975" s="74"/>
      <c r="F5975" s="74"/>
      <c r="G5975" s="74"/>
      <c r="H5975" s="74"/>
      <c r="I5975" s="54"/>
      <c r="J5975" s="50"/>
      <c r="K5975" s="54"/>
      <c r="L5975" s="55"/>
      <c r="M5975" s="75"/>
      <c r="N5975" s="75"/>
      <c r="O5975" s="74"/>
      <c r="P5975" s="74"/>
      <c r="Q5975" s="57"/>
      <c r="R5975" s="74"/>
      <c r="S5975" s="53"/>
      <c r="T5975" s="58"/>
      <c r="U5975" s="58"/>
      <c r="V5975" s="53"/>
      <c r="W5975" s="75"/>
      <c r="X5975" s="76"/>
    </row>
    <row r="5976" spans="1:24" s="77" customFormat="1" ht="15.75" x14ac:dyDescent="0.25">
      <c r="A5976" s="72" t="s">
        <v>316</v>
      </c>
      <c r="B5976" s="44" t="s">
        <v>335</v>
      </c>
      <c r="C5976" s="23" t="s">
        <v>368</v>
      </c>
      <c r="D5976" s="43" t="s">
        <v>371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/>
      <c r="R5976" s="74"/>
      <c r="S5976" s="53"/>
      <c r="T5976" s="58"/>
      <c r="U5976" s="58"/>
      <c r="V5976" s="53"/>
      <c r="W5976" s="75"/>
      <c r="X5976" s="76"/>
    </row>
    <row r="5977" spans="1:24" s="77" customFormat="1" ht="31.5" x14ac:dyDescent="0.25">
      <c r="A5977" s="72" t="s">
        <v>316</v>
      </c>
      <c r="B5977" s="44" t="s">
        <v>335</v>
      </c>
      <c r="C5977" s="23" t="s">
        <v>369</v>
      </c>
      <c r="D5977" s="43" t="s">
        <v>372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/>
      <c r="R5977" s="74"/>
      <c r="S5977" s="53"/>
      <c r="T5977" s="58"/>
      <c r="U5977" s="58"/>
      <c r="V5977" s="53"/>
      <c r="W5977" s="75"/>
      <c r="X5977" s="76"/>
    </row>
    <row r="5978" spans="1:24" s="77" customFormat="1" ht="31.5" x14ac:dyDescent="0.25">
      <c r="A5978" s="72" t="s">
        <v>316</v>
      </c>
      <c r="B5978" s="44" t="s">
        <v>335</v>
      </c>
      <c r="C5978" s="79" t="s">
        <v>206</v>
      </c>
      <c r="D5978" s="43" t="s">
        <v>207</v>
      </c>
      <c r="E5978" s="74"/>
      <c r="F5978" s="74"/>
      <c r="G5978" s="74"/>
      <c r="H5978" s="74"/>
      <c r="I5978" s="119"/>
      <c r="J5978" s="55"/>
      <c r="K5978" s="119"/>
      <c r="L5978" s="55"/>
      <c r="M5978" s="75"/>
      <c r="N5978" s="75"/>
      <c r="O5978" s="74"/>
      <c r="P5978" s="74"/>
      <c r="Q5978" s="59">
        <f t="shared" ref="Q5978:Q6015" si="2328">O5978-P5978</f>
        <v>0</v>
      </c>
      <c r="R5978" s="74"/>
      <c r="S5978" s="53">
        <f t="shared" ref="S5978:S6015" si="2329">ROUND(R5978/12*3,0)</f>
        <v>0</v>
      </c>
      <c r="T5978" s="53"/>
      <c r="U5978" s="53"/>
      <c r="V5978" s="53">
        <f t="shared" ref="V5978:V6015" si="2330">T5978-U5978</f>
        <v>0</v>
      </c>
      <c r="W5978" s="75"/>
      <c r="X5978" s="76"/>
    </row>
    <row r="5979" spans="1:24" s="77" customFormat="1" ht="31.5" x14ac:dyDescent="0.25">
      <c r="A5979" s="72" t="s">
        <v>316</v>
      </c>
      <c r="B5979" s="44" t="s">
        <v>335</v>
      </c>
      <c r="C5979" s="79" t="s">
        <v>208</v>
      </c>
      <c r="D5979" s="43" t="s">
        <v>209</v>
      </c>
      <c r="E5979" s="53"/>
      <c r="F5979" s="53">
        <f>E5979/12*1</f>
        <v>0</v>
      </c>
      <c r="G5979" s="53"/>
      <c r="H5979" s="53"/>
      <c r="I5979" s="54"/>
      <c r="J5979" s="50"/>
      <c r="K5979" s="54"/>
      <c r="L5979" s="55"/>
      <c r="M5979" s="75"/>
      <c r="N5979" s="75"/>
      <c r="O5979" s="74"/>
      <c r="P5979" s="74"/>
      <c r="Q5979" s="57">
        <f t="shared" si="2328"/>
        <v>0</v>
      </c>
      <c r="R5979" s="74"/>
      <c r="S5979" s="53">
        <f t="shared" si="2329"/>
        <v>0</v>
      </c>
      <c r="T5979" s="58"/>
      <c r="U5979" s="58"/>
      <c r="V5979" s="53">
        <f t="shared" si="2330"/>
        <v>0</v>
      </c>
      <c r="W5979" s="75"/>
      <c r="X5979" s="76"/>
    </row>
    <row r="5980" spans="1:24" s="77" customFormat="1" ht="15.75" x14ac:dyDescent="0.25">
      <c r="A5980" s="72" t="s">
        <v>316</v>
      </c>
      <c r="B5980" s="44" t="s">
        <v>335</v>
      </c>
      <c r="C5980" s="79" t="s">
        <v>210</v>
      </c>
      <c r="D5980" s="43" t="s">
        <v>223</v>
      </c>
      <c r="E5980" s="74"/>
      <c r="F5980" s="74"/>
      <c r="G5980" s="74"/>
      <c r="H5980" s="74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2328"/>
        <v>0</v>
      </c>
      <c r="R5980" s="74"/>
      <c r="S5980" s="53">
        <f t="shared" si="2329"/>
        <v>0</v>
      </c>
      <c r="T5980" s="58"/>
      <c r="U5980" s="58"/>
      <c r="V5980" s="53">
        <f t="shared" si="2330"/>
        <v>0</v>
      </c>
      <c r="W5980" s="75"/>
      <c r="X5980" s="76"/>
    </row>
    <row r="5981" spans="1:24" s="77" customFormat="1" ht="31.5" x14ac:dyDescent="0.25">
      <c r="A5981" s="72" t="s">
        <v>316</v>
      </c>
      <c r="B5981" s="44" t="s">
        <v>335</v>
      </c>
      <c r="C5981" s="79" t="s">
        <v>211</v>
      </c>
      <c r="D5981" s="43" t="s">
        <v>212</v>
      </c>
      <c r="E5981" s="53"/>
      <c r="F5981" s="53">
        <f>E5981/12*1</f>
        <v>0</v>
      </c>
      <c r="G5981" s="53"/>
      <c r="H5981" s="53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2328"/>
        <v>0</v>
      </c>
      <c r="R5981" s="74"/>
      <c r="S5981" s="53">
        <f t="shared" si="2329"/>
        <v>0</v>
      </c>
      <c r="T5981" s="58"/>
      <c r="U5981" s="58"/>
      <c r="V5981" s="53">
        <f t="shared" si="2330"/>
        <v>0</v>
      </c>
      <c r="W5981" s="75"/>
      <c r="X5981" s="76"/>
    </row>
    <row r="5982" spans="1:24" s="77" customFormat="1" ht="15.75" x14ac:dyDescent="0.25">
      <c r="A5982" s="72" t="s">
        <v>316</v>
      </c>
      <c r="B5982" s="44" t="s">
        <v>335</v>
      </c>
      <c r="C5982" s="79" t="s">
        <v>213</v>
      </c>
      <c r="D5982" s="43" t="s">
        <v>214</v>
      </c>
      <c r="E5982" s="74"/>
      <c r="F5982" s="74"/>
      <c r="G5982" s="74"/>
      <c r="H5982" s="74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2328"/>
        <v>0</v>
      </c>
      <c r="R5982" s="74"/>
      <c r="S5982" s="53">
        <f t="shared" si="2329"/>
        <v>0</v>
      </c>
      <c r="T5982" s="58"/>
      <c r="U5982" s="58"/>
      <c r="V5982" s="53">
        <f t="shared" si="2330"/>
        <v>0</v>
      </c>
      <c r="W5982" s="75"/>
      <c r="X5982" s="76"/>
    </row>
    <row r="5983" spans="1:24" s="77" customFormat="1" ht="31.5" x14ac:dyDescent="0.25">
      <c r="A5983" s="72" t="s">
        <v>316</v>
      </c>
      <c r="B5983" s="44" t="s">
        <v>335</v>
      </c>
      <c r="C5983" s="79" t="s">
        <v>215</v>
      </c>
      <c r="D5983" s="43" t="s">
        <v>216</v>
      </c>
      <c r="E5983" s="53"/>
      <c r="F5983" s="53"/>
      <c r="G5983" s="53">
        <v>5419.43</v>
      </c>
      <c r="H5983" s="53"/>
      <c r="I5983" s="119">
        <f t="shared" ref="I5983" si="2331">G5983-F5983</f>
        <v>5419.43</v>
      </c>
      <c r="J5983" s="55"/>
      <c r="K5983" s="54"/>
      <c r="L5983" s="55"/>
      <c r="M5983" s="75"/>
      <c r="N5983" s="75"/>
      <c r="O5983" s="74"/>
      <c r="P5983" s="74"/>
      <c r="Q5983" s="57">
        <f t="shared" si="2328"/>
        <v>0</v>
      </c>
      <c r="R5983" s="74"/>
      <c r="S5983" s="53">
        <f t="shared" si="2329"/>
        <v>0</v>
      </c>
      <c r="T5983" s="58"/>
      <c r="U5983" s="58"/>
      <c r="V5983" s="53">
        <f t="shared" si="2330"/>
        <v>0</v>
      </c>
      <c r="W5983" s="75"/>
      <c r="X5983" s="76"/>
    </row>
    <row r="5984" spans="1:24" s="77" customFormat="1" ht="31.5" x14ac:dyDescent="0.25">
      <c r="A5984" s="72" t="s">
        <v>316</v>
      </c>
      <c r="B5984" s="44" t="s">
        <v>335</v>
      </c>
      <c r="C5984" s="79" t="s">
        <v>217</v>
      </c>
      <c r="D5984" s="43" t="s">
        <v>218</v>
      </c>
      <c r="E5984" s="53"/>
      <c r="F5984" s="53">
        <f t="shared" ref="F5984:F6014" si="2332">E5984/12*1</f>
        <v>0</v>
      </c>
      <c r="G5984" s="53"/>
      <c r="H5984" s="53"/>
      <c r="I5984" s="54"/>
      <c r="J5984" s="50"/>
      <c r="K5984" s="54"/>
      <c r="L5984" s="55"/>
      <c r="M5984" s="75"/>
      <c r="N5984" s="75"/>
      <c r="O5984" s="74"/>
      <c r="P5984" s="74"/>
      <c r="Q5984" s="57">
        <f t="shared" si="2328"/>
        <v>0</v>
      </c>
      <c r="R5984" s="74"/>
      <c r="S5984" s="53">
        <f t="shared" si="2329"/>
        <v>0</v>
      </c>
      <c r="T5984" s="58"/>
      <c r="U5984" s="58"/>
      <c r="V5984" s="53">
        <f t="shared" si="2330"/>
        <v>0</v>
      </c>
      <c r="W5984" s="75"/>
      <c r="X5984" s="76"/>
    </row>
    <row r="5985" spans="1:24" s="77" customFormat="1" ht="31.5" x14ac:dyDescent="0.25">
      <c r="A5985" s="72" t="s">
        <v>316</v>
      </c>
      <c r="B5985" s="44" t="s">
        <v>335</v>
      </c>
      <c r="C5985" s="79" t="s">
        <v>219</v>
      </c>
      <c r="D5985" s="43" t="s">
        <v>220</v>
      </c>
      <c r="E5985" s="53"/>
      <c r="F5985" s="53">
        <f t="shared" si="2332"/>
        <v>0</v>
      </c>
      <c r="G5985" s="53"/>
      <c r="H5985" s="53"/>
      <c r="I5985" s="54"/>
      <c r="J5985" s="50"/>
      <c r="K5985" s="54"/>
      <c r="L5985" s="55"/>
      <c r="M5985" s="75"/>
      <c r="N5985" s="75"/>
      <c r="O5985" s="74"/>
      <c r="P5985" s="74"/>
      <c r="Q5985" s="57">
        <f t="shared" si="2328"/>
        <v>0</v>
      </c>
      <c r="R5985" s="74"/>
      <c r="S5985" s="53">
        <f t="shared" si="2329"/>
        <v>0</v>
      </c>
      <c r="T5985" s="58"/>
      <c r="U5985" s="58"/>
      <c r="V5985" s="53">
        <f t="shared" si="2330"/>
        <v>0</v>
      </c>
      <c r="W5985" s="75"/>
      <c r="X5985" s="76"/>
    </row>
    <row r="5986" spans="1:24" s="77" customFormat="1" ht="31.5" x14ac:dyDescent="0.25">
      <c r="A5986" s="72" t="s">
        <v>316</v>
      </c>
      <c r="B5986" s="44" t="s">
        <v>335</v>
      </c>
      <c r="C5986" s="79" t="s">
        <v>221</v>
      </c>
      <c r="D5986" s="43" t="s">
        <v>224</v>
      </c>
      <c r="E5986" s="53"/>
      <c r="F5986" s="53">
        <f t="shared" si="2332"/>
        <v>0</v>
      </c>
      <c r="G5986" s="53"/>
      <c r="H5986" s="53"/>
      <c r="I5986" s="54"/>
      <c r="J5986" s="50"/>
      <c r="K5986" s="54"/>
      <c r="L5986" s="55"/>
      <c r="M5986" s="75"/>
      <c r="N5986" s="75"/>
      <c r="O5986" s="74"/>
      <c r="P5986" s="74"/>
      <c r="Q5986" s="57">
        <f t="shared" si="2328"/>
        <v>0</v>
      </c>
      <c r="R5986" s="74"/>
      <c r="S5986" s="53">
        <f t="shared" si="2329"/>
        <v>0</v>
      </c>
      <c r="T5986" s="58"/>
      <c r="U5986" s="58"/>
      <c r="V5986" s="53">
        <f t="shared" si="2330"/>
        <v>0</v>
      </c>
      <c r="W5986" s="75"/>
      <c r="X5986" s="76"/>
    </row>
    <row r="5987" spans="1:24" s="77" customFormat="1" ht="31.5" x14ac:dyDescent="0.25">
      <c r="A5987" s="72" t="s">
        <v>316</v>
      </c>
      <c r="B5987" s="44" t="s">
        <v>335</v>
      </c>
      <c r="C5987" s="79" t="s">
        <v>222</v>
      </c>
      <c r="D5987" s="43" t="s">
        <v>225</v>
      </c>
      <c r="E5987" s="53"/>
      <c r="F5987" s="53">
        <f t="shared" si="2332"/>
        <v>0</v>
      </c>
      <c r="G5987" s="53"/>
      <c r="H5987" s="53"/>
      <c r="I5987" s="54"/>
      <c r="J5987" s="50"/>
      <c r="K5987" s="54"/>
      <c r="L5987" s="55"/>
      <c r="M5987" s="75"/>
      <c r="N5987" s="75"/>
      <c r="O5987" s="74"/>
      <c r="P5987" s="74"/>
      <c r="Q5987" s="57">
        <f t="shared" si="2328"/>
        <v>0</v>
      </c>
      <c r="R5987" s="74"/>
      <c r="S5987" s="53">
        <f t="shared" si="2329"/>
        <v>0</v>
      </c>
      <c r="T5987" s="58"/>
      <c r="U5987" s="58"/>
      <c r="V5987" s="53">
        <f t="shared" si="2330"/>
        <v>0</v>
      </c>
      <c r="W5987" s="75"/>
      <c r="X5987" s="76"/>
    </row>
    <row r="5988" spans="1:24" s="77" customFormat="1" ht="31.5" x14ac:dyDescent="0.25">
      <c r="A5988" s="72" t="s">
        <v>316</v>
      </c>
      <c r="B5988" s="44" t="s">
        <v>335</v>
      </c>
      <c r="C5988" s="79" t="s">
        <v>277</v>
      </c>
      <c r="D5988" s="43" t="s">
        <v>278</v>
      </c>
      <c r="E5988" s="53"/>
      <c r="F5988" s="53">
        <f t="shared" si="2332"/>
        <v>0</v>
      </c>
      <c r="G5988" s="53"/>
      <c r="H5988" s="53"/>
      <c r="I5988" s="54"/>
      <c r="J5988" s="50"/>
      <c r="K5988" s="54"/>
      <c r="L5988" s="55"/>
      <c r="M5988" s="75"/>
      <c r="N5988" s="75"/>
      <c r="O5988" s="74"/>
      <c r="P5988" s="74"/>
      <c r="Q5988" s="57">
        <f t="shared" si="2328"/>
        <v>0</v>
      </c>
      <c r="R5988" s="74"/>
      <c r="S5988" s="53">
        <f t="shared" si="2329"/>
        <v>0</v>
      </c>
      <c r="T5988" s="58"/>
      <c r="U5988" s="58"/>
      <c r="V5988" s="53">
        <f t="shared" si="2330"/>
        <v>0</v>
      </c>
      <c r="W5988" s="75"/>
      <c r="X5988" s="76"/>
    </row>
    <row r="5989" spans="1:24" s="77" customFormat="1" ht="15.75" x14ac:dyDescent="0.25">
      <c r="A5989" s="72" t="s">
        <v>316</v>
      </c>
      <c r="B5989" s="44" t="s">
        <v>335</v>
      </c>
      <c r="C5989" s="79" t="s">
        <v>226</v>
      </c>
      <c r="D5989" s="38" t="s">
        <v>408</v>
      </c>
      <c r="E5989" s="53"/>
      <c r="F5989" s="53">
        <f t="shared" si="2332"/>
        <v>0</v>
      </c>
      <c r="G5989" s="53"/>
      <c r="H5989" s="53"/>
      <c r="I5989" s="119">
        <f>G5989-F5989</f>
        <v>0</v>
      </c>
      <c r="J5989" s="50"/>
      <c r="K5989" s="54"/>
      <c r="L5989" s="55"/>
      <c r="M5989" s="75"/>
      <c r="N5989" s="75"/>
      <c r="O5989" s="74"/>
      <c r="P5989" s="74"/>
      <c r="Q5989" s="57">
        <f t="shared" si="2328"/>
        <v>0</v>
      </c>
      <c r="R5989" s="74"/>
      <c r="S5989" s="53">
        <f t="shared" si="2329"/>
        <v>0</v>
      </c>
      <c r="T5989" s="58"/>
      <c r="U5989" s="58"/>
      <c r="V5989" s="53">
        <f t="shared" si="2330"/>
        <v>0</v>
      </c>
      <c r="W5989" s="75"/>
      <c r="X5989" s="76"/>
    </row>
    <row r="5990" spans="1:24" s="77" customFormat="1" ht="31.5" x14ac:dyDescent="0.25">
      <c r="A5990" s="72" t="s">
        <v>316</v>
      </c>
      <c r="B5990" s="44" t="s">
        <v>335</v>
      </c>
      <c r="C5990" s="79" t="s">
        <v>227</v>
      </c>
      <c r="D5990" s="43" t="s">
        <v>228</v>
      </c>
      <c r="E5990" s="53"/>
      <c r="F5990" s="53">
        <f t="shared" si="2332"/>
        <v>0</v>
      </c>
      <c r="G5990" s="53"/>
      <c r="H5990" s="53"/>
      <c r="I5990" s="54"/>
      <c r="J5990" s="50"/>
      <c r="K5990" s="54"/>
      <c r="L5990" s="55"/>
      <c r="M5990" s="75"/>
      <c r="N5990" s="75"/>
      <c r="O5990" s="74"/>
      <c r="P5990" s="74"/>
      <c r="Q5990" s="57">
        <f t="shared" si="2328"/>
        <v>0</v>
      </c>
      <c r="R5990" s="74"/>
      <c r="S5990" s="53">
        <f t="shared" si="2329"/>
        <v>0</v>
      </c>
      <c r="T5990" s="58"/>
      <c r="U5990" s="58"/>
      <c r="V5990" s="53">
        <f t="shared" si="2330"/>
        <v>0</v>
      </c>
      <c r="W5990" s="75"/>
      <c r="X5990" s="76"/>
    </row>
    <row r="5991" spans="1:24" s="77" customFormat="1" ht="15.75" x14ac:dyDescent="0.25">
      <c r="A5991" s="72" t="s">
        <v>316</v>
      </c>
      <c r="B5991" s="44" t="s">
        <v>335</v>
      </c>
      <c r="C5991" s="79" t="s">
        <v>229</v>
      </c>
      <c r="D5991" s="43" t="s">
        <v>230</v>
      </c>
      <c r="E5991" s="53"/>
      <c r="F5991" s="53">
        <f t="shared" si="2332"/>
        <v>0</v>
      </c>
      <c r="G5991" s="53"/>
      <c r="H5991" s="53"/>
      <c r="I5991" s="54"/>
      <c r="J5991" s="50"/>
      <c r="K5991" s="54"/>
      <c r="L5991" s="55"/>
      <c r="M5991" s="75"/>
      <c r="N5991" s="75"/>
      <c r="O5991" s="74"/>
      <c r="P5991" s="74"/>
      <c r="Q5991" s="57">
        <f t="shared" si="2328"/>
        <v>0</v>
      </c>
      <c r="R5991" s="74"/>
      <c r="S5991" s="53">
        <f t="shared" si="2329"/>
        <v>0</v>
      </c>
      <c r="T5991" s="58"/>
      <c r="U5991" s="58"/>
      <c r="V5991" s="53">
        <f t="shared" si="2330"/>
        <v>0</v>
      </c>
      <c r="W5991" s="75"/>
      <c r="X5991" s="76"/>
    </row>
    <row r="5992" spans="1:24" s="77" customFormat="1" ht="15.75" x14ac:dyDescent="0.25">
      <c r="A5992" s="72" t="s">
        <v>316</v>
      </c>
      <c r="B5992" s="44" t="s">
        <v>335</v>
      </c>
      <c r="C5992" s="37" t="s">
        <v>377</v>
      </c>
      <c r="D5992" s="43" t="s">
        <v>359</v>
      </c>
      <c r="E5992" s="53"/>
      <c r="F5992" s="53">
        <f t="shared" si="2332"/>
        <v>0</v>
      </c>
      <c r="G5992" s="53"/>
      <c r="H5992" s="53"/>
      <c r="I5992" s="54"/>
      <c r="J5992" s="50"/>
      <c r="K5992" s="54"/>
      <c r="L5992" s="55"/>
      <c r="M5992" s="75"/>
      <c r="N5992" s="75"/>
      <c r="O5992" s="74"/>
      <c r="P5992" s="74"/>
      <c r="Q5992" s="57">
        <f t="shared" si="2328"/>
        <v>0</v>
      </c>
      <c r="R5992" s="74"/>
      <c r="S5992" s="53">
        <f t="shared" si="2329"/>
        <v>0</v>
      </c>
      <c r="T5992" s="58"/>
      <c r="U5992" s="58"/>
      <c r="V5992" s="53">
        <f t="shared" si="2330"/>
        <v>0</v>
      </c>
      <c r="W5992" s="75"/>
      <c r="X5992" s="76"/>
    </row>
    <row r="5993" spans="1:24" s="77" customFormat="1" ht="15.75" x14ac:dyDescent="0.25">
      <c r="A5993" s="72" t="s">
        <v>316</v>
      </c>
      <c r="B5993" s="44" t="s">
        <v>335</v>
      </c>
      <c r="C5993" s="79" t="s">
        <v>231</v>
      </c>
      <c r="D5993" s="43" t="s">
        <v>232</v>
      </c>
      <c r="E5993" s="53"/>
      <c r="F5993" s="53">
        <f t="shared" si="2332"/>
        <v>0</v>
      </c>
      <c r="G5993" s="53"/>
      <c r="H5993" s="53"/>
      <c r="I5993" s="54"/>
      <c r="J5993" s="50"/>
      <c r="K5993" s="54"/>
      <c r="L5993" s="55"/>
      <c r="M5993" s="75"/>
      <c r="N5993" s="75"/>
      <c r="O5993" s="74"/>
      <c r="P5993" s="74"/>
      <c r="Q5993" s="57">
        <f t="shared" si="2328"/>
        <v>0</v>
      </c>
      <c r="R5993" s="74"/>
      <c r="S5993" s="53">
        <f t="shared" si="2329"/>
        <v>0</v>
      </c>
      <c r="T5993" s="58"/>
      <c r="U5993" s="58"/>
      <c r="V5993" s="53">
        <f t="shared" si="2330"/>
        <v>0</v>
      </c>
      <c r="W5993" s="75"/>
      <c r="X5993" s="76"/>
    </row>
    <row r="5994" spans="1:24" s="77" customFormat="1" ht="15.75" x14ac:dyDescent="0.25">
      <c r="A5994" s="72" t="s">
        <v>316</v>
      </c>
      <c r="B5994" s="44" t="s">
        <v>335</v>
      </c>
      <c r="C5994" s="79" t="s">
        <v>233</v>
      </c>
      <c r="D5994" s="43" t="s">
        <v>234</v>
      </c>
      <c r="E5994" s="53"/>
      <c r="F5994" s="53">
        <f t="shared" si="2332"/>
        <v>0</v>
      </c>
      <c r="G5994" s="53"/>
      <c r="H5994" s="53"/>
      <c r="I5994" s="54"/>
      <c r="J5994" s="50"/>
      <c r="K5994" s="54"/>
      <c r="L5994" s="55"/>
      <c r="M5994" s="75"/>
      <c r="N5994" s="75"/>
      <c r="O5994" s="74"/>
      <c r="P5994" s="74"/>
      <c r="Q5994" s="57">
        <f t="shared" si="2328"/>
        <v>0</v>
      </c>
      <c r="R5994" s="74"/>
      <c r="S5994" s="53">
        <f t="shared" si="2329"/>
        <v>0</v>
      </c>
      <c r="T5994" s="58"/>
      <c r="U5994" s="58"/>
      <c r="V5994" s="53">
        <f t="shared" si="2330"/>
        <v>0</v>
      </c>
      <c r="W5994" s="75"/>
      <c r="X5994" s="76"/>
    </row>
    <row r="5995" spans="1:24" s="77" customFormat="1" ht="31.5" x14ac:dyDescent="0.25">
      <c r="A5995" s="72" t="s">
        <v>316</v>
      </c>
      <c r="B5995" s="44" t="s">
        <v>335</v>
      </c>
      <c r="C5995" s="79" t="s">
        <v>235</v>
      </c>
      <c r="D5995" s="43" t="s">
        <v>236</v>
      </c>
      <c r="E5995" s="53"/>
      <c r="F5995" s="53">
        <f t="shared" si="2332"/>
        <v>0</v>
      </c>
      <c r="G5995" s="53"/>
      <c r="H5995" s="53"/>
      <c r="I5995" s="54"/>
      <c r="J5995" s="50"/>
      <c r="K5995" s="54"/>
      <c r="L5995" s="55"/>
      <c r="M5995" s="75"/>
      <c r="N5995" s="75"/>
      <c r="O5995" s="74"/>
      <c r="P5995" s="74"/>
      <c r="Q5995" s="57">
        <f t="shared" si="2328"/>
        <v>0</v>
      </c>
      <c r="R5995" s="74"/>
      <c r="S5995" s="53">
        <f t="shared" si="2329"/>
        <v>0</v>
      </c>
      <c r="T5995" s="58"/>
      <c r="U5995" s="58"/>
      <c r="V5995" s="53">
        <f t="shared" si="2330"/>
        <v>0</v>
      </c>
      <c r="W5995" s="75"/>
      <c r="X5995" s="76"/>
    </row>
    <row r="5996" spans="1:24" s="77" customFormat="1" ht="31.5" x14ac:dyDescent="0.25">
      <c r="A5996" s="72" t="s">
        <v>316</v>
      </c>
      <c r="B5996" s="44" t="s">
        <v>335</v>
      </c>
      <c r="C5996" s="79" t="s">
        <v>237</v>
      </c>
      <c r="D5996" s="43" t="s">
        <v>238</v>
      </c>
      <c r="E5996" s="53"/>
      <c r="F5996" s="53">
        <f t="shared" si="2332"/>
        <v>0</v>
      </c>
      <c r="G5996" s="53"/>
      <c r="H5996" s="53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2328"/>
        <v>0</v>
      </c>
      <c r="R5996" s="74"/>
      <c r="S5996" s="53">
        <f t="shared" si="2329"/>
        <v>0</v>
      </c>
      <c r="T5996" s="58"/>
      <c r="U5996" s="58"/>
      <c r="V5996" s="53">
        <f t="shared" si="2330"/>
        <v>0</v>
      </c>
      <c r="W5996" s="75"/>
      <c r="X5996" s="76"/>
    </row>
    <row r="5997" spans="1:24" s="77" customFormat="1" ht="15.75" x14ac:dyDescent="0.25">
      <c r="A5997" s="72" t="s">
        <v>316</v>
      </c>
      <c r="B5997" s="44" t="s">
        <v>335</v>
      </c>
      <c r="C5997" s="79" t="s">
        <v>239</v>
      </c>
      <c r="D5997" s="43" t="s">
        <v>243</v>
      </c>
      <c r="E5997" s="53"/>
      <c r="F5997" s="53">
        <f t="shared" si="2332"/>
        <v>0</v>
      </c>
      <c r="G5997" s="53"/>
      <c r="H5997" s="53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2328"/>
        <v>0</v>
      </c>
      <c r="R5997" s="74"/>
      <c r="S5997" s="53">
        <f t="shared" si="2329"/>
        <v>0</v>
      </c>
      <c r="T5997" s="58"/>
      <c r="U5997" s="58"/>
      <c r="V5997" s="53">
        <f t="shared" si="2330"/>
        <v>0</v>
      </c>
      <c r="W5997" s="75"/>
      <c r="X5997" s="76"/>
    </row>
    <row r="5998" spans="1:24" s="77" customFormat="1" ht="15.75" x14ac:dyDescent="0.25">
      <c r="A5998" s="72" t="s">
        <v>316</v>
      </c>
      <c r="B5998" s="44" t="s">
        <v>335</v>
      </c>
      <c r="C5998" s="79" t="s">
        <v>240</v>
      </c>
      <c r="D5998" s="43" t="s">
        <v>244</v>
      </c>
      <c r="E5998" s="53"/>
      <c r="F5998" s="53"/>
      <c r="G5998" s="53"/>
      <c r="H5998" s="53"/>
      <c r="I5998" s="119"/>
      <c r="J5998" s="55"/>
      <c r="K5998" s="54"/>
      <c r="L5998" s="55"/>
      <c r="M5998" s="75"/>
      <c r="N5998" s="75"/>
      <c r="O5998" s="74"/>
      <c r="P5998" s="74"/>
      <c r="Q5998" s="57">
        <f t="shared" si="2328"/>
        <v>0</v>
      </c>
      <c r="R5998" s="74"/>
      <c r="S5998" s="53">
        <f t="shared" si="2329"/>
        <v>0</v>
      </c>
      <c r="T5998" s="58"/>
      <c r="U5998" s="58"/>
      <c r="V5998" s="53">
        <f t="shared" si="2330"/>
        <v>0</v>
      </c>
      <c r="W5998" s="75"/>
      <c r="X5998" s="76"/>
    </row>
    <row r="5999" spans="1:24" s="77" customFormat="1" ht="15.75" x14ac:dyDescent="0.25">
      <c r="A5999" s="72" t="s">
        <v>316</v>
      </c>
      <c r="B5999" s="44" t="s">
        <v>335</v>
      </c>
      <c r="C5999" s="79" t="s">
        <v>241</v>
      </c>
      <c r="D5999" s="43" t="s">
        <v>242</v>
      </c>
      <c r="E5999" s="53"/>
      <c r="F5999" s="53">
        <f t="shared" si="2332"/>
        <v>0</v>
      </c>
      <c r="G5999" s="53"/>
      <c r="H5999" s="53"/>
      <c r="I5999" s="54"/>
      <c r="J5999" s="50"/>
      <c r="K5999" s="54"/>
      <c r="L5999" s="55"/>
      <c r="M5999" s="75"/>
      <c r="N5999" s="75"/>
      <c r="O5999" s="74"/>
      <c r="P5999" s="74"/>
      <c r="Q5999" s="57">
        <f t="shared" si="2328"/>
        <v>0</v>
      </c>
      <c r="R5999" s="74"/>
      <c r="S5999" s="53">
        <f t="shared" si="2329"/>
        <v>0</v>
      </c>
      <c r="T5999" s="58"/>
      <c r="U5999" s="58"/>
      <c r="V5999" s="53">
        <f t="shared" si="2330"/>
        <v>0</v>
      </c>
      <c r="W5999" s="75"/>
      <c r="X5999" s="76"/>
    </row>
    <row r="6000" spans="1:24" s="77" customFormat="1" ht="31.5" x14ac:dyDescent="0.25">
      <c r="A6000" s="72" t="s">
        <v>316</v>
      </c>
      <c r="B6000" s="44" t="s">
        <v>335</v>
      </c>
      <c r="C6000" s="79" t="s">
        <v>245</v>
      </c>
      <c r="D6000" s="43" t="s">
        <v>246</v>
      </c>
      <c r="E6000" s="53"/>
      <c r="F6000" s="53">
        <f t="shared" si="2332"/>
        <v>0</v>
      </c>
      <c r="G6000" s="53"/>
      <c r="H6000" s="53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2328"/>
        <v>0</v>
      </c>
      <c r="R6000" s="74"/>
      <c r="S6000" s="53">
        <f t="shared" si="2329"/>
        <v>0</v>
      </c>
      <c r="T6000" s="58"/>
      <c r="U6000" s="58"/>
      <c r="V6000" s="53">
        <f t="shared" si="2330"/>
        <v>0</v>
      </c>
      <c r="W6000" s="75"/>
      <c r="X6000" s="76"/>
    </row>
    <row r="6001" spans="1:24" s="77" customFormat="1" ht="15.75" x14ac:dyDescent="0.25">
      <c r="A6001" s="72" t="s">
        <v>316</v>
      </c>
      <c r="B6001" s="44" t="s">
        <v>335</v>
      </c>
      <c r="C6001" s="79" t="s">
        <v>247</v>
      </c>
      <c r="D6001" s="43" t="s">
        <v>248</v>
      </c>
      <c r="E6001" s="53"/>
      <c r="F6001" s="53">
        <f t="shared" si="2332"/>
        <v>0</v>
      </c>
      <c r="G6001" s="53"/>
      <c r="H6001" s="53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2328"/>
        <v>0</v>
      </c>
      <c r="R6001" s="74"/>
      <c r="S6001" s="53">
        <f t="shared" si="2329"/>
        <v>0</v>
      </c>
      <c r="T6001" s="58"/>
      <c r="U6001" s="58"/>
      <c r="V6001" s="53">
        <f t="shared" si="2330"/>
        <v>0</v>
      </c>
      <c r="W6001" s="75"/>
      <c r="X6001" s="76"/>
    </row>
    <row r="6002" spans="1:24" s="77" customFormat="1" ht="31.5" x14ac:dyDescent="0.25">
      <c r="A6002" s="72" t="s">
        <v>316</v>
      </c>
      <c r="B6002" s="44" t="s">
        <v>335</v>
      </c>
      <c r="C6002" s="79" t="s">
        <v>249</v>
      </c>
      <c r="D6002" s="43" t="s">
        <v>250</v>
      </c>
      <c r="E6002" s="53"/>
      <c r="F6002" s="53">
        <f t="shared" si="2332"/>
        <v>0</v>
      </c>
      <c r="G6002" s="53"/>
      <c r="H6002" s="53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2328"/>
        <v>0</v>
      </c>
      <c r="R6002" s="74"/>
      <c r="S6002" s="53">
        <f t="shared" si="2329"/>
        <v>0</v>
      </c>
      <c r="T6002" s="58"/>
      <c r="U6002" s="58"/>
      <c r="V6002" s="53">
        <f t="shared" si="2330"/>
        <v>0</v>
      </c>
      <c r="W6002" s="75"/>
      <c r="X6002" s="76"/>
    </row>
    <row r="6003" spans="1:24" s="77" customFormat="1" ht="15.75" x14ac:dyDescent="0.25">
      <c r="A6003" s="72" t="s">
        <v>316</v>
      </c>
      <c r="B6003" s="44" t="s">
        <v>335</v>
      </c>
      <c r="C6003" s="79" t="s">
        <v>251</v>
      </c>
      <c r="D6003" s="43" t="s">
        <v>260</v>
      </c>
      <c r="E6003" s="53"/>
      <c r="F6003" s="53">
        <f t="shared" si="2332"/>
        <v>0</v>
      </c>
      <c r="G6003" s="53"/>
      <c r="H6003" s="53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2328"/>
        <v>0</v>
      </c>
      <c r="R6003" s="74"/>
      <c r="S6003" s="53">
        <f t="shared" si="2329"/>
        <v>0</v>
      </c>
      <c r="T6003" s="58"/>
      <c r="U6003" s="58"/>
      <c r="V6003" s="53">
        <f t="shared" si="2330"/>
        <v>0</v>
      </c>
      <c r="W6003" s="75"/>
      <c r="X6003" s="76"/>
    </row>
    <row r="6004" spans="1:24" s="77" customFormat="1" ht="15.75" x14ac:dyDescent="0.25">
      <c r="A6004" s="72" t="s">
        <v>316</v>
      </c>
      <c r="B6004" s="44" t="s">
        <v>335</v>
      </c>
      <c r="C6004" s="79" t="s">
        <v>252</v>
      </c>
      <c r="D6004" s="43" t="s">
        <v>253</v>
      </c>
      <c r="E6004" s="53"/>
      <c r="F6004" s="53">
        <f t="shared" si="2332"/>
        <v>0</v>
      </c>
      <c r="G6004" s="53"/>
      <c r="H6004" s="53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2328"/>
        <v>0</v>
      </c>
      <c r="R6004" s="74"/>
      <c r="S6004" s="53">
        <f t="shared" si="2329"/>
        <v>0</v>
      </c>
      <c r="T6004" s="58"/>
      <c r="U6004" s="58"/>
      <c r="V6004" s="53">
        <f t="shared" si="2330"/>
        <v>0</v>
      </c>
      <c r="W6004" s="75"/>
      <c r="X6004" s="76"/>
    </row>
    <row r="6005" spans="1:24" s="77" customFormat="1" ht="15.75" x14ac:dyDescent="0.25">
      <c r="A6005" s="72" t="s">
        <v>316</v>
      </c>
      <c r="B6005" s="44" t="s">
        <v>335</v>
      </c>
      <c r="C6005" s="79" t="s">
        <v>254</v>
      </c>
      <c r="D6005" s="43" t="s">
        <v>255</v>
      </c>
      <c r="E6005" s="53"/>
      <c r="F6005" s="53">
        <f t="shared" si="2332"/>
        <v>0</v>
      </c>
      <c r="G6005" s="53"/>
      <c r="H6005" s="53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2328"/>
        <v>0</v>
      </c>
      <c r="R6005" s="74"/>
      <c r="S6005" s="53">
        <f t="shared" si="2329"/>
        <v>0</v>
      </c>
      <c r="T6005" s="58"/>
      <c r="U6005" s="58"/>
      <c r="V6005" s="53">
        <f t="shared" si="2330"/>
        <v>0</v>
      </c>
      <c r="W6005" s="75"/>
      <c r="X6005" s="76"/>
    </row>
    <row r="6006" spans="1:24" s="77" customFormat="1" ht="15.75" x14ac:dyDescent="0.25">
      <c r="A6006" s="72" t="s">
        <v>316</v>
      </c>
      <c r="B6006" s="44" t="s">
        <v>335</v>
      </c>
      <c r="C6006" s="79" t="s">
        <v>256</v>
      </c>
      <c r="D6006" s="43" t="s">
        <v>257</v>
      </c>
      <c r="E6006" s="53"/>
      <c r="F6006" s="53">
        <f t="shared" si="2332"/>
        <v>0</v>
      </c>
      <c r="G6006" s="53"/>
      <c r="H6006" s="53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2328"/>
        <v>0</v>
      </c>
      <c r="R6006" s="74"/>
      <c r="S6006" s="53">
        <f t="shared" si="2329"/>
        <v>0</v>
      </c>
      <c r="T6006" s="58"/>
      <c r="U6006" s="58"/>
      <c r="V6006" s="53">
        <f t="shared" si="2330"/>
        <v>0</v>
      </c>
      <c r="W6006" s="75"/>
      <c r="X6006" s="76"/>
    </row>
    <row r="6007" spans="1:24" s="77" customFormat="1" ht="31.5" x14ac:dyDescent="0.25">
      <c r="A6007" s="72" t="s">
        <v>316</v>
      </c>
      <c r="B6007" s="44" t="s">
        <v>335</v>
      </c>
      <c r="C6007" s="79" t="s">
        <v>258</v>
      </c>
      <c r="D6007" s="43" t="s">
        <v>259</v>
      </c>
      <c r="E6007" s="53"/>
      <c r="F6007" s="53">
        <f t="shared" si="2332"/>
        <v>0</v>
      </c>
      <c r="G6007" s="53"/>
      <c r="H6007" s="53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2328"/>
        <v>0</v>
      </c>
      <c r="R6007" s="74"/>
      <c r="S6007" s="53">
        <f t="shared" si="2329"/>
        <v>0</v>
      </c>
      <c r="T6007" s="58"/>
      <c r="U6007" s="58"/>
      <c r="V6007" s="53">
        <f t="shared" si="2330"/>
        <v>0</v>
      </c>
      <c r="W6007" s="75"/>
      <c r="X6007" s="76"/>
    </row>
    <row r="6008" spans="1:24" s="77" customFormat="1" ht="15.75" x14ac:dyDescent="0.25">
      <c r="A6008" s="72" t="s">
        <v>316</v>
      </c>
      <c r="B6008" s="44" t="s">
        <v>335</v>
      </c>
      <c r="C6008" s="79" t="s">
        <v>261</v>
      </c>
      <c r="D6008" s="43" t="s">
        <v>262</v>
      </c>
      <c r="E6008" s="53"/>
      <c r="F6008" s="53">
        <f t="shared" si="2332"/>
        <v>0</v>
      </c>
      <c r="G6008" s="53"/>
      <c r="H6008" s="53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2328"/>
        <v>0</v>
      </c>
      <c r="R6008" s="74"/>
      <c r="S6008" s="53">
        <f t="shared" si="2329"/>
        <v>0</v>
      </c>
      <c r="T6008" s="58"/>
      <c r="U6008" s="58"/>
      <c r="V6008" s="53">
        <f t="shared" si="2330"/>
        <v>0</v>
      </c>
      <c r="W6008" s="75"/>
      <c r="X6008" s="76"/>
    </row>
    <row r="6009" spans="1:24" s="77" customFormat="1" ht="47.25" x14ac:dyDescent="0.25">
      <c r="A6009" s="72" t="s">
        <v>316</v>
      </c>
      <c r="B6009" s="44" t="s">
        <v>335</v>
      </c>
      <c r="C6009" s="79" t="s">
        <v>263</v>
      </c>
      <c r="D6009" s="43" t="s">
        <v>264</v>
      </c>
      <c r="E6009" s="53"/>
      <c r="F6009" s="53">
        <f t="shared" si="2332"/>
        <v>0</v>
      </c>
      <c r="G6009" s="53"/>
      <c r="H6009" s="53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2328"/>
        <v>0</v>
      </c>
      <c r="R6009" s="74"/>
      <c r="S6009" s="53">
        <f t="shared" si="2329"/>
        <v>0</v>
      </c>
      <c r="T6009" s="58"/>
      <c r="U6009" s="58"/>
      <c r="V6009" s="53">
        <f t="shared" si="2330"/>
        <v>0</v>
      </c>
      <c r="W6009" s="75"/>
      <c r="X6009" s="76"/>
    </row>
    <row r="6010" spans="1:24" s="77" customFormat="1" ht="15.75" x14ac:dyDescent="0.25">
      <c r="A6010" s="72" t="s">
        <v>316</v>
      </c>
      <c r="B6010" s="44" t="s">
        <v>335</v>
      </c>
      <c r="C6010" s="79" t="s">
        <v>265</v>
      </c>
      <c r="D6010" s="43" t="s">
        <v>266</v>
      </c>
      <c r="E6010" s="53"/>
      <c r="F6010" s="53">
        <f t="shared" si="2332"/>
        <v>0</v>
      </c>
      <c r="G6010" s="53"/>
      <c r="H6010" s="53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2328"/>
        <v>0</v>
      </c>
      <c r="R6010" s="74"/>
      <c r="S6010" s="53">
        <f t="shared" si="2329"/>
        <v>0</v>
      </c>
      <c r="T6010" s="58"/>
      <c r="U6010" s="58"/>
      <c r="V6010" s="53">
        <f t="shared" si="2330"/>
        <v>0</v>
      </c>
      <c r="W6010" s="75"/>
      <c r="X6010" s="76"/>
    </row>
    <row r="6011" spans="1:24" s="77" customFormat="1" ht="31.5" x14ac:dyDescent="0.25">
      <c r="A6011" s="72" t="s">
        <v>316</v>
      </c>
      <c r="B6011" s="44" t="s">
        <v>335</v>
      </c>
      <c r="C6011" s="79" t="s">
        <v>267</v>
      </c>
      <c r="D6011" s="43" t="s">
        <v>268</v>
      </c>
      <c r="E6011" s="53"/>
      <c r="F6011" s="53">
        <f t="shared" si="2332"/>
        <v>0</v>
      </c>
      <c r="G6011" s="53"/>
      <c r="H6011" s="53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2328"/>
        <v>0</v>
      </c>
      <c r="R6011" s="74"/>
      <c r="S6011" s="53">
        <f t="shared" si="2329"/>
        <v>0</v>
      </c>
      <c r="T6011" s="58"/>
      <c r="U6011" s="58"/>
      <c r="V6011" s="53">
        <f t="shared" si="2330"/>
        <v>0</v>
      </c>
      <c r="W6011" s="75"/>
      <c r="X6011" s="76"/>
    </row>
    <row r="6012" spans="1:24" s="77" customFormat="1" ht="15.75" x14ac:dyDescent="0.25">
      <c r="A6012" s="72" t="s">
        <v>316</v>
      </c>
      <c r="B6012" s="44" t="s">
        <v>335</v>
      </c>
      <c r="C6012" s="79" t="s">
        <v>269</v>
      </c>
      <c r="D6012" s="43" t="s">
        <v>270</v>
      </c>
      <c r="E6012" s="53"/>
      <c r="F6012" s="53">
        <f t="shared" si="2332"/>
        <v>0</v>
      </c>
      <c r="G6012" s="53"/>
      <c r="H6012" s="53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2328"/>
        <v>0</v>
      </c>
      <c r="R6012" s="74"/>
      <c r="S6012" s="53">
        <f t="shared" si="2329"/>
        <v>0</v>
      </c>
      <c r="T6012" s="58"/>
      <c r="U6012" s="58"/>
      <c r="V6012" s="53">
        <f t="shared" si="2330"/>
        <v>0</v>
      </c>
      <c r="W6012" s="75"/>
      <c r="X6012" s="76"/>
    </row>
    <row r="6013" spans="1:24" s="77" customFormat="1" ht="31.5" x14ac:dyDescent="0.25">
      <c r="A6013" s="72" t="s">
        <v>316</v>
      </c>
      <c r="B6013" s="44" t="s">
        <v>335</v>
      </c>
      <c r="C6013" s="79" t="s">
        <v>271</v>
      </c>
      <c r="D6013" s="43" t="s">
        <v>272</v>
      </c>
      <c r="E6013" s="53"/>
      <c r="F6013" s="53">
        <f t="shared" si="2332"/>
        <v>0</v>
      </c>
      <c r="G6013" s="53"/>
      <c r="H6013" s="53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2328"/>
        <v>0</v>
      </c>
      <c r="R6013" s="74"/>
      <c r="S6013" s="53">
        <f t="shared" si="2329"/>
        <v>0</v>
      </c>
      <c r="T6013" s="58"/>
      <c r="U6013" s="58"/>
      <c r="V6013" s="53">
        <f t="shared" si="2330"/>
        <v>0</v>
      </c>
      <c r="W6013" s="75"/>
      <c r="X6013" s="76"/>
    </row>
    <row r="6014" spans="1:24" s="77" customFormat="1" ht="15.75" x14ac:dyDescent="0.25">
      <c r="A6014" s="72" t="s">
        <v>316</v>
      </c>
      <c r="B6014" s="44" t="s">
        <v>335</v>
      </c>
      <c r="C6014" s="79" t="s">
        <v>273</v>
      </c>
      <c r="D6014" s="43" t="s">
        <v>274</v>
      </c>
      <c r="E6014" s="53"/>
      <c r="F6014" s="53">
        <f t="shared" si="2332"/>
        <v>0</v>
      </c>
      <c r="G6014" s="53"/>
      <c r="H6014" s="53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2328"/>
        <v>0</v>
      </c>
      <c r="R6014" s="74"/>
      <c r="S6014" s="53">
        <f t="shared" si="2329"/>
        <v>0</v>
      </c>
      <c r="T6014" s="58"/>
      <c r="U6014" s="58"/>
      <c r="V6014" s="53">
        <f t="shared" si="2330"/>
        <v>0</v>
      </c>
      <c r="W6014" s="75"/>
      <c r="X6014" s="76"/>
    </row>
    <row r="6015" spans="1:24" s="77" customFormat="1" ht="31.5" x14ac:dyDescent="0.25">
      <c r="A6015" s="72" t="s">
        <v>316</v>
      </c>
      <c r="B6015" s="44" t="s">
        <v>335</v>
      </c>
      <c r="C6015" s="79" t="s">
        <v>275</v>
      </c>
      <c r="D6015" s="43" t="s">
        <v>276</v>
      </c>
      <c r="E6015" s="74"/>
      <c r="F6015" s="74"/>
      <c r="G6015" s="74"/>
      <c r="H6015" s="74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2328"/>
        <v>0</v>
      </c>
      <c r="R6015" s="74"/>
      <c r="S6015" s="53">
        <f t="shared" si="2329"/>
        <v>0</v>
      </c>
      <c r="T6015" s="58"/>
      <c r="U6015" s="58"/>
      <c r="V6015" s="53">
        <f t="shared" si="2330"/>
        <v>0</v>
      </c>
      <c r="W6015" s="75"/>
      <c r="X6015" s="76"/>
    </row>
    <row r="6016" spans="1:24" s="77" customFormat="1" ht="15.75" x14ac:dyDescent="0.25">
      <c r="A6016" s="72" t="s">
        <v>316</v>
      </c>
      <c r="B6016" s="44" t="s">
        <v>335</v>
      </c>
      <c r="C6016" s="37" t="s">
        <v>353</v>
      </c>
      <c r="D6016" s="43" t="s">
        <v>351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/>
      <c r="R6016" s="74"/>
      <c r="S6016" s="53"/>
      <c r="T6016" s="58"/>
      <c r="U6016" s="58"/>
      <c r="V6016" s="53"/>
      <c r="W6016" s="75"/>
      <c r="X6016" s="76"/>
    </row>
    <row r="6017" spans="1:24" s="77" customFormat="1" ht="15.75" x14ac:dyDescent="0.25">
      <c r="A6017" s="72" t="s">
        <v>316</v>
      </c>
      <c r="B6017" s="44" t="s">
        <v>335</v>
      </c>
      <c r="C6017" s="37" t="s">
        <v>354</v>
      </c>
      <c r="D6017" s="38" t="s">
        <v>355</v>
      </c>
      <c r="E6017" s="53"/>
      <c r="F6017" s="99">
        <f>E6017/12*1</f>
        <v>0</v>
      </c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>
        <f>O6017-P6017</f>
        <v>0</v>
      </c>
      <c r="R6017" s="74"/>
      <c r="S6017" s="53">
        <f>ROUND(R6017/12*3,0)</f>
        <v>0</v>
      </c>
      <c r="T6017" s="58"/>
      <c r="U6017" s="58"/>
      <c r="V6017" s="53">
        <f>T6017-U6017</f>
        <v>0</v>
      </c>
      <c r="W6017" s="75"/>
      <c r="X6017" s="76"/>
    </row>
    <row r="6018" spans="1:24" s="77" customFormat="1" ht="15.75" x14ac:dyDescent="0.25">
      <c r="A6018" s="72" t="s">
        <v>316</v>
      </c>
      <c r="B6018" s="44" t="s">
        <v>335</v>
      </c>
      <c r="C6018" s="37" t="s">
        <v>360</v>
      </c>
      <c r="D6018" s="43" t="s">
        <v>319</v>
      </c>
      <c r="E6018" s="53"/>
      <c r="F6018" s="99">
        <f>E6018/12*1</f>
        <v>0</v>
      </c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/>
      <c r="R6018" s="74"/>
      <c r="S6018" s="53"/>
      <c r="T6018" s="58"/>
      <c r="U6018" s="58"/>
      <c r="V6018" s="53"/>
      <c r="W6018" s="75"/>
      <c r="X6018" s="76"/>
    </row>
    <row r="6019" spans="1:24" s="77" customFormat="1" ht="15.75" x14ac:dyDescent="0.25">
      <c r="A6019" s="72" t="s">
        <v>316</v>
      </c>
      <c r="B6019" s="44" t="s">
        <v>335</v>
      </c>
      <c r="C6019" s="37" t="s">
        <v>380</v>
      </c>
      <c r="D6019" s="39" t="s">
        <v>361</v>
      </c>
      <c r="E6019" s="53"/>
      <c r="F6019" s="99">
        <f>E6019/12*1</f>
        <v>0</v>
      </c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/>
      <c r="R6019" s="74"/>
      <c r="S6019" s="53"/>
      <c r="T6019" s="58"/>
      <c r="U6019" s="58"/>
      <c r="V6019" s="53"/>
      <c r="W6019" s="75"/>
      <c r="X6019" s="76"/>
    </row>
    <row r="6020" spans="1:24" s="77" customFormat="1" ht="15.75" x14ac:dyDescent="0.25">
      <c r="A6020" s="72" t="s">
        <v>316</v>
      </c>
      <c r="B6020" s="44" t="s">
        <v>335</v>
      </c>
      <c r="C6020" s="98" t="s">
        <v>387</v>
      </c>
      <c r="D6020" s="117" t="s">
        <v>388</v>
      </c>
      <c r="E6020" s="53">
        <v>10000</v>
      </c>
      <c r="F6020" s="53">
        <f>E6020</f>
        <v>10000</v>
      </c>
      <c r="G6020" s="53">
        <f t="shared" ref="G6020:H6020" si="2333">F6020</f>
        <v>10000</v>
      </c>
      <c r="H6020" s="53">
        <f t="shared" si="2333"/>
        <v>10000</v>
      </c>
      <c r="I6020" s="119"/>
      <c r="J6020" s="55"/>
      <c r="K6020" s="54"/>
      <c r="L6020" s="55"/>
      <c r="M6020" s="75"/>
      <c r="N6020" s="75"/>
      <c r="O6020" s="74"/>
      <c r="P6020" s="74"/>
      <c r="Q6020" s="57"/>
      <c r="R6020" s="74"/>
      <c r="S6020" s="53"/>
      <c r="T6020" s="58"/>
      <c r="U6020" s="58"/>
      <c r="V6020" s="53"/>
      <c r="W6020" s="75"/>
      <c r="X6020" s="76"/>
    </row>
    <row r="6021" spans="1:24" s="77" customFormat="1" ht="15.75" x14ac:dyDescent="0.25">
      <c r="A6021" s="100" t="s">
        <v>317</v>
      </c>
      <c r="B6021" s="100" t="s">
        <v>336</v>
      </c>
      <c r="C6021" s="108" t="s">
        <v>102</v>
      </c>
      <c r="D6021" s="102" t="s">
        <v>21</v>
      </c>
      <c r="E6021" s="109">
        <f>E6022+E6061</f>
        <v>323461</v>
      </c>
      <c r="F6021" s="109">
        <f>F6022+F6061</f>
        <v>62243.5</v>
      </c>
      <c r="G6021" s="109">
        <f>G6022+G6061</f>
        <v>54990</v>
      </c>
      <c r="H6021" s="109">
        <f>H6022+H6061</f>
        <v>41552</v>
      </c>
      <c r="I6021" s="127">
        <f>I6022+I6061</f>
        <v>13243.5</v>
      </c>
      <c r="J6021" s="104">
        <f>ROUND(I6021/F6021*100,2)</f>
        <v>21.28</v>
      </c>
      <c r="K6021" s="127">
        <f>K6022+K6061</f>
        <v>-20497</v>
      </c>
      <c r="L6021" s="106">
        <f>ROUND(K6021*100/-F6021,2)</f>
        <v>32.93</v>
      </c>
      <c r="M6021" s="109">
        <f t="shared" ref="M6021:V6021" si="2334">M6022+M6061</f>
        <v>16283</v>
      </c>
      <c r="N6021" s="109">
        <f t="shared" si="2334"/>
        <v>2713.84</v>
      </c>
      <c r="O6021" s="109">
        <f t="shared" si="2334"/>
        <v>2849</v>
      </c>
      <c r="P6021" s="109">
        <f t="shared" si="2334"/>
        <v>2051</v>
      </c>
      <c r="Q6021" s="127">
        <f t="shared" si="2334"/>
        <v>798</v>
      </c>
      <c r="R6021" s="109">
        <f t="shared" si="2334"/>
        <v>496</v>
      </c>
      <c r="S6021" s="103">
        <f t="shared" si="2334"/>
        <v>83</v>
      </c>
      <c r="T6021" s="138">
        <f t="shared" si="2334"/>
        <v>79</v>
      </c>
      <c r="U6021" s="138">
        <f t="shared" si="2334"/>
        <v>56</v>
      </c>
      <c r="V6021" s="103">
        <f t="shared" si="2334"/>
        <v>23</v>
      </c>
      <c r="W6021" s="107">
        <v>2632</v>
      </c>
      <c r="X6021" s="80"/>
    </row>
    <row r="6022" spans="1:24" s="77" customFormat="1" ht="15.75" x14ac:dyDescent="0.25">
      <c r="A6022" s="72" t="s">
        <v>317</v>
      </c>
      <c r="B6022" s="21">
        <v>1</v>
      </c>
      <c r="C6022" s="73" t="s">
        <v>102</v>
      </c>
      <c r="D6022" s="27" t="s">
        <v>22</v>
      </c>
      <c r="E6022" s="52">
        <f t="shared" ref="E6022:L6022" si="2335">E6023+E6029+E6043</f>
        <v>0</v>
      </c>
      <c r="F6022" s="52">
        <f t="shared" si="2335"/>
        <v>0</v>
      </c>
      <c r="G6022" s="52">
        <f t="shared" si="2335"/>
        <v>0</v>
      </c>
      <c r="H6022" s="52">
        <f t="shared" si="2335"/>
        <v>0</v>
      </c>
      <c r="I6022" s="124">
        <f t="shared" si="2335"/>
        <v>0</v>
      </c>
      <c r="J6022" s="124">
        <f t="shared" si="2335"/>
        <v>0</v>
      </c>
      <c r="K6022" s="124">
        <f t="shared" si="2335"/>
        <v>0</v>
      </c>
      <c r="L6022" s="52">
        <f t="shared" si="2335"/>
        <v>0</v>
      </c>
      <c r="M6022" s="49">
        <v>49</v>
      </c>
      <c r="N6022" s="49">
        <f>ROUND(M6022/12*2,2)</f>
        <v>8.17</v>
      </c>
      <c r="O6022" s="52">
        <f t="shared" ref="O6022:V6022" si="2336">O6023+O6029+O6043</f>
        <v>0</v>
      </c>
      <c r="P6022" s="52">
        <f t="shared" si="2336"/>
        <v>0</v>
      </c>
      <c r="Q6022" s="124">
        <f t="shared" si="2336"/>
        <v>0</v>
      </c>
      <c r="R6022" s="52">
        <f t="shared" si="2336"/>
        <v>0</v>
      </c>
      <c r="S6022" s="52">
        <f t="shared" si="2336"/>
        <v>0</v>
      </c>
      <c r="T6022" s="134">
        <f t="shared" si="2336"/>
        <v>0</v>
      </c>
      <c r="U6022" s="134">
        <f t="shared" si="2336"/>
        <v>0</v>
      </c>
      <c r="V6022" s="59">
        <f t="shared" si="2336"/>
        <v>0</v>
      </c>
      <c r="W6022" s="75"/>
      <c r="X6022" s="82"/>
    </row>
    <row r="6023" spans="1:24" s="77" customFormat="1" ht="15.75" x14ac:dyDescent="0.25">
      <c r="A6023" s="72" t="s">
        <v>317</v>
      </c>
      <c r="B6023" s="33" t="s">
        <v>330</v>
      </c>
      <c r="C6023" s="73" t="s">
        <v>102</v>
      </c>
      <c r="D6023" s="32" t="s">
        <v>23</v>
      </c>
      <c r="E6023" s="83">
        <f t="shared" ref="E6023:L6023" si="2337">SUM(E6024:E6028)</f>
        <v>0</v>
      </c>
      <c r="F6023" s="83">
        <f t="shared" si="2337"/>
        <v>0</v>
      </c>
      <c r="G6023" s="83">
        <f t="shared" si="2337"/>
        <v>0</v>
      </c>
      <c r="H6023" s="83">
        <f t="shared" si="2337"/>
        <v>0</v>
      </c>
      <c r="I6023" s="128">
        <f t="shared" si="2337"/>
        <v>0</v>
      </c>
      <c r="J6023" s="128">
        <f t="shared" si="2337"/>
        <v>0</v>
      </c>
      <c r="K6023" s="128">
        <f t="shared" si="2337"/>
        <v>0</v>
      </c>
      <c r="L6023" s="49">
        <f t="shared" si="2337"/>
        <v>0</v>
      </c>
      <c r="M6023" s="83"/>
      <c r="N6023" s="83"/>
      <c r="O6023" s="52">
        <f t="shared" ref="O6023:V6023" si="2338">SUM(O6024:O6028)</f>
        <v>0</v>
      </c>
      <c r="P6023" s="52">
        <f t="shared" si="2338"/>
        <v>0</v>
      </c>
      <c r="Q6023" s="124">
        <f t="shared" si="2338"/>
        <v>0</v>
      </c>
      <c r="R6023" s="52">
        <f t="shared" si="2338"/>
        <v>0</v>
      </c>
      <c r="S6023" s="52">
        <f t="shared" si="2338"/>
        <v>0</v>
      </c>
      <c r="T6023" s="52">
        <f t="shared" si="2338"/>
        <v>0</v>
      </c>
      <c r="U6023" s="49">
        <f t="shared" si="2338"/>
        <v>0</v>
      </c>
      <c r="V6023" s="49">
        <f t="shared" si="2338"/>
        <v>0</v>
      </c>
      <c r="W6023" s="83"/>
      <c r="X6023" s="82"/>
    </row>
    <row r="6024" spans="1:24" s="77" customFormat="1" ht="15.75" x14ac:dyDescent="0.25">
      <c r="A6024" s="72" t="s">
        <v>317</v>
      </c>
      <c r="B6024" s="33" t="s">
        <v>330</v>
      </c>
      <c r="C6024" s="73" t="s">
        <v>73</v>
      </c>
      <c r="D6024" s="34" t="s">
        <v>106</v>
      </c>
      <c r="E6024" s="53"/>
      <c r="F6024" s="99"/>
      <c r="G6024" s="53"/>
      <c r="H6024" s="99"/>
      <c r="I6024" s="54"/>
      <c r="J6024" s="50"/>
      <c r="K6024" s="54"/>
      <c r="L6024" s="55"/>
      <c r="M6024" s="74"/>
      <c r="N6024" s="74"/>
      <c r="O6024" s="74"/>
      <c r="P6024" s="74"/>
      <c r="Q6024" s="57">
        <f>O6024-P6024</f>
        <v>0</v>
      </c>
      <c r="R6024" s="74"/>
      <c r="S6024" s="53">
        <f>ROUND(R6024/12*3,0)</f>
        <v>0</v>
      </c>
      <c r="T6024" s="53"/>
      <c r="U6024" s="53"/>
      <c r="V6024" s="53">
        <f>T6024-U6024</f>
        <v>0</v>
      </c>
      <c r="W6024" s="74"/>
      <c r="X6024" s="76"/>
    </row>
    <row r="6025" spans="1:24" s="77" customFormat="1" ht="15.75" x14ac:dyDescent="0.25">
      <c r="A6025" s="72" t="s">
        <v>317</v>
      </c>
      <c r="B6025" s="33" t="s">
        <v>330</v>
      </c>
      <c r="C6025" s="73" t="s">
        <v>74</v>
      </c>
      <c r="D6025" s="116" t="s">
        <v>104</v>
      </c>
      <c r="E6025" s="53"/>
      <c r="F6025" s="53"/>
      <c r="G6025" s="53"/>
      <c r="H6025" s="53"/>
      <c r="I6025" s="54"/>
      <c r="J6025" s="50"/>
      <c r="K6025" s="54"/>
      <c r="L6025" s="55"/>
      <c r="M6025" s="75"/>
      <c r="N6025" s="75"/>
      <c r="O6025" s="74"/>
      <c r="P6025" s="74"/>
      <c r="Q6025" s="57">
        <f>O6025-P6025</f>
        <v>0</v>
      </c>
      <c r="R6025" s="74"/>
      <c r="S6025" s="53">
        <f>ROUND(R6025/12*3,0)</f>
        <v>0</v>
      </c>
      <c r="T6025" s="53"/>
      <c r="U6025" s="53"/>
      <c r="V6025" s="53">
        <f>T6025-U6025</f>
        <v>0</v>
      </c>
      <c r="W6025" s="75"/>
      <c r="X6025" s="76"/>
    </row>
    <row r="6026" spans="1:24" s="81" customFormat="1" ht="29.25" customHeight="1" x14ac:dyDescent="0.25">
      <c r="A6026" s="72" t="s">
        <v>317</v>
      </c>
      <c r="B6026" s="33" t="s">
        <v>330</v>
      </c>
      <c r="C6026" s="73" t="s">
        <v>74</v>
      </c>
      <c r="D6026" s="116" t="s">
        <v>105</v>
      </c>
      <c r="E6026" s="53"/>
      <c r="F6026" s="53"/>
      <c r="G6026" s="53"/>
      <c r="H6026" s="53"/>
      <c r="I6026" s="119"/>
      <c r="J6026" s="50"/>
      <c r="K6026" s="119"/>
      <c r="L6026" s="55"/>
      <c r="M6026" s="75"/>
      <c r="N6026" s="75"/>
      <c r="O6026" s="74"/>
      <c r="P6026" s="74"/>
      <c r="Q6026" s="59">
        <f>O6026-P6026</f>
        <v>0</v>
      </c>
      <c r="R6026" s="74"/>
      <c r="S6026" s="53">
        <f>ROUND(R6026/12*3,0)</f>
        <v>0</v>
      </c>
      <c r="T6026" s="53"/>
      <c r="U6026" s="53"/>
      <c r="V6026" s="53">
        <f>T6026-U6026</f>
        <v>0</v>
      </c>
      <c r="W6026" s="75"/>
      <c r="X6026" s="76"/>
    </row>
    <row r="6027" spans="1:24" s="81" customFormat="1" ht="26.25" customHeight="1" x14ac:dyDescent="0.25">
      <c r="A6027" s="72" t="s">
        <v>317</v>
      </c>
      <c r="B6027" s="33" t="s">
        <v>330</v>
      </c>
      <c r="C6027" s="73" t="s">
        <v>75</v>
      </c>
      <c r="D6027" s="34" t="s">
        <v>107</v>
      </c>
      <c r="E6027" s="74"/>
      <c r="F6027" s="53"/>
      <c r="G6027" s="74"/>
      <c r="H6027" s="74"/>
      <c r="I6027" s="119"/>
      <c r="J6027" s="55"/>
      <c r="K6027" s="119"/>
      <c r="L6027" s="55"/>
      <c r="M6027" s="75"/>
      <c r="N6027" s="75"/>
      <c r="O6027" s="74"/>
      <c r="P6027" s="74"/>
      <c r="Q6027" s="59">
        <f>O6027-P6027</f>
        <v>0</v>
      </c>
      <c r="R6027" s="74"/>
      <c r="S6027" s="53">
        <f>ROUND(R6027/12*3,0)</f>
        <v>0</v>
      </c>
      <c r="T6027" s="53"/>
      <c r="U6027" s="53"/>
      <c r="V6027" s="53">
        <f>T6027-U6027</f>
        <v>0</v>
      </c>
      <c r="W6027" s="75"/>
      <c r="X6027" s="76"/>
    </row>
    <row r="6028" spans="1:24" s="81" customFormat="1" ht="22.5" customHeight="1" x14ac:dyDescent="0.25">
      <c r="A6028" s="72" t="s">
        <v>317</v>
      </c>
      <c r="B6028" s="33" t="s">
        <v>330</v>
      </c>
      <c r="C6028" s="73" t="s">
        <v>76</v>
      </c>
      <c r="D6028" s="34" t="s">
        <v>108</v>
      </c>
      <c r="E6028" s="74"/>
      <c r="F6028" s="53"/>
      <c r="G6028" s="74"/>
      <c r="H6028" s="74"/>
      <c r="I6028" s="119"/>
      <c r="J6028" s="55"/>
      <c r="K6028" s="119"/>
      <c r="L6028" s="55"/>
      <c r="M6028" s="75"/>
      <c r="N6028" s="75"/>
      <c r="O6028" s="74"/>
      <c r="P6028" s="74"/>
      <c r="Q6028" s="59">
        <f>O6028-P6028</f>
        <v>0</v>
      </c>
      <c r="R6028" s="74"/>
      <c r="S6028" s="53">
        <f>ROUND(R6028/12*3,0)</f>
        <v>0</v>
      </c>
      <c r="T6028" s="53"/>
      <c r="U6028" s="53"/>
      <c r="V6028" s="53">
        <f>T6028-U6028</f>
        <v>0</v>
      </c>
      <c r="W6028" s="75"/>
      <c r="X6028" s="76"/>
    </row>
    <row r="6029" spans="1:24" s="77" customFormat="1" ht="15.75" x14ac:dyDescent="0.25">
      <c r="A6029" s="72" t="s">
        <v>317</v>
      </c>
      <c r="B6029" s="22" t="s">
        <v>331</v>
      </c>
      <c r="C6029" s="36"/>
      <c r="D6029" s="32" t="s">
        <v>24</v>
      </c>
      <c r="E6029" s="61">
        <f t="shared" ref="E6029:L6029" si="2339">SUM(E6030:E6042)</f>
        <v>0</v>
      </c>
      <c r="F6029" s="61">
        <f t="shared" si="2339"/>
        <v>0</v>
      </c>
      <c r="G6029" s="61">
        <f t="shared" si="2339"/>
        <v>0</v>
      </c>
      <c r="H6029" s="61">
        <f t="shared" si="2339"/>
        <v>0</v>
      </c>
      <c r="I6029" s="120">
        <f t="shared" si="2339"/>
        <v>0</v>
      </c>
      <c r="J6029" s="120">
        <f t="shared" si="2339"/>
        <v>0</v>
      </c>
      <c r="K6029" s="120">
        <f t="shared" si="2339"/>
        <v>0</v>
      </c>
      <c r="L6029" s="61">
        <f t="shared" si="2339"/>
        <v>0</v>
      </c>
      <c r="M6029" s="61"/>
      <c r="N6029" s="61"/>
      <c r="O6029" s="61">
        <f t="shared" ref="O6029:V6029" si="2340">SUM(O6030:O6042)</f>
        <v>0</v>
      </c>
      <c r="P6029" s="61">
        <f t="shared" si="2340"/>
        <v>0</v>
      </c>
      <c r="Q6029" s="120">
        <f t="shared" si="2340"/>
        <v>0</v>
      </c>
      <c r="R6029" s="61">
        <f t="shared" si="2340"/>
        <v>0</v>
      </c>
      <c r="S6029" s="61">
        <f t="shared" si="2340"/>
        <v>0</v>
      </c>
      <c r="T6029" s="137">
        <f t="shared" si="2340"/>
        <v>0</v>
      </c>
      <c r="U6029" s="137">
        <f t="shared" si="2340"/>
        <v>0</v>
      </c>
      <c r="V6029" s="61">
        <f t="shared" si="2340"/>
        <v>0</v>
      </c>
      <c r="W6029" s="68"/>
      <c r="X6029" s="76"/>
    </row>
    <row r="6030" spans="1:24" s="77" customFormat="1" ht="15.75" x14ac:dyDescent="0.25">
      <c r="A6030" s="72" t="s">
        <v>317</v>
      </c>
      <c r="B6030" s="33" t="s">
        <v>331</v>
      </c>
      <c r="C6030" s="79" t="s">
        <v>25</v>
      </c>
      <c r="D6030" s="34" t="s">
        <v>54</v>
      </c>
      <c r="E6030" s="74"/>
      <c r="F6030" s="74"/>
      <c r="G6030" s="74"/>
      <c r="H6030" s="74"/>
      <c r="I6030" s="54"/>
      <c r="J6030" s="50"/>
      <c r="K6030" s="54"/>
      <c r="L6030" s="55"/>
      <c r="M6030" s="75"/>
      <c r="N6030" s="75"/>
      <c r="O6030" s="74"/>
      <c r="P6030" s="74"/>
      <c r="Q6030" s="57">
        <f t="shared" ref="Q6030:Q6042" si="2341">O6030-P6030</f>
        <v>0</v>
      </c>
      <c r="R6030" s="74"/>
      <c r="S6030" s="53">
        <f t="shared" ref="S6030:S6042" si="2342">ROUND(R6030/12*3,0)</f>
        <v>0</v>
      </c>
      <c r="T6030" s="58"/>
      <c r="U6030" s="58"/>
      <c r="V6030" s="53">
        <f t="shared" ref="V6030:V6042" si="2343">T6030-U6030</f>
        <v>0</v>
      </c>
      <c r="W6030" s="75"/>
      <c r="X6030" s="76"/>
    </row>
    <row r="6031" spans="1:24" s="77" customFormat="1" ht="15.75" x14ac:dyDescent="0.25">
      <c r="A6031" s="72" t="s">
        <v>317</v>
      </c>
      <c r="B6031" s="33" t="s">
        <v>331</v>
      </c>
      <c r="C6031" s="79" t="s">
        <v>26</v>
      </c>
      <c r="D6031" s="34" t="s">
        <v>27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si="2341"/>
        <v>0</v>
      </c>
      <c r="R6031" s="74"/>
      <c r="S6031" s="53">
        <f t="shared" si="2342"/>
        <v>0</v>
      </c>
      <c r="T6031" s="58"/>
      <c r="U6031" s="58"/>
      <c r="V6031" s="53">
        <f t="shared" si="2343"/>
        <v>0</v>
      </c>
      <c r="W6031" s="75"/>
      <c r="X6031" s="76"/>
    </row>
    <row r="6032" spans="1:24" s="77" customFormat="1" ht="31.5" x14ac:dyDescent="0.25">
      <c r="A6032" s="72" t="s">
        <v>317</v>
      </c>
      <c r="B6032" s="33" t="s">
        <v>331</v>
      </c>
      <c r="C6032" s="79" t="s">
        <v>28</v>
      </c>
      <c r="D6032" s="34" t="s">
        <v>29</v>
      </c>
      <c r="E6032" s="74"/>
      <c r="F6032" s="74"/>
      <c r="G6032" s="74"/>
      <c r="H6032" s="74"/>
      <c r="I6032" s="54"/>
      <c r="J6032" s="50"/>
      <c r="K6032" s="54"/>
      <c r="L6032" s="55"/>
      <c r="M6032" s="75"/>
      <c r="N6032" s="75"/>
      <c r="O6032" s="74"/>
      <c r="P6032" s="74"/>
      <c r="Q6032" s="57">
        <f t="shared" si="2341"/>
        <v>0</v>
      </c>
      <c r="R6032" s="74"/>
      <c r="S6032" s="53">
        <f t="shared" si="2342"/>
        <v>0</v>
      </c>
      <c r="T6032" s="58"/>
      <c r="U6032" s="58"/>
      <c r="V6032" s="53">
        <f t="shared" si="2343"/>
        <v>0</v>
      </c>
      <c r="W6032" s="75"/>
      <c r="X6032" s="76"/>
    </row>
    <row r="6033" spans="1:24" s="77" customFormat="1" ht="15.75" x14ac:dyDescent="0.25">
      <c r="A6033" s="72" t="s">
        <v>317</v>
      </c>
      <c r="B6033" s="33" t="s">
        <v>331</v>
      </c>
      <c r="C6033" s="79" t="s">
        <v>56</v>
      </c>
      <c r="D6033" s="34" t="s">
        <v>53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 t="shared" si="2341"/>
        <v>0</v>
      </c>
      <c r="R6033" s="74"/>
      <c r="S6033" s="53">
        <f t="shared" si="2342"/>
        <v>0</v>
      </c>
      <c r="T6033" s="58"/>
      <c r="U6033" s="58"/>
      <c r="V6033" s="53">
        <f t="shared" si="2343"/>
        <v>0</v>
      </c>
      <c r="W6033" s="75"/>
      <c r="X6033" s="76"/>
    </row>
    <row r="6034" spans="1:24" s="77" customFormat="1" ht="15.75" x14ac:dyDescent="0.25">
      <c r="A6034" s="72" t="s">
        <v>317</v>
      </c>
      <c r="B6034" s="33" t="s">
        <v>331</v>
      </c>
      <c r="C6034" s="79" t="s">
        <v>57</v>
      </c>
      <c r="D6034" s="34" t="s">
        <v>68</v>
      </c>
      <c r="E6034" s="74"/>
      <c r="F6034" s="74"/>
      <c r="G6034" s="74"/>
      <c r="H6034" s="74"/>
      <c r="I6034" s="119"/>
      <c r="J6034" s="55"/>
      <c r="K6034" s="119"/>
      <c r="L6034" s="55"/>
      <c r="M6034" s="75"/>
      <c r="N6034" s="75"/>
      <c r="O6034" s="74"/>
      <c r="P6034" s="74"/>
      <c r="Q6034" s="59">
        <f t="shared" si="2341"/>
        <v>0</v>
      </c>
      <c r="R6034" s="74"/>
      <c r="S6034" s="53">
        <f t="shared" si="2342"/>
        <v>0</v>
      </c>
      <c r="T6034" s="53"/>
      <c r="U6034" s="53"/>
      <c r="V6034" s="53">
        <f t="shared" si="2343"/>
        <v>0</v>
      </c>
      <c r="W6034" s="75"/>
      <c r="X6034" s="76"/>
    </row>
    <row r="6035" spans="1:24" s="77" customFormat="1" ht="15.75" x14ac:dyDescent="0.25">
      <c r="A6035" s="72" t="s">
        <v>317</v>
      </c>
      <c r="B6035" s="33" t="s">
        <v>331</v>
      </c>
      <c r="C6035" s="79" t="s">
        <v>58</v>
      </c>
      <c r="D6035" s="34" t="s">
        <v>70</v>
      </c>
      <c r="E6035" s="74"/>
      <c r="F6035" s="74"/>
      <c r="G6035" s="74"/>
      <c r="H6035" s="74"/>
      <c r="I6035" s="54"/>
      <c r="J6035" s="50"/>
      <c r="K6035" s="54"/>
      <c r="L6035" s="55"/>
      <c r="M6035" s="75"/>
      <c r="N6035" s="75"/>
      <c r="O6035" s="74"/>
      <c r="P6035" s="74"/>
      <c r="Q6035" s="57">
        <f t="shared" si="2341"/>
        <v>0</v>
      </c>
      <c r="R6035" s="74"/>
      <c r="S6035" s="53">
        <f t="shared" si="2342"/>
        <v>0</v>
      </c>
      <c r="T6035" s="58"/>
      <c r="U6035" s="58"/>
      <c r="V6035" s="53">
        <f t="shared" si="2343"/>
        <v>0</v>
      </c>
      <c r="W6035" s="75"/>
      <c r="X6035" s="76"/>
    </row>
    <row r="6036" spans="1:24" s="77" customFormat="1" ht="31.5" x14ac:dyDescent="0.25">
      <c r="A6036" s="72" t="s">
        <v>317</v>
      </c>
      <c r="B6036" s="33" t="s">
        <v>331</v>
      </c>
      <c r="C6036" s="79" t="s">
        <v>59</v>
      </c>
      <c r="D6036" s="34" t="s">
        <v>69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>
        <f t="shared" si="2341"/>
        <v>0</v>
      </c>
      <c r="R6036" s="74"/>
      <c r="S6036" s="53">
        <f t="shared" si="2342"/>
        <v>0</v>
      </c>
      <c r="T6036" s="58"/>
      <c r="U6036" s="58"/>
      <c r="V6036" s="53">
        <f t="shared" si="2343"/>
        <v>0</v>
      </c>
      <c r="W6036" s="75"/>
      <c r="X6036" s="76"/>
    </row>
    <row r="6037" spans="1:24" s="77" customFormat="1" ht="15.75" x14ac:dyDescent="0.25">
      <c r="A6037" s="72" t="s">
        <v>317</v>
      </c>
      <c r="B6037" s="33" t="s">
        <v>331</v>
      </c>
      <c r="C6037" s="79" t="s">
        <v>60</v>
      </c>
      <c r="D6037" s="34" t="s">
        <v>72</v>
      </c>
      <c r="E6037" s="74"/>
      <c r="F6037" s="74"/>
      <c r="G6037" s="74"/>
      <c r="H6037" s="74"/>
      <c r="I6037" s="54"/>
      <c r="J6037" s="50"/>
      <c r="K6037" s="54"/>
      <c r="L6037" s="55"/>
      <c r="M6037" s="75"/>
      <c r="N6037" s="75"/>
      <c r="O6037" s="74"/>
      <c r="P6037" s="74"/>
      <c r="Q6037" s="57">
        <f t="shared" si="2341"/>
        <v>0</v>
      </c>
      <c r="R6037" s="74"/>
      <c r="S6037" s="53">
        <f t="shared" si="2342"/>
        <v>0</v>
      </c>
      <c r="T6037" s="58"/>
      <c r="U6037" s="58"/>
      <c r="V6037" s="53">
        <f t="shared" si="2343"/>
        <v>0</v>
      </c>
      <c r="W6037" s="75"/>
      <c r="X6037" s="76"/>
    </row>
    <row r="6038" spans="1:24" s="77" customFormat="1" ht="15.75" x14ac:dyDescent="0.25">
      <c r="A6038" s="72" t="s">
        <v>317</v>
      </c>
      <c r="B6038" s="33" t="s">
        <v>331</v>
      </c>
      <c r="C6038" s="79" t="s">
        <v>61</v>
      </c>
      <c r="D6038" s="34" t="s">
        <v>67</v>
      </c>
      <c r="E6038" s="74"/>
      <c r="F6038" s="74"/>
      <c r="G6038" s="74"/>
      <c r="H6038" s="74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2341"/>
        <v>0</v>
      </c>
      <c r="R6038" s="74"/>
      <c r="S6038" s="53">
        <f t="shared" si="2342"/>
        <v>0</v>
      </c>
      <c r="T6038" s="58"/>
      <c r="U6038" s="58"/>
      <c r="V6038" s="53">
        <f t="shared" si="2343"/>
        <v>0</v>
      </c>
      <c r="W6038" s="75"/>
      <c r="X6038" s="76"/>
    </row>
    <row r="6039" spans="1:24" s="77" customFormat="1" ht="15.75" x14ac:dyDescent="0.25">
      <c r="A6039" s="72" t="s">
        <v>317</v>
      </c>
      <c r="B6039" s="33" t="s">
        <v>331</v>
      </c>
      <c r="C6039" s="79" t="s">
        <v>62</v>
      </c>
      <c r="D6039" s="34" t="s">
        <v>66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2341"/>
        <v>0</v>
      </c>
      <c r="R6039" s="74"/>
      <c r="S6039" s="53">
        <f t="shared" si="2342"/>
        <v>0</v>
      </c>
      <c r="T6039" s="58"/>
      <c r="U6039" s="58"/>
      <c r="V6039" s="53">
        <f t="shared" si="2343"/>
        <v>0</v>
      </c>
      <c r="W6039" s="75"/>
      <c r="X6039" s="76"/>
    </row>
    <row r="6040" spans="1:24" s="77" customFormat="1" ht="15.75" x14ac:dyDescent="0.25">
      <c r="A6040" s="72" t="s">
        <v>317</v>
      </c>
      <c r="B6040" s="33" t="s">
        <v>331</v>
      </c>
      <c r="C6040" s="79" t="s">
        <v>63</v>
      </c>
      <c r="D6040" s="34" t="s">
        <v>52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2341"/>
        <v>0</v>
      </c>
      <c r="R6040" s="74"/>
      <c r="S6040" s="53">
        <f t="shared" si="2342"/>
        <v>0</v>
      </c>
      <c r="T6040" s="58"/>
      <c r="U6040" s="58"/>
      <c r="V6040" s="53">
        <f t="shared" si="2343"/>
        <v>0</v>
      </c>
      <c r="W6040" s="75"/>
      <c r="X6040" s="76"/>
    </row>
    <row r="6041" spans="1:24" s="77" customFormat="1" ht="15.75" x14ac:dyDescent="0.25">
      <c r="A6041" s="72" t="s">
        <v>317</v>
      </c>
      <c r="B6041" s="33" t="s">
        <v>331</v>
      </c>
      <c r="C6041" s="79" t="s">
        <v>64</v>
      </c>
      <c r="D6041" s="34" t="s">
        <v>55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2341"/>
        <v>0</v>
      </c>
      <c r="R6041" s="74"/>
      <c r="S6041" s="53">
        <f t="shared" si="2342"/>
        <v>0</v>
      </c>
      <c r="T6041" s="58"/>
      <c r="U6041" s="58"/>
      <c r="V6041" s="53">
        <f t="shared" si="2343"/>
        <v>0</v>
      </c>
      <c r="W6041" s="75"/>
      <c r="X6041" s="76"/>
    </row>
    <row r="6042" spans="1:24" s="77" customFormat="1" ht="15.75" x14ac:dyDescent="0.25">
      <c r="A6042" s="72" t="s">
        <v>317</v>
      </c>
      <c r="B6042" s="33" t="s">
        <v>331</v>
      </c>
      <c r="C6042" s="79" t="s">
        <v>65</v>
      </c>
      <c r="D6042" s="34" t="s">
        <v>71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2341"/>
        <v>0</v>
      </c>
      <c r="R6042" s="74"/>
      <c r="S6042" s="53">
        <f t="shared" si="2342"/>
        <v>0</v>
      </c>
      <c r="T6042" s="58"/>
      <c r="U6042" s="58"/>
      <c r="V6042" s="53">
        <f t="shared" si="2343"/>
        <v>0</v>
      </c>
      <c r="W6042" s="75"/>
      <c r="X6042" s="76"/>
    </row>
    <row r="6043" spans="1:24" s="77" customFormat="1" ht="31.5" x14ac:dyDescent="0.25">
      <c r="A6043" s="72" t="s">
        <v>317</v>
      </c>
      <c r="B6043" s="22" t="s">
        <v>332</v>
      </c>
      <c r="C6043" s="73" t="s">
        <v>102</v>
      </c>
      <c r="D6043" s="32" t="s">
        <v>30</v>
      </c>
      <c r="E6043" s="61">
        <f t="shared" ref="E6043:L6043" si="2344">SUM(E6044:E6060)</f>
        <v>0</v>
      </c>
      <c r="F6043" s="61">
        <f t="shared" si="2344"/>
        <v>0</v>
      </c>
      <c r="G6043" s="61">
        <f t="shared" si="2344"/>
        <v>0</v>
      </c>
      <c r="H6043" s="61">
        <f t="shared" si="2344"/>
        <v>0</v>
      </c>
      <c r="I6043" s="120">
        <f t="shared" si="2344"/>
        <v>0</v>
      </c>
      <c r="J6043" s="120">
        <f t="shared" si="2344"/>
        <v>0</v>
      </c>
      <c r="K6043" s="120">
        <f t="shared" si="2344"/>
        <v>0</v>
      </c>
      <c r="L6043" s="61">
        <f t="shared" si="2344"/>
        <v>0</v>
      </c>
      <c r="M6043" s="61"/>
      <c r="N6043" s="61"/>
      <c r="O6043" s="61">
        <f t="shared" ref="O6043:V6043" si="2345">SUM(O6044:O6058)</f>
        <v>0</v>
      </c>
      <c r="P6043" s="61">
        <f t="shared" si="2345"/>
        <v>0</v>
      </c>
      <c r="Q6043" s="120">
        <f t="shared" si="2345"/>
        <v>0</v>
      </c>
      <c r="R6043" s="61">
        <f t="shared" si="2345"/>
        <v>0</v>
      </c>
      <c r="S6043" s="61">
        <f t="shared" si="2345"/>
        <v>0</v>
      </c>
      <c r="T6043" s="137">
        <f t="shared" si="2345"/>
        <v>0</v>
      </c>
      <c r="U6043" s="137">
        <f t="shared" si="2345"/>
        <v>0</v>
      </c>
      <c r="V6043" s="61">
        <f t="shared" si="2345"/>
        <v>0</v>
      </c>
      <c r="W6043" s="61"/>
      <c r="X6043" s="76"/>
    </row>
    <row r="6044" spans="1:24" s="77" customFormat="1" ht="15.75" x14ac:dyDescent="0.25">
      <c r="A6044" s="72" t="s">
        <v>317</v>
      </c>
      <c r="B6044" s="33" t="s">
        <v>332</v>
      </c>
      <c r="C6044" s="73" t="s">
        <v>79</v>
      </c>
      <c r="D6044" s="43" t="s">
        <v>77</v>
      </c>
      <c r="E6044" s="74"/>
      <c r="F6044" s="74"/>
      <c r="G6044" s="74"/>
      <c r="H6044" s="74"/>
      <c r="I6044" s="54"/>
      <c r="J6044" s="50"/>
      <c r="K6044" s="54"/>
      <c r="L6044" s="55"/>
      <c r="M6044" s="75"/>
      <c r="N6044" s="75"/>
      <c r="O6044" s="74"/>
      <c r="P6044" s="74"/>
      <c r="Q6044" s="57">
        <f t="shared" ref="Q6044:Q6058" si="2346">O6044-P6044</f>
        <v>0</v>
      </c>
      <c r="R6044" s="74"/>
      <c r="S6044" s="53">
        <f>ROUND(R6044/12*3,0)</f>
        <v>0</v>
      </c>
      <c r="T6044" s="58"/>
      <c r="U6044" s="58"/>
      <c r="V6044" s="53">
        <f t="shared" ref="V6044:V6058" si="2347">T6044-U6044</f>
        <v>0</v>
      </c>
      <c r="W6044" s="75"/>
      <c r="X6044" s="76"/>
    </row>
    <row r="6045" spans="1:24" s="77" customFormat="1" ht="15.75" x14ac:dyDescent="0.25">
      <c r="A6045" s="72" t="s">
        <v>317</v>
      </c>
      <c r="B6045" s="33" t="s">
        <v>332</v>
      </c>
      <c r="C6045" s="73" t="s">
        <v>80</v>
      </c>
      <c r="D6045" s="43" t="s">
        <v>78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si="2346"/>
        <v>0</v>
      </c>
      <c r="R6045" s="74"/>
      <c r="S6045" s="53">
        <f>ROUND(R6045/12*3,0)</f>
        <v>0</v>
      </c>
      <c r="T6045" s="58"/>
      <c r="U6045" s="58"/>
      <c r="V6045" s="53">
        <f t="shared" si="2347"/>
        <v>0</v>
      </c>
      <c r="W6045" s="75"/>
      <c r="X6045" s="76"/>
    </row>
    <row r="6046" spans="1:24" s="77" customFormat="1" ht="15.75" x14ac:dyDescent="0.25">
      <c r="A6046" s="72" t="s">
        <v>317</v>
      </c>
      <c r="B6046" s="33" t="s">
        <v>332</v>
      </c>
      <c r="C6046" s="73" t="s">
        <v>82</v>
      </c>
      <c r="D6046" s="34" t="s">
        <v>81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2346"/>
        <v>0</v>
      </c>
      <c r="R6046" s="74"/>
      <c r="S6046" s="53">
        <f>ROUND(R6046/12*4,0)</f>
        <v>0</v>
      </c>
      <c r="T6046" s="58"/>
      <c r="U6046" s="58"/>
      <c r="V6046" s="53">
        <f t="shared" si="2347"/>
        <v>0</v>
      </c>
      <c r="W6046" s="75"/>
      <c r="X6046" s="76"/>
    </row>
    <row r="6047" spans="1:24" s="77" customFormat="1" ht="31.5" x14ac:dyDescent="0.25">
      <c r="A6047" s="72" t="s">
        <v>317</v>
      </c>
      <c r="B6047" s="33" t="s">
        <v>332</v>
      </c>
      <c r="C6047" s="73" t="s">
        <v>84</v>
      </c>
      <c r="D6047" s="43" t="s">
        <v>83</v>
      </c>
      <c r="E6047" s="74"/>
      <c r="F6047" s="74"/>
      <c r="G6047" s="74"/>
      <c r="H6047" s="74"/>
      <c r="I6047" s="54"/>
      <c r="J6047" s="50"/>
      <c r="K6047" s="54"/>
      <c r="L6047" s="55"/>
      <c r="M6047" s="75"/>
      <c r="N6047" s="75"/>
      <c r="O6047" s="74"/>
      <c r="P6047" s="74"/>
      <c r="Q6047" s="57">
        <f t="shared" si="2346"/>
        <v>0</v>
      </c>
      <c r="R6047" s="74"/>
      <c r="S6047" s="53">
        <f>ROUND(R6047/12*3,0)</f>
        <v>0</v>
      </c>
      <c r="T6047" s="58"/>
      <c r="U6047" s="58"/>
      <c r="V6047" s="53">
        <f t="shared" si="2347"/>
        <v>0</v>
      </c>
      <c r="W6047" s="75"/>
      <c r="X6047" s="76"/>
    </row>
    <row r="6048" spans="1:24" s="77" customFormat="1" ht="15.75" x14ac:dyDescent="0.25">
      <c r="A6048" s="72" t="s">
        <v>317</v>
      </c>
      <c r="B6048" s="33" t="s">
        <v>332</v>
      </c>
      <c r="C6048" s="73" t="s">
        <v>95</v>
      </c>
      <c r="D6048" s="43" t="s">
        <v>96</v>
      </c>
      <c r="E6048" s="74"/>
      <c r="F6048" s="74"/>
      <c r="G6048" s="74"/>
      <c r="H6048" s="74"/>
      <c r="I6048" s="119"/>
      <c r="J6048" s="55"/>
      <c r="K6048" s="119"/>
      <c r="L6048" s="55"/>
      <c r="M6048" s="75"/>
      <c r="N6048" s="75"/>
      <c r="O6048" s="74"/>
      <c r="P6048" s="74"/>
      <c r="Q6048" s="59">
        <f t="shared" si="2346"/>
        <v>0</v>
      </c>
      <c r="R6048" s="74"/>
      <c r="S6048" s="53">
        <f>ROUND(R6048/12*3,0)</f>
        <v>0</v>
      </c>
      <c r="T6048" s="53"/>
      <c r="U6048" s="53"/>
      <c r="V6048" s="53">
        <f t="shared" si="2347"/>
        <v>0</v>
      </c>
      <c r="W6048" s="75"/>
      <c r="X6048" s="76"/>
    </row>
    <row r="6049" spans="1:24" s="77" customFormat="1" ht="31.5" x14ac:dyDescent="0.25">
      <c r="A6049" s="72" t="s">
        <v>317</v>
      </c>
      <c r="B6049" s="33" t="s">
        <v>332</v>
      </c>
      <c r="C6049" s="73" t="s">
        <v>86</v>
      </c>
      <c r="D6049" s="43" t="s">
        <v>85</v>
      </c>
      <c r="E6049" s="53"/>
      <c r="F6049" s="53"/>
      <c r="G6049" s="53"/>
      <c r="H6049" s="53"/>
      <c r="I6049" s="55"/>
      <c r="J6049" s="55"/>
      <c r="K6049" s="54"/>
      <c r="L6049" s="55"/>
      <c r="M6049" s="75"/>
      <c r="N6049" s="75"/>
      <c r="O6049" s="74"/>
      <c r="P6049" s="74"/>
      <c r="Q6049" s="57">
        <f t="shared" si="2346"/>
        <v>0</v>
      </c>
      <c r="R6049" s="74"/>
      <c r="S6049" s="53">
        <f>ROUND(R6049/12*2,0)</f>
        <v>0</v>
      </c>
      <c r="T6049" s="58"/>
      <c r="U6049" s="58"/>
      <c r="V6049" s="53">
        <f t="shared" si="2347"/>
        <v>0</v>
      </c>
      <c r="W6049" s="75"/>
      <c r="X6049" s="76"/>
    </row>
    <row r="6050" spans="1:24" s="77" customFormat="1" ht="31.5" x14ac:dyDescent="0.25">
      <c r="A6050" s="72" t="s">
        <v>317</v>
      </c>
      <c r="B6050" s="33" t="s">
        <v>332</v>
      </c>
      <c r="C6050" s="73" t="s">
        <v>102</v>
      </c>
      <c r="D6050" s="39" t="s">
        <v>352</v>
      </c>
      <c r="E6050" s="74"/>
      <c r="F6050" s="74"/>
      <c r="G6050" s="74"/>
      <c r="H6050" s="74"/>
      <c r="I6050" s="54"/>
      <c r="J6050" s="50"/>
      <c r="K6050" s="54"/>
      <c r="L6050" s="55"/>
      <c r="M6050" s="75"/>
      <c r="N6050" s="75"/>
      <c r="O6050" s="74"/>
      <c r="P6050" s="74"/>
      <c r="Q6050" s="57">
        <f t="shared" si="2346"/>
        <v>0</v>
      </c>
      <c r="R6050" s="74"/>
      <c r="S6050" s="53">
        <f t="shared" ref="S6050:S6058" si="2348">ROUND(R6050/12*3,0)</f>
        <v>0</v>
      </c>
      <c r="T6050" s="58"/>
      <c r="U6050" s="58"/>
      <c r="V6050" s="53">
        <f t="shared" si="2347"/>
        <v>0</v>
      </c>
      <c r="W6050" s="75"/>
      <c r="X6050" s="76"/>
    </row>
    <row r="6051" spans="1:24" s="77" customFormat="1" ht="15.75" x14ac:dyDescent="0.25">
      <c r="A6051" s="72" t="s">
        <v>317</v>
      </c>
      <c r="B6051" s="33" t="s">
        <v>332</v>
      </c>
      <c r="C6051" s="73" t="s">
        <v>89</v>
      </c>
      <c r="D6051" s="43" t="s">
        <v>88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>
        <f t="shared" si="2346"/>
        <v>0</v>
      </c>
      <c r="R6051" s="74"/>
      <c r="S6051" s="53">
        <f t="shared" si="2348"/>
        <v>0</v>
      </c>
      <c r="T6051" s="58"/>
      <c r="U6051" s="58"/>
      <c r="V6051" s="53">
        <f t="shared" si="2347"/>
        <v>0</v>
      </c>
      <c r="W6051" s="75"/>
      <c r="X6051" s="76"/>
    </row>
    <row r="6052" spans="1:24" s="77" customFormat="1" ht="15.75" x14ac:dyDescent="0.25">
      <c r="A6052" s="72" t="s">
        <v>317</v>
      </c>
      <c r="B6052" s="33" t="s">
        <v>332</v>
      </c>
      <c r="C6052" s="73" t="s">
        <v>91</v>
      </c>
      <c r="D6052" s="43" t="s">
        <v>90</v>
      </c>
      <c r="E6052" s="74"/>
      <c r="F6052" s="74"/>
      <c r="G6052" s="74"/>
      <c r="H6052" s="74"/>
      <c r="I6052" s="54"/>
      <c r="J6052" s="54"/>
      <c r="K6052" s="54"/>
      <c r="L6052" s="55"/>
      <c r="M6052" s="75"/>
      <c r="N6052" s="75"/>
      <c r="O6052" s="74"/>
      <c r="P6052" s="74"/>
      <c r="Q6052" s="57">
        <f t="shared" si="2346"/>
        <v>0</v>
      </c>
      <c r="R6052" s="74"/>
      <c r="S6052" s="53">
        <f t="shared" si="2348"/>
        <v>0</v>
      </c>
      <c r="T6052" s="58"/>
      <c r="U6052" s="58"/>
      <c r="V6052" s="53">
        <f t="shared" si="2347"/>
        <v>0</v>
      </c>
      <c r="W6052" s="75"/>
      <c r="X6052" s="76"/>
    </row>
    <row r="6053" spans="1:24" s="77" customFormat="1" ht="15.75" x14ac:dyDescent="0.25">
      <c r="A6053" s="72" t="s">
        <v>317</v>
      </c>
      <c r="B6053" s="33" t="s">
        <v>332</v>
      </c>
      <c r="C6053" s="73" t="s">
        <v>94</v>
      </c>
      <c r="D6053" s="43" t="s">
        <v>97</v>
      </c>
      <c r="E6053" s="74"/>
      <c r="F6053" s="74"/>
      <c r="G6053" s="74"/>
      <c r="H6053" s="74"/>
      <c r="I6053" s="54"/>
      <c r="J6053" s="50"/>
      <c r="K6053" s="54"/>
      <c r="L6053" s="55"/>
      <c r="M6053" s="75"/>
      <c r="N6053" s="75"/>
      <c r="O6053" s="74"/>
      <c r="P6053" s="74"/>
      <c r="Q6053" s="57">
        <f t="shared" si="2346"/>
        <v>0</v>
      </c>
      <c r="R6053" s="74"/>
      <c r="S6053" s="53">
        <f t="shared" si="2348"/>
        <v>0</v>
      </c>
      <c r="T6053" s="58"/>
      <c r="U6053" s="58"/>
      <c r="V6053" s="53">
        <f t="shared" si="2347"/>
        <v>0</v>
      </c>
      <c r="W6053" s="75"/>
      <c r="X6053" s="76"/>
    </row>
    <row r="6054" spans="1:24" s="77" customFormat="1" ht="15.75" x14ac:dyDescent="0.25">
      <c r="A6054" s="72" t="s">
        <v>317</v>
      </c>
      <c r="B6054" s="33" t="s">
        <v>332</v>
      </c>
      <c r="C6054" s="73" t="s">
        <v>93</v>
      </c>
      <c r="D6054" s="43" t="s">
        <v>92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2346"/>
        <v>0</v>
      </c>
      <c r="R6054" s="74"/>
      <c r="S6054" s="53">
        <f t="shared" si="2348"/>
        <v>0</v>
      </c>
      <c r="T6054" s="58"/>
      <c r="U6054" s="58"/>
      <c r="V6054" s="53">
        <f t="shared" si="2347"/>
        <v>0</v>
      </c>
      <c r="W6054" s="75"/>
      <c r="X6054" s="76"/>
    </row>
    <row r="6055" spans="1:24" s="77" customFormat="1" ht="31.5" x14ac:dyDescent="0.25">
      <c r="A6055" s="72" t="s">
        <v>317</v>
      </c>
      <c r="B6055" s="33" t="s">
        <v>332</v>
      </c>
      <c r="C6055" s="73" t="s">
        <v>98</v>
      </c>
      <c r="D6055" s="34" t="s">
        <v>99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2346"/>
        <v>0</v>
      </c>
      <c r="R6055" s="74"/>
      <c r="S6055" s="53">
        <f t="shared" si="2348"/>
        <v>0</v>
      </c>
      <c r="T6055" s="58"/>
      <c r="U6055" s="58"/>
      <c r="V6055" s="53">
        <f t="shared" si="2347"/>
        <v>0</v>
      </c>
      <c r="W6055" s="75"/>
      <c r="X6055" s="76"/>
    </row>
    <row r="6056" spans="1:24" s="77" customFormat="1" ht="15.75" x14ac:dyDescent="0.25">
      <c r="A6056" s="72" t="s">
        <v>317</v>
      </c>
      <c r="B6056" s="33" t="s">
        <v>332</v>
      </c>
      <c r="C6056" s="73" t="s">
        <v>100</v>
      </c>
      <c r="D6056" s="34" t="s">
        <v>101</v>
      </c>
      <c r="E6056" s="74"/>
      <c r="F6056" s="74"/>
      <c r="G6056" s="74"/>
      <c r="H6056" s="74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2346"/>
        <v>0</v>
      </c>
      <c r="R6056" s="74"/>
      <c r="S6056" s="53">
        <f t="shared" si="2348"/>
        <v>0</v>
      </c>
      <c r="T6056" s="58"/>
      <c r="U6056" s="58"/>
      <c r="V6056" s="53">
        <f t="shared" si="2347"/>
        <v>0</v>
      </c>
      <c r="W6056" s="75"/>
      <c r="X6056" s="76"/>
    </row>
    <row r="6057" spans="1:24" s="77" customFormat="1" ht="47.25" x14ac:dyDescent="0.25">
      <c r="A6057" s="72" t="s">
        <v>317</v>
      </c>
      <c r="B6057" s="33" t="s">
        <v>332</v>
      </c>
      <c r="C6057" s="73" t="s">
        <v>102</v>
      </c>
      <c r="D6057" s="39" t="s">
        <v>87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2346"/>
        <v>0</v>
      </c>
      <c r="R6057" s="74"/>
      <c r="S6057" s="53">
        <f t="shared" si="2348"/>
        <v>0</v>
      </c>
      <c r="T6057" s="58"/>
      <c r="U6057" s="58"/>
      <c r="V6057" s="53">
        <f t="shared" si="2347"/>
        <v>0</v>
      </c>
      <c r="W6057" s="75"/>
      <c r="X6057" s="76"/>
    </row>
    <row r="6058" spans="1:24" s="77" customFormat="1" ht="37.5" customHeight="1" x14ac:dyDescent="0.25">
      <c r="A6058" s="72" t="s">
        <v>317</v>
      </c>
      <c r="B6058" s="33" t="s">
        <v>332</v>
      </c>
      <c r="C6058" s="73" t="s">
        <v>102</v>
      </c>
      <c r="D6058" s="39" t="s">
        <v>103</v>
      </c>
      <c r="E6058" s="74"/>
      <c r="F6058" s="74"/>
      <c r="G6058" s="74"/>
      <c r="H6058" s="74"/>
      <c r="I6058" s="54"/>
      <c r="J6058" s="50"/>
      <c r="K6058" s="54"/>
      <c r="L6058" s="55"/>
      <c r="M6058" s="75"/>
      <c r="N6058" s="75"/>
      <c r="O6058" s="74"/>
      <c r="P6058" s="74"/>
      <c r="Q6058" s="57">
        <f t="shared" si="2346"/>
        <v>0</v>
      </c>
      <c r="R6058" s="74"/>
      <c r="S6058" s="53">
        <f t="shared" si="2348"/>
        <v>0</v>
      </c>
      <c r="T6058" s="58"/>
      <c r="U6058" s="58"/>
      <c r="V6058" s="53">
        <f t="shared" si="2347"/>
        <v>0</v>
      </c>
      <c r="W6058" s="75"/>
      <c r="X6058" s="76"/>
    </row>
    <row r="6059" spans="1:24" s="77" customFormat="1" ht="31.5" x14ac:dyDescent="0.25">
      <c r="A6059" s="72" t="s">
        <v>317</v>
      </c>
      <c r="B6059" s="33" t="s">
        <v>332</v>
      </c>
      <c r="C6059" s="23" t="s">
        <v>362</v>
      </c>
      <c r="D6059" s="39" t="s">
        <v>363</v>
      </c>
      <c r="E6059" s="74"/>
      <c r="F6059" s="74"/>
      <c r="G6059" s="74"/>
      <c r="H6059" s="74"/>
      <c r="I6059" s="54"/>
      <c r="J6059" s="50"/>
      <c r="K6059" s="54"/>
      <c r="L6059" s="55"/>
      <c r="M6059" s="75"/>
      <c r="N6059" s="75"/>
      <c r="O6059" s="74"/>
      <c r="P6059" s="74"/>
      <c r="Q6059" s="57"/>
      <c r="R6059" s="74"/>
      <c r="S6059" s="53"/>
      <c r="T6059" s="58"/>
      <c r="U6059" s="58"/>
      <c r="V6059" s="53"/>
      <c r="W6059" s="75"/>
      <c r="X6059" s="76"/>
    </row>
    <row r="6060" spans="1:24" s="77" customFormat="1" ht="15.75" x14ac:dyDescent="0.25">
      <c r="A6060" s="72" t="s">
        <v>317</v>
      </c>
      <c r="B6060" s="33" t="s">
        <v>332</v>
      </c>
      <c r="C6060" s="23" t="s">
        <v>365</v>
      </c>
      <c r="D6060" s="39" t="s">
        <v>364</v>
      </c>
      <c r="E6060" s="74"/>
      <c r="F6060" s="74"/>
      <c r="G6060" s="74"/>
      <c r="H6060" s="74"/>
      <c r="I6060" s="54"/>
      <c r="J6060" s="50"/>
      <c r="K6060" s="54"/>
      <c r="L6060" s="55"/>
      <c r="M6060" s="75"/>
      <c r="N6060" s="75"/>
      <c r="O6060" s="74"/>
      <c r="P6060" s="74"/>
      <c r="Q6060" s="57"/>
      <c r="R6060" s="74"/>
      <c r="S6060" s="53"/>
      <c r="T6060" s="58"/>
      <c r="U6060" s="58"/>
      <c r="V6060" s="53"/>
      <c r="W6060" s="75"/>
      <c r="X6060" s="76"/>
    </row>
    <row r="6061" spans="1:24" s="77" customFormat="1" ht="15.75" x14ac:dyDescent="0.25">
      <c r="A6061" s="72" t="s">
        <v>317</v>
      </c>
      <c r="B6061" s="21">
        <v>2</v>
      </c>
      <c r="C6061" s="73" t="s">
        <v>102</v>
      </c>
      <c r="D6061" s="40" t="s">
        <v>31</v>
      </c>
      <c r="E6061" s="68">
        <f>E6062+E6068+E6122</f>
        <v>323461</v>
      </c>
      <c r="F6061" s="68">
        <f>F6062+F6068+F6122</f>
        <v>62243.5</v>
      </c>
      <c r="G6061" s="68">
        <f>G6062+G6068+G6122</f>
        <v>54990</v>
      </c>
      <c r="H6061" s="68">
        <f>H6062+H6068+H6122</f>
        <v>41552</v>
      </c>
      <c r="I6061" s="126">
        <f>I6062+I6068+I6122</f>
        <v>13243.5</v>
      </c>
      <c r="J6061" s="50">
        <f>ROUND(I6061/F6061*100,2)</f>
        <v>21.28</v>
      </c>
      <c r="K6061" s="126">
        <f>K6062+K6068+K6122</f>
        <v>-20497</v>
      </c>
      <c r="L6061" s="55">
        <f>ROUND(K6061*100/-F6061,2)</f>
        <v>32.93</v>
      </c>
      <c r="M6061" s="64">
        <v>16234</v>
      </c>
      <c r="N6061" s="49">
        <f>ROUND(M6061/12*2,2)</f>
        <v>2705.67</v>
      </c>
      <c r="O6061" s="68">
        <f t="shared" ref="O6061:V6061" si="2349">O6062+O6068+O6122</f>
        <v>2849</v>
      </c>
      <c r="P6061" s="68">
        <f t="shared" si="2349"/>
        <v>2051</v>
      </c>
      <c r="Q6061" s="126">
        <f t="shared" si="2349"/>
        <v>798</v>
      </c>
      <c r="R6061" s="68">
        <f t="shared" si="2349"/>
        <v>496</v>
      </c>
      <c r="S6061" s="64">
        <f t="shared" si="2349"/>
        <v>83</v>
      </c>
      <c r="T6061" s="136">
        <f t="shared" si="2349"/>
        <v>79</v>
      </c>
      <c r="U6061" s="136">
        <f t="shared" si="2349"/>
        <v>56</v>
      </c>
      <c r="V6061" s="53">
        <f t="shared" si="2349"/>
        <v>23</v>
      </c>
      <c r="W6061" s="74"/>
      <c r="X6061" s="76"/>
    </row>
    <row r="6062" spans="1:24" s="77" customFormat="1" ht="15.75" x14ac:dyDescent="0.25">
      <c r="A6062" s="72" t="s">
        <v>317</v>
      </c>
      <c r="B6062" s="22" t="s">
        <v>333</v>
      </c>
      <c r="C6062" s="73" t="s">
        <v>102</v>
      </c>
      <c r="D6062" s="32" t="s">
        <v>32</v>
      </c>
      <c r="E6062" s="64">
        <f t="shared" ref="E6062:L6062" si="2350">SUM(E6063:E6067)</f>
        <v>0</v>
      </c>
      <c r="F6062" s="64">
        <f t="shared" si="2350"/>
        <v>0</v>
      </c>
      <c r="G6062" s="64">
        <f t="shared" si="2350"/>
        <v>0</v>
      </c>
      <c r="H6062" s="64">
        <f t="shared" si="2350"/>
        <v>0</v>
      </c>
      <c r="I6062" s="126">
        <f t="shared" si="2350"/>
        <v>0</v>
      </c>
      <c r="J6062" s="50"/>
      <c r="K6062" s="126">
        <f t="shared" si="2350"/>
        <v>0</v>
      </c>
      <c r="L6062" s="64">
        <f t="shared" si="2350"/>
        <v>0</v>
      </c>
      <c r="M6062" s="64"/>
      <c r="N6062" s="64"/>
      <c r="O6062" s="64">
        <f t="shared" ref="O6062:V6062" si="2351">SUM(O6063:O6067)</f>
        <v>0</v>
      </c>
      <c r="P6062" s="64">
        <f t="shared" si="2351"/>
        <v>0</v>
      </c>
      <c r="Q6062" s="126">
        <f t="shared" si="2351"/>
        <v>0</v>
      </c>
      <c r="R6062" s="64">
        <f t="shared" si="2351"/>
        <v>0</v>
      </c>
      <c r="S6062" s="64">
        <f t="shared" si="2351"/>
        <v>0</v>
      </c>
      <c r="T6062" s="136">
        <f t="shared" si="2351"/>
        <v>0</v>
      </c>
      <c r="U6062" s="136">
        <f t="shared" si="2351"/>
        <v>0</v>
      </c>
      <c r="V6062" s="64">
        <f t="shared" si="2351"/>
        <v>0</v>
      </c>
      <c r="W6062" s="64"/>
      <c r="X6062" s="76"/>
    </row>
    <row r="6063" spans="1:24" s="77" customFormat="1" ht="15.75" x14ac:dyDescent="0.25">
      <c r="A6063" s="72" t="s">
        <v>317</v>
      </c>
      <c r="B6063" s="33" t="s">
        <v>333</v>
      </c>
      <c r="C6063" s="73" t="s">
        <v>109</v>
      </c>
      <c r="D6063" s="34" t="s">
        <v>106</v>
      </c>
      <c r="E6063" s="74"/>
      <c r="F6063" s="74"/>
      <c r="G6063" s="74"/>
      <c r="H6063" s="158"/>
      <c r="I6063" s="54"/>
      <c r="J6063" s="50"/>
      <c r="K6063" s="54"/>
      <c r="L6063" s="55"/>
      <c r="M6063" s="75"/>
      <c r="N6063" s="75"/>
      <c r="O6063" s="74"/>
      <c r="P6063" s="74"/>
      <c r="Q6063" s="57">
        <f>O6063-P6063</f>
        <v>0</v>
      </c>
      <c r="R6063" s="74"/>
      <c r="S6063" s="53">
        <f>ROUND(R6063/12*3,0)</f>
        <v>0</v>
      </c>
      <c r="T6063" s="58"/>
      <c r="U6063" s="58"/>
      <c r="V6063" s="53">
        <f>T6063-U6063</f>
        <v>0</v>
      </c>
      <c r="W6063" s="75"/>
      <c r="X6063" s="76"/>
    </row>
    <row r="6064" spans="1:24" s="77" customFormat="1" ht="31.5" x14ac:dyDescent="0.25">
      <c r="A6064" s="72" t="s">
        <v>317</v>
      </c>
      <c r="B6064" s="33" t="s">
        <v>333</v>
      </c>
      <c r="C6064" s="73" t="s">
        <v>110</v>
      </c>
      <c r="D6064" s="34" t="s">
        <v>114</v>
      </c>
      <c r="E6064" s="74"/>
      <c r="F6064" s="74"/>
      <c r="G6064" s="74"/>
      <c r="H6064" s="74"/>
      <c r="I6064" s="54"/>
      <c r="J6064" s="50"/>
      <c r="K6064" s="54"/>
      <c r="L6064" s="55"/>
      <c r="M6064" s="75"/>
      <c r="N6064" s="75"/>
      <c r="O6064" s="74"/>
      <c r="P6064" s="74"/>
      <c r="Q6064" s="57">
        <f>O6064-P6064</f>
        <v>0</v>
      </c>
      <c r="R6064" s="74"/>
      <c r="S6064" s="53">
        <f>ROUND(R6064/12*3,0)</f>
        <v>0</v>
      </c>
      <c r="T6064" s="58"/>
      <c r="U6064" s="58"/>
      <c r="V6064" s="53">
        <f>T6064-U6064</f>
        <v>0</v>
      </c>
      <c r="W6064" s="75"/>
      <c r="X6064" s="76"/>
    </row>
    <row r="6065" spans="1:24" s="77" customFormat="1" ht="15.75" x14ac:dyDescent="0.25">
      <c r="A6065" s="72" t="s">
        <v>317</v>
      </c>
      <c r="B6065" s="33" t="s">
        <v>333</v>
      </c>
      <c r="C6065" s="73" t="s">
        <v>111</v>
      </c>
      <c r="D6065" s="34" t="s">
        <v>115</v>
      </c>
      <c r="E6065" s="74"/>
      <c r="F6065" s="74"/>
      <c r="G6065" s="74"/>
      <c r="H6065" s="74"/>
      <c r="I6065" s="54"/>
      <c r="J6065" s="50"/>
      <c r="K6065" s="54"/>
      <c r="L6065" s="55"/>
      <c r="M6065" s="75"/>
      <c r="N6065" s="75"/>
      <c r="O6065" s="74"/>
      <c r="P6065" s="74"/>
      <c r="Q6065" s="57">
        <f>O6065-P6065</f>
        <v>0</v>
      </c>
      <c r="R6065" s="74"/>
      <c r="S6065" s="53">
        <f>ROUND(R6065/12*3,0)</f>
        <v>0</v>
      </c>
      <c r="T6065" s="58"/>
      <c r="U6065" s="58"/>
      <c r="V6065" s="53">
        <f>T6065-U6065</f>
        <v>0</v>
      </c>
      <c r="W6065" s="75"/>
      <c r="X6065" s="76"/>
    </row>
    <row r="6066" spans="1:24" s="77" customFormat="1" ht="23.25" customHeight="1" x14ac:dyDescent="0.25">
      <c r="A6066" s="72" t="s">
        <v>317</v>
      </c>
      <c r="B6066" s="33" t="s">
        <v>333</v>
      </c>
      <c r="C6066" s="73" t="s">
        <v>113</v>
      </c>
      <c r="D6066" s="34" t="s">
        <v>116</v>
      </c>
      <c r="E6066" s="74"/>
      <c r="F6066" s="74"/>
      <c r="G6066" s="74"/>
      <c r="H6066" s="74"/>
      <c r="I6066" s="119"/>
      <c r="J6066" s="50"/>
      <c r="K6066" s="119"/>
      <c r="L6066" s="55"/>
      <c r="M6066" s="75"/>
      <c r="N6066" s="75"/>
      <c r="O6066" s="74"/>
      <c r="P6066" s="74"/>
      <c r="Q6066" s="59">
        <f>O6066-P6066</f>
        <v>0</v>
      </c>
      <c r="R6066" s="74"/>
      <c r="S6066" s="53">
        <f>ROUND(R6066/12*3,0)</f>
        <v>0</v>
      </c>
      <c r="T6066" s="53"/>
      <c r="U6066" s="53"/>
      <c r="V6066" s="53">
        <f>T6066-U6066</f>
        <v>0</v>
      </c>
      <c r="W6066" s="75"/>
      <c r="X6066" s="76"/>
    </row>
    <row r="6067" spans="1:24" s="77" customFormat="1" ht="15.75" x14ac:dyDescent="0.25">
      <c r="A6067" s="72" t="s">
        <v>317</v>
      </c>
      <c r="B6067" s="33" t="s">
        <v>333</v>
      </c>
      <c r="C6067" s="73" t="s">
        <v>112</v>
      </c>
      <c r="D6067" s="34" t="s">
        <v>117</v>
      </c>
      <c r="E6067" s="74"/>
      <c r="F6067" s="74"/>
      <c r="G6067" s="74"/>
      <c r="H6067" s="74"/>
      <c r="I6067" s="119"/>
      <c r="J6067" s="55"/>
      <c r="K6067" s="119"/>
      <c r="L6067" s="55"/>
      <c r="M6067" s="75"/>
      <c r="N6067" s="75"/>
      <c r="O6067" s="74"/>
      <c r="P6067" s="74"/>
      <c r="Q6067" s="59">
        <f>O6067-P6067</f>
        <v>0</v>
      </c>
      <c r="R6067" s="74"/>
      <c r="S6067" s="53">
        <f>ROUND(R6067/12*3,0)</f>
        <v>0</v>
      </c>
      <c r="T6067" s="53"/>
      <c r="U6067" s="53"/>
      <c r="V6067" s="53">
        <f>T6067-U6067</f>
        <v>0</v>
      </c>
      <c r="W6067" s="75"/>
      <c r="X6067" s="76"/>
    </row>
    <row r="6068" spans="1:24" s="77" customFormat="1" ht="15.75" x14ac:dyDescent="0.25">
      <c r="A6068" s="72" t="s">
        <v>317</v>
      </c>
      <c r="B6068" s="22" t="s">
        <v>334</v>
      </c>
      <c r="C6068" s="73" t="s">
        <v>102</v>
      </c>
      <c r="D6068" s="41" t="s">
        <v>33</v>
      </c>
      <c r="E6068" s="64">
        <f>SUM(E6069:E6121)</f>
        <v>313461</v>
      </c>
      <c r="F6068" s="64">
        <f>SUM(F6069:F6121)</f>
        <v>52243.5</v>
      </c>
      <c r="G6068" s="64">
        <f>SUM(G6069:G6121)</f>
        <v>44990</v>
      </c>
      <c r="H6068" s="64">
        <f>SUM(H6069:H6121)</f>
        <v>31552</v>
      </c>
      <c r="I6068" s="126">
        <f>SUM(I6069:I6121)</f>
        <v>13243.5</v>
      </c>
      <c r="J6068" s="50">
        <f>ROUND(I6068/F6068*100,2)</f>
        <v>25.35</v>
      </c>
      <c r="K6068" s="126">
        <f>SUM(K6069:K6121)</f>
        <v>-20497</v>
      </c>
      <c r="L6068" s="55">
        <f>ROUND(K6068*100/-F6068,2)</f>
        <v>39.229999999999997</v>
      </c>
      <c r="M6068" s="64"/>
      <c r="N6068" s="64"/>
      <c r="O6068" s="64">
        <f t="shared" ref="O6068:V6068" si="2352">SUM(O6069:O6121)</f>
        <v>2849</v>
      </c>
      <c r="P6068" s="64">
        <f t="shared" si="2352"/>
        <v>2051</v>
      </c>
      <c r="Q6068" s="126">
        <f t="shared" si="2352"/>
        <v>798</v>
      </c>
      <c r="R6068" s="64">
        <f t="shared" si="2352"/>
        <v>496</v>
      </c>
      <c r="S6068" s="64">
        <f t="shared" si="2352"/>
        <v>83</v>
      </c>
      <c r="T6068" s="136">
        <f t="shared" si="2352"/>
        <v>79</v>
      </c>
      <c r="U6068" s="136">
        <f t="shared" si="2352"/>
        <v>56</v>
      </c>
      <c r="V6068" s="64">
        <f t="shared" si="2352"/>
        <v>23</v>
      </c>
      <c r="W6068" s="64"/>
      <c r="X6068" s="76"/>
    </row>
    <row r="6069" spans="1:24" s="77" customFormat="1" ht="31.5" x14ac:dyDescent="0.25">
      <c r="A6069" s="72" t="s">
        <v>317</v>
      </c>
      <c r="B6069" s="33" t="s">
        <v>334</v>
      </c>
      <c r="C6069" s="78" t="s">
        <v>139</v>
      </c>
      <c r="D6069" s="43" t="s">
        <v>119</v>
      </c>
      <c r="E6069" s="53">
        <v>102648</v>
      </c>
      <c r="F6069" s="53">
        <f t="shared" ref="F6069:F6070" si="2353">ROUND(E6069/12*2,2)</f>
        <v>17108</v>
      </c>
      <c r="G6069" s="53">
        <v>0</v>
      </c>
      <c r="H6069" s="53">
        <v>0</v>
      </c>
      <c r="I6069" s="119"/>
      <c r="J6069" s="55"/>
      <c r="K6069" s="54">
        <f t="shared" ref="K6069:K6070" si="2354">G6069-F6069</f>
        <v>-17108</v>
      </c>
      <c r="L6069" s="55">
        <f t="shared" ref="L6069:L6070" si="2355">ROUND(K6069*100/-F6069,2)</f>
        <v>100</v>
      </c>
      <c r="M6069" s="75"/>
      <c r="N6069" s="75"/>
      <c r="O6069" s="74"/>
      <c r="P6069" s="74"/>
      <c r="Q6069" s="57">
        <f t="shared" ref="Q6069:Q6121" si="2356">O6069-P6069</f>
        <v>0</v>
      </c>
      <c r="R6069" s="74">
        <v>137</v>
      </c>
      <c r="S6069" s="53">
        <f t="shared" ref="S6069:S6070" si="2357">ROUND(R6069/12*2,0)</f>
        <v>23</v>
      </c>
      <c r="T6069" s="58"/>
      <c r="U6069" s="58"/>
      <c r="V6069" s="53">
        <f t="shared" ref="V6069:V6121" si="2358">T6069-U6069</f>
        <v>0</v>
      </c>
      <c r="W6069" s="75"/>
      <c r="X6069" s="76"/>
    </row>
    <row r="6070" spans="1:24" s="77" customFormat="1" ht="47.25" x14ac:dyDescent="0.25">
      <c r="A6070" s="72" t="s">
        <v>317</v>
      </c>
      <c r="B6070" s="33" t="s">
        <v>334</v>
      </c>
      <c r="C6070" s="78" t="s">
        <v>140</v>
      </c>
      <c r="D6070" s="43" t="s">
        <v>120</v>
      </c>
      <c r="E6070" s="53">
        <v>20334</v>
      </c>
      <c r="F6070" s="53">
        <f t="shared" si="2353"/>
        <v>3389</v>
      </c>
      <c r="G6070" s="53">
        <v>0</v>
      </c>
      <c r="H6070" s="53">
        <v>0</v>
      </c>
      <c r="I6070" s="119"/>
      <c r="J6070" s="55"/>
      <c r="K6070" s="54">
        <f t="shared" si="2354"/>
        <v>-3389</v>
      </c>
      <c r="L6070" s="55">
        <f t="shared" si="2355"/>
        <v>100</v>
      </c>
      <c r="M6070" s="75"/>
      <c r="N6070" s="75"/>
      <c r="O6070" s="74"/>
      <c r="P6070" s="74"/>
      <c r="Q6070" s="57">
        <f t="shared" si="2356"/>
        <v>0</v>
      </c>
      <c r="R6070" s="74">
        <v>33</v>
      </c>
      <c r="S6070" s="53">
        <f t="shared" si="2357"/>
        <v>6</v>
      </c>
      <c r="T6070" s="58"/>
      <c r="U6070" s="58"/>
      <c r="V6070" s="53">
        <f t="shared" si="2358"/>
        <v>0</v>
      </c>
      <c r="W6070" s="75"/>
      <c r="X6070" s="76"/>
    </row>
    <row r="6071" spans="1:24" s="77" customFormat="1" ht="31.5" x14ac:dyDescent="0.25">
      <c r="A6071" s="72" t="s">
        <v>317</v>
      </c>
      <c r="B6071" s="33" t="s">
        <v>334</v>
      </c>
      <c r="C6071" s="78" t="s">
        <v>141</v>
      </c>
      <c r="D6071" s="43" t="s">
        <v>142</v>
      </c>
      <c r="E6071" s="74"/>
      <c r="F6071" s="74"/>
      <c r="G6071" s="74"/>
      <c r="H6071" s="74"/>
      <c r="I6071" s="54"/>
      <c r="J6071" s="50"/>
      <c r="K6071" s="54"/>
      <c r="L6071" s="55"/>
      <c r="M6071" s="75"/>
      <c r="N6071" s="75"/>
      <c r="O6071" s="74"/>
      <c r="P6071" s="74"/>
      <c r="Q6071" s="57">
        <f t="shared" si="2356"/>
        <v>0</v>
      </c>
      <c r="R6071" s="74"/>
      <c r="S6071" s="53">
        <f t="shared" ref="S6071:S6109" si="2359">ROUND(R6071/12*3,0)</f>
        <v>0</v>
      </c>
      <c r="T6071" s="58"/>
      <c r="U6071" s="58"/>
      <c r="V6071" s="53">
        <f t="shared" si="2358"/>
        <v>0</v>
      </c>
      <c r="W6071" s="75"/>
      <c r="X6071" s="76"/>
    </row>
    <row r="6072" spans="1:24" s="77" customFormat="1" ht="31.5" x14ac:dyDescent="0.25">
      <c r="A6072" s="72" t="s">
        <v>317</v>
      </c>
      <c r="B6072" s="33" t="s">
        <v>334</v>
      </c>
      <c r="C6072" s="78" t="s">
        <v>143</v>
      </c>
      <c r="D6072" s="43" t="s">
        <v>144</v>
      </c>
      <c r="E6072" s="74"/>
      <c r="F6072" s="74"/>
      <c r="G6072" s="74"/>
      <c r="H6072" s="74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2356"/>
        <v>0</v>
      </c>
      <c r="R6072" s="74"/>
      <c r="S6072" s="53">
        <f t="shared" si="2359"/>
        <v>0</v>
      </c>
      <c r="T6072" s="58"/>
      <c r="U6072" s="58"/>
      <c r="V6072" s="53">
        <f t="shared" si="2358"/>
        <v>0</v>
      </c>
      <c r="W6072" s="75"/>
      <c r="X6072" s="76"/>
    </row>
    <row r="6073" spans="1:24" s="77" customFormat="1" ht="15.75" x14ac:dyDescent="0.25">
      <c r="A6073" s="72" t="s">
        <v>317</v>
      </c>
      <c r="B6073" s="33" t="s">
        <v>334</v>
      </c>
      <c r="C6073" s="78" t="s">
        <v>145</v>
      </c>
      <c r="D6073" s="43" t="s">
        <v>146</v>
      </c>
      <c r="E6073" s="74"/>
      <c r="F6073" s="74"/>
      <c r="G6073" s="74"/>
      <c r="H6073" s="74"/>
      <c r="I6073" s="119"/>
      <c r="J6073" s="50"/>
      <c r="K6073" s="119"/>
      <c r="L6073" s="55"/>
      <c r="M6073" s="75"/>
      <c r="N6073" s="75"/>
      <c r="O6073" s="74"/>
      <c r="P6073" s="74"/>
      <c r="Q6073" s="59">
        <f t="shared" si="2356"/>
        <v>0</v>
      </c>
      <c r="R6073" s="74"/>
      <c r="S6073" s="53">
        <f t="shared" si="2359"/>
        <v>0</v>
      </c>
      <c r="T6073" s="53"/>
      <c r="U6073" s="53"/>
      <c r="V6073" s="53">
        <f t="shared" si="2358"/>
        <v>0</v>
      </c>
      <c r="W6073" s="75"/>
      <c r="X6073" s="76"/>
    </row>
    <row r="6074" spans="1:24" s="77" customFormat="1" ht="15.75" x14ac:dyDescent="0.25">
      <c r="A6074" s="72" t="s">
        <v>317</v>
      </c>
      <c r="B6074" s="33" t="s">
        <v>334</v>
      </c>
      <c r="C6074" s="78" t="s">
        <v>147</v>
      </c>
      <c r="D6074" s="43" t="s">
        <v>148</v>
      </c>
      <c r="E6074" s="74"/>
      <c r="F6074" s="74"/>
      <c r="G6074" s="74"/>
      <c r="H6074" s="74"/>
      <c r="I6074" s="54"/>
      <c r="J6074" s="50"/>
      <c r="K6074" s="54"/>
      <c r="L6074" s="55"/>
      <c r="M6074" s="75"/>
      <c r="N6074" s="75"/>
      <c r="O6074" s="74"/>
      <c r="P6074" s="74"/>
      <c r="Q6074" s="57">
        <f t="shared" si="2356"/>
        <v>0</v>
      </c>
      <c r="R6074" s="74"/>
      <c r="S6074" s="53">
        <f t="shared" si="2359"/>
        <v>0</v>
      </c>
      <c r="T6074" s="58"/>
      <c r="U6074" s="58"/>
      <c r="V6074" s="53">
        <f t="shared" si="2358"/>
        <v>0</v>
      </c>
      <c r="W6074" s="75"/>
      <c r="X6074" s="76"/>
    </row>
    <row r="6075" spans="1:24" s="77" customFormat="1" ht="78.75" x14ac:dyDescent="0.25">
      <c r="A6075" s="72" t="s">
        <v>317</v>
      </c>
      <c r="B6075" s="33" t="s">
        <v>334</v>
      </c>
      <c r="C6075" s="78" t="s">
        <v>149</v>
      </c>
      <c r="D6075" s="43" t="s">
        <v>150</v>
      </c>
      <c r="E6075" s="74"/>
      <c r="F6075" s="74"/>
      <c r="G6075" s="74"/>
      <c r="H6075" s="74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2356"/>
        <v>0</v>
      </c>
      <c r="R6075" s="74"/>
      <c r="S6075" s="53">
        <f t="shared" si="2359"/>
        <v>0</v>
      </c>
      <c r="T6075" s="58"/>
      <c r="U6075" s="58"/>
      <c r="V6075" s="53">
        <f t="shared" si="2358"/>
        <v>0</v>
      </c>
      <c r="W6075" s="75"/>
      <c r="X6075" s="76"/>
    </row>
    <row r="6076" spans="1:24" s="77" customFormat="1" ht="31.5" x14ac:dyDescent="0.25">
      <c r="A6076" s="72" t="s">
        <v>317</v>
      </c>
      <c r="B6076" s="33" t="s">
        <v>334</v>
      </c>
      <c r="C6076" s="78" t="s">
        <v>130</v>
      </c>
      <c r="D6076" s="43" t="s">
        <v>151</v>
      </c>
      <c r="E6076" s="74"/>
      <c r="F6076" s="74"/>
      <c r="G6076" s="74"/>
      <c r="H6076" s="74"/>
      <c r="I6076" s="54"/>
      <c r="J6076" s="50"/>
      <c r="K6076" s="54"/>
      <c r="L6076" s="55"/>
      <c r="M6076" s="75"/>
      <c r="N6076" s="75"/>
      <c r="O6076" s="74"/>
      <c r="P6076" s="74"/>
      <c r="Q6076" s="57">
        <f t="shared" si="2356"/>
        <v>0</v>
      </c>
      <c r="R6076" s="74"/>
      <c r="S6076" s="53">
        <f t="shared" si="2359"/>
        <v>0</v>
      </c>
      <c r="T6076" s="58"/>
      <c r="U6076" s="58"/>
      <c r="V6076" s="53">
        <f t="shared" si="2358"/>
        <v>0</v>
      </c>
      <c r="W6076" s="75"/>
      <c r="X6076" s="76"/>
    </row>
    <row r="6077" spans="1:24" s="77" customFormat="1" ht="47.25" x14ac:dyDescent="0.25">
      <c r="A6077" s="72" t="s">
        <v>317</v>
      </c>
      <c r="B6077" s="33" t="s">
        <v>334</v>
      </c>
      <c r="C6077" s="78" t="s">
        <v>174</v>
      </c>
      <c r="D6077" s="43" t="s">
        <v>175</v>
      </c>
      <c r="E6077" s="74"/>
      <c r="F6077" s="74"/>
      <c r="G6077" s="74"/>
      <c r="H6077" s="74"/>
      <c r="I6077" s="54"/>
      <c r="J6077" s="50"/>
      <c r="K6077" s="54"/>
      <c r="L6077" s="55"/>
      <c r="M6077" s="75"/>
      <c r="N6077" s="75"/>
      <c r="O6077" s="74"/>
      <c r="P6077" s="74"/>
      <c r="Q6077" s="57">
        <f t="shared" si="2356"/>
        <v>0</v>
      </c>
      <c r="R6077" s="74"/>
      <c r="S6077" s="53">
        <f t="shared" si="2359"/>
        <v>0</v>
      </c>
      <c r="T6077" s="58"/>
      <c r="U6077" s="58"/>
      <c r="V6077" s="53">
        <f t="shared" si="2358"/>
        <v>0</v>
      </c>
      <c r="W6077" s="75"/>
      <c r="X6077" s="76"/>
    </row>
    <row r="6078" spans="1:24" s="77" customFormat="1" ht="31.5" x14ac:dyDescent="0.25">
      <c r="A6078" s="72" t="s">
        <v>317</v>
      </c>
      <c r="B6078" s="33" t="s">
        <v>334</v>
      </c>
      <c r="C6078" s="78" t="s">
        <v>129</v>
      </c>
      <c r="D6078" s="43" t="s">
        <v>152</v>
      </c>
      <c r="E6078" s="74"/>
      <c r="F6078" s="74"/>
      <c r="G6078" s="74"/>
      <c r="H6078" s="74"/>
      <c r="I6078" s="54"/>
      <c r="J6078" s="50"/>
      <c r="K6078" s="54"/>
      <c r="L6078" s="55"/>
      <c r="M6078" s="75"/>
      <c r="N6078" s="75"/>
      <c r="O6078" s="74"/>
      <c r="P6078" s="74"/>
      <c r="Q6078" s="57">
        <f t="shared" si="2356"/>
        <v>0</v>
      </c>
      <c r="R6078" s="74"/>
      <c r="S6078" s="53">
        <f t="shared" si="2359"/>
        <v>0</v>
      </c>
      <c r="T6078" s="58"/>
      <c r="U6078" s="58"/>
      <c r="V6078" s="53">
        <f t="shared" si="2358"/>
        <v>0</v>
      </c>
      <c r="W6078" s="75"/>
      <c r="X6078" s="76"/>
    </row>
    <row r="6079" spans="1:24" s="77" customFormat="1" ht="31.5" x14ac:dyDescent="0.25">
      <c r="A6079" s="72" t="s">
        <v>317</v>
      </c>
      <c r="B6079" s="33" t="s">
        <v>334</v>
      </c>
      <c r="C6079" s="78" t="s">
        <v>176</v>
      </c>
      <c r="D6079" s="43" t="s">
        <v>177</v>
      </c>
      <c r="E6079" s="74"/>
      <c r="F6079" s="74"/>
      <c r="G6079" s="74"/>
      <c r="H6079" s="74"/>
      <c r="I6079" s="54"/>
      <c r="J6079" s="50"/>
      <c r="K6079" s="54"/>
      <c r="L6079" s="55"/>
      <c r="M6079" s="75"/>
      <c r="N6079" s="75"/>
      <c r="O6079" s="74"/>
      <c r="P6079" s="74"/>
      <c r="Q6079" s="57">
        <f t="shared" si="2356"/>
        <v>0</v>
      </c>
      <c r="R6079" s="74"/>
      <c r="S6079" s="53">
        <f t="shared" si="2359"/>
        <v>0</v>
      </c>
      <c r="T6079" s="58"/>
      <c r="U6079" s="58"/>
      <c r="V6079" s="53">
        <f t="shared" si="2358"/>
        <v>0</v>
      </c>
      <c r="W6079" s="75"/>
      <c r="X6079" s="76"/>
    </row>
    <row r="6080" spans="1:24" s="77" customFormat="1" ht="15.75" x14ac:dyDescent="0.25">
      <c r="A6080" s="72" t="s">
        <v>317</v>
      </c>
      <c r="B6080" s="33" t="s">
        <v>334</v>
      </c>
      <c r="C6080" s="78" t="s">
        <v>131</v>
      </c>
      <c r="D6080" s="43" t="s">
        <v>153</v>
      </c>
      <c r="E6080" s="74"/>
      <c r="F6080" s="74"/>
      <c r="G6080" s="74"/>
      <c r="H6080" s="74"/>
      <c r="I6080" s="54"/>
      <c r="J6080" s="50"/>
      <c r="K6080" s="54"/>
      <c r="L6080" s="55"/>
      <c r="M6080" s="75"/>
      <c r="N6080" s="75"/>
      <c r="O6080" s="74"/>
      <c r="P6080" s="74"/>
      <c r="Q6080" s="57">
        <f t="shared" si="2356"/>
        <v>0</v>
      </c>
      <c r="R6080" s="74"/>
      <c r="S6080" s="53">
        <f t="shared" si="2359"/>
        <v>0</v>
      </c>
      <c r="T6080" s="58"/>
      <c r="U6080" s="58"/>
      <c r="V6080" s="53">
        <f t="shared" si="2358"/>
        <v>0</v>
      </c>
      <c r="W6080" s="75"/>
      <c r="X6080" s="76"/>
    </row>
    <row r="6081" spans="1:24" s="77" customFormat="1" ht="31.5" x14ac:dyDescent="0.25">
      <c r="A6081" s="72" t="s">
        <v>317</v>
      </c>
      <c r="B6081" s="33" t="s">
        <v>334</v>
      </c>
      <c r="C6081" s="78" t="s">
        <v>178</v>
      </c>
      <c r="D6081" s="43" t="s">
        <v>179</v>
      </c>
      <c r="E6081" s="74"/>
      <c r="F6081" s="74"/>
      <c r="G6081" s="74"/>
      <c r="H6081" s="74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2356"/>
        <v>0</v>
      </c>
      <c r="R6081" s="74"/>
      <c r="S6081" s="53">
        <f t="shared" si="2359"/>
        <v>0</v>
      </c>
      <c r="T6081" s="58"/>
      <c r="U6081" s="58"/>
      <c r="V6081" s="53">
        <f t="shared" si="2358"/>
        <v>0</v>
      </c>
      <c r="W6081" s="75"/>
      <c r="X6081" s="76"/>
    </row>
    <row r="6082" spans="1:24" s="77" customFormat="1" ht="31.5" x14ac:dyDescent="0.25">
      <c r="A6082" s="72" t="s">
        <v>317</v>
      </c>
      <c r="B6082" s="33" t="s">
        <v>334</v>
      </c>
      <c r="C6082" s="78" t="s">
        <v>132</v>
      </c>
      <c r="D6082" s="43" t="s">
        <v>154</v>
      </c>
      <c r="E6082" s="74"/>
      <c r="F6082" s="74"/>
      <c r="G6082" s="74"/>
      <c r="H6082" s="74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2356"/>
        <v>0</v>
      </c>
      <c r="R6082" s="74"/>
      <c r="S6082" s="53">
        <f t="shared" si="2359"/>
        <v>0</v>
      </c>
      <c r="T6082" s="58"/>
      <c r="U6082" s="58"/>
      <c r="V6082" s="53">
        <f t="shared" si="2358"/>
        <v>0</v>
      </c>
      <c r="W6082" s="75"/>
      <c r="X6082" s="76"/>
    </row>
    <row r="6083" spans="1:24" s="77" customFormat="1" ht="15.75" x14ac:dyDescent="0.25">
      <c r="A6083" s="72" t="s">
        <v>317</v>
      </c>
      <c r="B6083" s="33" t="s">
        <v>334</v>
      </c>
      <c r="C6083" s="78" t="s">
        <v>133</v>
      </c>
      <c r="D6083" s="43" t="s">
        <v>155</v>
      </c>
      <c r="E6083" s="74"/>
      <c r="F6083" s="74"/>
      <c r="G6083" s="74"/>
      <c r="H6083" s="74"/>
      <c r="I6083" s="54"/>
      <c r="J6083" s="50"/>
      <c r="K6083" s="54"/>
      <c r="L6083" s="55"/>
      <c r="M6083" s="75"/>
      <c r="N6083" s="75"/>
      <c r="O6083" s="74"/>
      <c r="P6083" s="74"/>
      <c r="Q6083" s="57">
        <f t="shared" si="2356"/>
        <v>0</v>
      </c>
      <c r="R6083" s="74"/>
      <c r="S6083" s="53">
        <f t="shared" si="2359"/>
        <v>0</v>
      </c>
      <c r="T6083" s="58"/>
      <c r="U6083" s="58"/>
      <c r="V6083" s="53">
        <f t="shared" si="2358"/>
        <v>0</v>
      </c>
      <c r="W6083" s="75"/>
      <c r="X6083" s="76"/>
    </row>
    <row r="6084" spans="1:24" s="77" customFormat="1" ht="15.75" x14ac:dyDescent="0.25">
      <c r="A6084" s="72" t="s">
        <v>317</v>
      </c>
      <c r="B6084" s="33" t="s">
        <v>334</v>
      </c>
      <c r="C6084" s="78" t="s">
        <v>135</v>
      </c>
      <c r="D6084" s="43" t="s">
        <v>156</v>
      </c>
      <c r="E6084" s="74"/>
      <c r="F6084" s="74"/>
      <c r="G6084" s="74"/>
      <c r="H6084" s="74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2356"/>
        <v>0</v>
      </c>
      <c r="R6084" s="74"/>
      <c r="S6084" s="53">
        <f t="shared" si="2359"/>
        <v>0</v>
      </c>
      <c r="T6084" s="58"/>
      <c r="U6084" s="58"/>
      <c r="V6084" s="53">
        <f t="shared" si="2358"/>
        <v>0</v>
      </c>
      <c r="W6084" s="75"/>
      <c r="X6084" s="76"/>
    </row>
    <row r="6085" spans="1:24" s="77" customFormat="1" ht="31.5" x14ac:dyDescent="0.25">
      <c r="A6085" s="72" t="s">
        <v>317</v>
      </c>
      <c r="B6085" s="33" t="s">
        <v>334</v>
      </c>
      <c r="C6085" s="78" t="s">
        <v>136</v>
      </c>
      <c r="D6085" s="43" t="s">
        <v>157</v>
      </c>
      <c r="E6085" s="74"/>
      <c r="F6085" s="74"/>
      <c r="G6085" s="74"/>
      <c r="H6085" s="74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2356"/>
        <v>0</v>
      </c>
      <c r="R6085" s="74"/>
      <c r="S6085" s="53">
        <f t="shared" si="2359"/>
        <v>0</v>
      </c>
      <c r="T6085" s="58"/>
      <c r="U6085" s="58"/>
      <c r="V6085" s="53">
        <f t="shared" si="2358"/>
        <v>0</v>
      </c>
      <c r="W6085" s="75"/>
      <c r="X6085" s="76"/>
    </row>
    <row r="6086" spans="1:24" s="77" customFormat="1" ht="47.25" x14ac:dyDescent="0.25">
      <c r="A6086" s="72" t="s">
        <v>317</v>
      </c>
      <c r="B6086" s="33" t="s">
        <v>334</v>
      </c>
      <c r="C6086" s="78" t="s">
        <v>134</v>
      </c>
      <c r="D6086" s="43" t="s">
        <v>158</v>
      </c>
      <c r="E6086" s="74"/>
      <c r="F6086" s="74"/>
      <c r="G6086" s="74"/>
      <c r="H6086" s="74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2356"/>
        <v>0</v>
      </c>
      <c r="R6086" s="74"/>
      <c r="S6086" s="53">
        <f t="shared" si="2359"/>
        <v>0</v>
      </c>
      <c r="T6086" s="58"/>
      <c r="U6086" s="58"/>
      <c r="V6086" s="53">
        <f t="shared" si="2358"/>
        <v>0</v>
      </c>
      <c r="W6086" s="75"/>
      <c r="X6086" s="76"/>
    </row>
    <row r="6087" spans="1:24" s="77" customFormat="1" ht="15.75" x14ac:dyDescent="0.25">
      <c r="A6087" s="72" t="s">
        <v>317</v>
      </c>
      <c r="B6087" s="33" t="s">
        <v>334</v>
      </c>
      <c r="C6087" s="78" t="s">
        <v>138</v>
      </c>
      <c r="D6087" s="43" t="s">
        <v>159</v>
      </c>
      <c r="E6087" s="74"/>
      <c r="F6087" s="74"/>
      <c r="G6087" s="74"/>
      <c r="H6087" s="74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2356"/>
        <v>0</v>
      </c>
      <c r="R6087" s="74"/>
      <c r="S6087" s="53">
        <f t="shared" si="2359"/>
        <v>0</v>
      </c>
      <c r="T6087" s="58"/>
      <c r="U6087" s="58"/>
      <c r="V6087" s="53">
        <f t="shared" si="2358"/>
        <v>0</v>
      </c>
      <c r="W6087" s="75"/>
      <c r="X6087" s="76"/>
    </row>
    <row r="6088" spans="1:24" s="77" customFormat="1" ht="15.75" x14ac:dyDescent="0.25">
      <c r="A6088" s="72" t="s">
        <v>317</v>
      </c>
      <c r="B6088" s="33" t="s">
        <v>334</v>
      </c>
      <c r="C6088" s="78" t="s">
        <v>180</v>
      </c>
      <c r="D6088" s="43" t="s">
        <v>181</v>
      </c>
      <c r="E6088" s="74"/>
      <c r="F6088" s="74"/>
      <c r="G6088" s="74"/>
      <c r="H6088" s="74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2356"/>
        <v>0</v>
      </c>
      <c r="R6088" s="74"/>
      <c r="S6088" s="53">
        <f t="shared" si="2359"/>
        <v>0</v>
      </c>
      <c r="T6088" s="58"/>
      <c r="U6088" s="58"/>
      <c r="V6088" s="53">
        <f t="shared" si="2358"/>
        <v>0</v>
      </c>
      <c r="W6088" s="75"/>
      <c r="X6088" s="76"/>
    </row>
    <row r="6089" spans="1:24" s="77" customFormat="1" ht="31.5" x14ac:dyDescent="0.25">
      <c r="A6089" s="72" t="s">
        <v>317</v>
      </c>
      <c r="B6089" s="33" t="s">
        <v>334</v>
      </c>
      <c r="C6089" s="78" t="s">
        <v>137</v>
      </c>
      <c r="D6089" s="43" t="s">
        <v>160</v>
      </c>
      <c r="E6089" s="74"/>
      <c r="F6089" s="74"/>
      <c r="G6089" s="74"/>
      <c r="H6089" s="74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2356"/>
        <v>0</v>
      </c>
      <c r="R6089" s="74"/>
      <c r="S6089" s="53">
        <f t="shared" si="2359"/>
        <v>0</v>
      </c>
      <c r="T6089" s="58"/>
      <c r="U6089" s="58"/>
      <c r="V6089" s="53">
        <f t="shared" si="2358"/>
        <v>0</v>
      </c>
      <c r="W6089" s="75"/>
      <c r="X6089" s="76"/>
    </row>
    <row r="6090" spans="1:24" s="77" customFormat="1" ht="15.75" x14ac:dyDescent="0.25">
      <c r="A6090" s="72" t="s">
        <v>317</v>
      </c>
      <c r="B6090" s="33" t="s">
        <v>334</v>
      </c>
      <c r="C6090" s="78" t="s">
        <v>127</v>
      </c>
      <c r="D6090" s="43" t="s">
        <v>161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2356"/>
        <v>0</v>
      </c>
      <c r="R6090" s="74"/>
      <c r="S6090" s="53">
        <f t="shared" si="2359"/>
        <v>0</v>
      </c>
      <c r="T6090" s="58"/>
      <c r="U6090" s="58"/>
      <c r="V6090" s="53">
        <f t="shared" si="2358"/>
        <v>0</v>
      </c>
      <c r="W6090" s="75"/>
      <c r="X6090" s="76"/>
    </row>
    <row r="6091" spans="1:24" s="77" customFormat="1" ht="31.5" x14ac:dyDescent="0.25">
      <c r="A6091" s="72" t="s">
        <v>317</v>
      </c>
      <c r="B6091" s="33" t="s">
        <v>334</v>
      </c>
      <c r="C6091" s="78" t="s">
        <v>126</v>
      </c>
      <c r="D6091" s="43" t="s">
        <v>162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>
        <f t="shared" si="2356"/>
        <v>0</v>
      </c>
      <c r="R6091" s="74"/>
      <c r="S6091" s="53">
        <f t="shared" si="2359"/>
        <v>0</v>
      </c>
      <c r="T6091" s="58"/>
      <c r="U6091" s="58"/>
      <c r="V6091" s="53">
        <f t="shared" si="2358"/>
        <v>0</v>
      </c>
      <c r="W6091" s="75"/>
      <c r="X6091" s="76"/>
    </row>
    <row r="6092" spans="1:24" s="77" customFormat="1" ht="15.75" x14ac:dyDescent="0.25">
      <c r="A6092" s="72" t="s">
        <v>317</v>
      </c>
      <c r="B6092" s="33" t="s">
        <v>334</v>
      </c>
      <c r="C6092" s="78" t="s">
        <v>122</v>
      </c>
      <c r="D6092" s="43" t="s">
        <v>163</v>
      </c>
      <c r="E6092" s="74"/>
      <c r="F6092" s="74"/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 t="shared" si="2356"/>
        <v>0</v>
      </c>
      <c r="R6092" s="74"/>
      <c r="S6092" s="53">
        <f t="shared" si="2359"/>
        <v>0</v>
      </c>
      <c r="T6092" s="58"/>
      <c r="U6092" s="58"/>
      <c r="V6092" s="53">
        <f t="shared" si="2358"/>
        <v>0</v>
      </c>
      <c r="W6092" s="75"/>
      <c r="X6092" s="76"/>
    </row>
    <row r="6093" spans="1:24" s="77" customFormat="1" ht="15.75" x14ac:dyDescent="0.25">
      <c r="A6093" s="72" t="s">
        <v>317</v>
      </c>
      <c r="B6093" s="33" t="s">
        <v>334</v>
      </c>
      <c r="C6093" s="78" t="s">
        <v>123</v>
      </c>
      <c r="D6093" s="43" t="s">
        <v>164</v>
      </c>
      <c r="E6093" s="74"/>
      <c r="F6093" s="74"/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>
        <f t="shared" si="2356"/>
        <v>0</v>
      </c>
      <c r="R6093" s="74"/>
      <c r="S6093" s="53">
        <f t="shared" si="2359"/>
        <v>0</v>
      </c>
      <c r="T6093" s="58"/>
      <c r="U6093" s="58"/>
      <c r="V6093" s="53">
        <f t="shared" si="2358"/>
        <v>0</v>
      </c>
      <c r="W6093" s="75"/>
      <c r="X6093" s="76"/>
    </row>
    <row r="6094" spans="1:24" s="77" customFormat="1" ht="15.75" x14ac:dyDescent="0.25">
      <c r="A6094" s="72" t="s">
        <v>317</v>
      </c>
      <c r="B6094" s="33" t="s">
        <v>334</v>
      </c>
      <c r="C6094" s="78" t="s">
        <v>182</v>
      </c>
      <c r="D6094" s="43" t="s">
        <v>183</v>
      </c>
      <c r="E6094" s="74"/>
      <c r="F6094" s="74"/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>
        <f t="shared" si="2356"/>
        <v>0</v>
      </c>
      <c r="R6094" s="74"/>
      <c r="S6094" s="53">
        <f t="shared" si="2359"/>
        <v>0</v>
      </c>
      <c r="T6094" s="58"/>
      <c r="U6094" s="58"/>
      <c r="V6094" s="53">
        <f t="shared" si="2358"/>
        <v>0</v>
      </c>
      <c r="W6094" s="75"/>
      <c r="X6094" s="76"/>
    </row>
    <row r="6095" spans="1:24" s="77" customFormat="1" ht="15.75" x14ac:dyDescent="0.25">
      <c r="A6095" s="72" t="s">
        <v>317</v>
      </c>
      <c r="B6095" s="33" t="s">
        <v>334</v>
      </c>
      <c r="C6095" s="78" t="s">
        <v>184</v>
      </c>
      <c r="D6095" s="43" t="s">
        <v>185</v>
      </c>
      <c r="E6095" s="74"/>
      <c r="F6095" s="74"/>
      <c r="G6095" s="74"/>
      <c r="H6095" s="74"/>
      <c r="I6095" s="54"/>
      <c r="J6095" s="50"/>
      <c r="K6095" s="54"/>
      <c r="L6095" s="55"/>
      <c r="M6095" s="75"/>
      <c r="N6095" s="75"/>
      <c r="O6095" s="74"/>
      <c r="P6095" s="74"/>
      <c r="Q6095" s="57">
        <f t="shared" si="2356"/>
        <v>0</v>
      </c>
      <c r="R6095" s="74"/>
      <c r="S6095" s="53">
        <f t="shared" si="2359"/>
        <v>0</v>
      </c>
      <c r="T6095" s="58"/>
      <c r="U6095" s="58"/>
      <c r="V6095" s="53">
        <f t="shared" si="2358"/>
        <v>0</v>
      </c>
      <c r="W6095" s="75"/>
      <c r="X6095" s="76"/>
    </row>
    <row r="6096" spans="1:24" s="77" customFormat="1" ht="15.75" x14ac:dyDescent="0.25">
      <c r="A6096" s="72" t="s">
        <v>317</v>
      </c>
      <c r="B6096" s="33" t="s">
        <v>334</v>
      </c>
      <c r="C6096" s="78" t="s">
        <v>186</v>
      </c>
      <c r="D6096" s="43" t="s">
        <v>187</v>
      </c>
      <c r="E6096" s="74"/>
      <c r="F6096" s="74"/>
      <c r="G6096" s="74"/>
      <c r="H6096" s="74"/>
      <c r="I6096" s="54"/>
      <c r="J6096" s="50"/>
      <c r="K6096" s="54"/>
      <c r="L6096" s="55"/>
      <c r="M6096" s="75"/>
      <c r="N6096" s="75"/>
      <c r="O6096" s="74"/>
      <c r="P6096" s="74"/>
      <c r="Q6096" s="57">
        <f t="shared" si="2356"/>
        <v>0</v>
      </c>
      <c r="R6096" s="74"/>
      <c r="S6096" s="53">
        <f t="shared" si="2359"/>
        <v>0</v>
      </c>
      <c r="T6096" s="58"/>
      <c r="U6096" s="58"/>
      <c r="V6096" s="53">
        <f t="shared" si="2358"/>
        <v>0</v>
      </c>
      <c r="W6096" s="75"/>
      <c r="X6096" s="76"/>
    </row>
    <row r="6097" spans="1:24" s="77" customFormat="1" ht="31.5" x14ac:dyDescent="0.25">
      <c r="A6097" s="72" t="s">
        <v>317</v>
      </c>
      <c r="B6097" s="33" t="s">
        <v>334</v>
      </c>
      <c r="C6097" s="78" t="s">
        <v>188</v>
      </c>
      <c r="D6097" s="43" t="s">
        <v>189</v>
      </c>
      <c r="E6097" s="74"/>
      <c r="F6097" s="74"/>
      <c r="G6097" s="74"/>
      <c r="H6097" s="74"/>
      <c r="I6097" s="54"/>
      <c r="J6097" s="50"/>
      <c r="K6097" s="54"/>
      <c r="L6097" s="55"/>
      <c r="M6097" s="75"/>
      <c r="N6097" s="75"/>
      <c r="O6097" s="74"/>
      <c r="P6097" s="74"/>
      <c r="Q6097" s="57">
        <f t="shared" si="2356"/>
        <v>0</v>
      </c>
      <c r="R6097" s="74"/>
      <c r="S6097" s="53">
        <f t="shared" si="2359"/>
        <v>0</v>
      </c>
      <c r="T6097" s="58"/>
      <c r="U6097" s="58"/>
      <c r="V6097" s="53">
        <f t="shared" si="2358"/>
        <v>0</v>
      </c>
      <c r="W6097" s="75"/>
      <c r="X6097" s="76"/>
    </row>
    <row r="6098" spans="1:24" s="77" customFormat="1" ht="15.75" x14ac:dyDescent="0.25">
      <c r="A6098" s="72" t="s">
        <v>317</v>
      </c>
      <c r="B6098" s="33" t="s">
        <v>334</v>
      </c>
      <c r="C6098" s="78" t="s">
        <v>124</v>
      </c>
      <c r="D6098" s="43" t="s">
        <v>165</v>
      </c>
      <c r="E6098" s="74"/>
      <c r="F6098" s="74"/>
      <c r="G6098" s="74"/>
      <c r="H6098" s="74"/>
      <c r="I6098" s="54"/>
      <c r="J6098" s="50"/>
      <c r="K6098" s="54"/>
      <c r="L6098" s="55"/>
      <c r="M6098" s="75"/>
      <c r="N6098" s="75"/>
      <c r="O6098" s="74"/>
      <c r="P6098" s="74"/>
      <c r="Q6098" s="57">
        <f t="shared" si="2356"/>
        <v>0</v>
      </c>
      <c r="R6098" s="74"/>
      <c r="S6098" s="53">
        <f t="shared" si="2359"/>
        <v>0</v>
      </c>
      <c r="T6098" s="58"/>
      <c r="U6098" s="58"/>
      <c r="V6098" s="53">
        <f t="shared" si="2358"/>
        <v>0</v>
      </c>
      <c r="W6098" s="75"/>
      <c r="X6098" s="76"/>
    </row>
    <row r="6099" spans="1:24" s="77" customFormat="1" ht="15.75" x14ac:dyDescent="0.25">
      <c r="A6099" s="72" t="s">
        <v>317</v>
      </c>
      <c r="B6099" s="33" t="s">
        <v>334</v>
      </c>
      <c r="C6099" s="78" t="s">
        <v>125</v>
      </c>
      <c r="D6099" s="43" t="s">
        <v>166</v>
      </c>
      <c r="E6099" s="74"/>
      <c r="F6099" s="74"/>
      <c r="G6099" s="74"/>
      <c r="H6099" s="74"/>
      <c r="I6099" s="54"/>
      <c r="J6099" s="50"/>
      <c r="K6099" s="54"/>
      <c r="L6099" s="55"/>
      <c r="M6099" s="75"/>
      <c r="N6099" s="75"/>
      <c r="O6099" s="74"/>
      <c r="P6099" s="74"/>
      <c r="Q6099" s="57">
        <f t="shared" si="2356"/>
        <v>0</v>
      </c>
      <c r="R6099" s="74"/>
      <c r="S6099" s="53">
        <f t="shared" si="2359"/>
        <v>0</v>
      </c>
      <c r="T6099" s="58"/>
      <c r="U6099" s="58"/>
      <c r="V6099" s="53">
        <f t="shared" si="2358"/>
        <v>0</v>
      </c>
      <c r="W6099" s="75"/>
      <c r="X6099" s="76"/>
    </row>
    <row r="6100" spans="1:24" s="77" customFormat="1" ht="47.25" x14ac:dyDescent="0.25">
      <c r="A6100" s="72" t="s">
        <v>317</v>
      </c>
      <c r="B6100" s="33" t="s">
        <v>334</v>
      </c>
      <c r="C6100" s="78" t="s">
        <v>34</v>
      </c>
      <c r="D6100" s="43" t="s">
        <v>167</v>
      </c>
      <c r="E6100" s="74"/>
      <c r="F6100" s="74"/>
      <c r="G6100" s="74"/>
      <c r="H6100" s="74"/>
      <c r="I6100" s="54"/>
      <c r="J6100" s="50"/>
      <c r="K6100" s="54"/>
      <c r="L6100" s="55"/>
      <c r="M6100" s="75"/>
      <c r="N6100" s="75"/>
      <c r="O6100" s="74"/>
      <c r="P6100" s="74"/>
      <c r="Q6100" s="57">
        <f t="shared" si="2356"/>
        <v>0</v>
      </c>
      <c r="R6100" s="74"/>
      <c r="S6100" s="53">
        <f t="shared" si="2359"/>
        <v>0</v>
      </c>
      <c r="T6100" s="58"/>
      <c r="U6100" s="58"/>
      <c r="V6100" s="53">
        <f t="shared" si="2358"/>
        <v>0</v>
      </c>
      <c r="W6100" s="75"/>
      <c r="X6100" s="76"/>
    </row>
    <row r="6101" spans="1:24" s="77" customFormat="1" ht="15.75" x14ac:dyDescent="0.25">
      <c r="A6101" s="72" t="s">
        <v>317</v>
      </c>
      <c r="B6101" s="33" t="s">
        <v>334</v>
      </c>
      <c r="C6101" s="78" t="s">
        <v>35</v>
      </c>
      <c r="D6101" s="43" t="s">
        <v>168</v>
      </c>
      <c r="E6101" s="74"/>
      <c r="F6101" s="74"/>
      <c r="G6101" s="74"/>
      <c r="H6101" s="74"/>
      <c r="I6101" s="54"/>
      <c r="J6101" s="50"/>
      <c r="K6101" s="54"/>
      <c r="L6101" s="55"/>
      <c r="M6101" s="75"/>
      <c r="N6101" s="75"/>
      <c r="O6101" s="74"/>
      <c r="P6101" s="74"/>
      <c r="Q6101" s="57">
        <f t="shared" si="2356"/>
        <v>0</v>
      </c>
      <c r="R6101" s="74"/>
      <c r="S6101" s="53">
        <f t="shared" si="2359"/>
        <v>0</v>
      </c>
      <c r="T6101" s="58"/>
      <c r="U6101" s="58"/>
      <c r="V6101" s="53">
        <f t="shared" si="2358"/>
        <v>0</v>
      </c>
      <c r="W6101" s="75"/>
      <c r="X6101" s="76"/>
    </row>
    <row r="6102" spans="1:24" s="77" customFormat="1" ht="31.5" x14ac:dyDescent="0.25">
      <c r="A6102" s="72" t="s">
        <v>317</v>
      </c>
      <c r="B6102" s="33" t="s">
        <v>334</v>
      </c>
      <c r="C6102" s="78" t="s">
        <v>36</v>
      </c>
      <c r="D6102" s="43" t="s">
        <v>190</v>
      </c>
      <c r="E6102" s="74"/>
      <c r="F6102" s="74"/>
      <c r="G6102" s="74"/>
      <c r="H6102" s="74"/>
      <c r="I6102" s="54"/>
      <c r="J6102" s="50"/>
      <c r="K6102" s="54"/>
      <c r="L6102" s="55"/>
      <c r="M6102" s="75"/>
      <c r="N6102" s="75"/>
      <c r="O6102" s="74"/>
      <c r="P6102" s="74"/>
      <c r="Q6102" s="57">
        <f t="shared" si="2356"/>
        <v>0</v>
      </c>
      <c r="R6102" s="74"/>
      <c r="S6102" s="53">
        <f t="shared" si="2359"/>
        <v>0</v>
      </c>
      <c r="T6102" s="58"/>
      <c r="U6102" s="58"/>
      <c r="V6102" s="53">
        <f t="shared" si="2358"/>
        <v>0</v>
      </c>
      <c r="W6102" s="75"/>
      <c r="X6102" s="76"/>
    </row>
    <row r="6103" spans="1:24" s="77" customFormat="1" ht="31.5" x14ac:dyDescent="0.25">
      <c r="A6103" s="72" t="s">
        <v>317</v>
      </c>
      <c r="B6103" s="33" t="s">
        <v>334</v>
      </c>
      <c r="C6103" s="78" t="s">
        <v>37</v>
      </c>
      <c r="D6103" s="43" t="s">
        <v>191</v>
      </c>
      <c r="E6103" s="74"/>
      <c r="F6103" s="74"/>
      <c r="G6103" s="74"/>
      <c r="H6103" s="74"/>
      <c r="I6103" s="54"/>
      <c r="J6103" s="50"/>
      <c r="K6103" s="54"/>
      <c r="L6103" s="55"/>
      <c r="M6103" s="75"/>
      <c r="N6103" s="75"/>
      <c r="O6103" s="74"/>
      <c r="P6103" s="74"/>
      <c r="Q6103" s="57">
        <f t="shared" si="2356"/>
        <v>0</v>
      </c>
      <c r="R6103" s="74"/>
      <c r="S6103" s="53">
        <f t="shared" si="2359"/>
        <v>0</v>
      </c>
      <c r="T6103" s="58"/>
      <c r="U6103" s="58"/>
      <c r="V6103" s="53">
        <f t="shared" si="2358"/>
        <v>0</v>
      </c>
      <c r="W6103" s="75"/>
      <c r="X6103" s="76"/>
    </row>
    <row r="6104" spans="1:24" s="77" customFormat="1" ht="31.5" x14ac:dyDescent="0.25">
      <c r="A6104" s="72" t="s">
        <v>317</v>
      </c>
      <c r="B6104" s="33" t="s">
        <v>334</v>
      </c>
      <c r="C6104" s="78" t="s">
        <v>38</v>
      </c>
      <c r="D6104" s="43" t="s">
        <v>169</v>
      </c>
      <c r="E6104" s="74"/>
      <c r="F6104" s="74"/>
      <c r="G6104" s="74"/>
      <c r="H6104" s="74"/>
      <c r="I6104" s="54"/>
      <c r="J6104" s="50"/>
      <c r="K6104" s="54"/>
      <c r="L6104" s="55"/>
      <c r="M6104" s="75"/>
      <c r="N6104" s="75"/>
      <c r="O6104" s="74"/>
      <c r="P6104" s="74"/>
      <c r="Q6104" s="57">
        <f t="shared" si="2356"/>
        <v>0</v>
      </c>
      <c r="R6104" s="74"/>
      <c r="S6104" s="53">
        <f t="shared" si="2359"/>
        <v>0</v>
      </c>
      <c r="T6104" s="58"/>
      <c r="U6104" s="58"/>
      <c r="V6104" s="53">
        <f t="shared" si="2358"/>
        <v>0</v>
      </c>
      <c r="W6104" s="75"/>
      <c r="X6104" s="76"/>
    </row>
    <row r="6105" spans="1:24" s="77" customFormat="1" ht="15.75" x14ac:dyDescent="0.25">
      <c r="A6105" s="72" t="s">
        <v>317</v>
      </c>
      <c r="B6105" s="33" t="s">
        <v>334</v>
      </c>
      <c r="C6105" s="78" t="s">
        <v>39</v>
      </c>
      <c r="D6105" s="43" t="s">
        <v>170</v>
      </c>
      <c r="E6105" s="74"/>
      <c r="F6105" s="74"/>
      <c r="G6105" s="74"/>
      <c r="H6105" s="74"/>
      <c r="I6105" s="54"/>
      <c r="J6105" s="50"/>
      <c r="K6105" s="54"/>
      <c r="L6105" s="55"/>
      <c r="M6105" s="75"/>
      <c r="N6105" s="75"/>
      <c r="O6105" s="74"/>
      <c r="P6105" s="74"/>
      <c r="Q6105" s="57">
        <f t="shared" si="2356"/>
        <v>0</v>
      </c>
      <c r="R6105" s="74"/>
      <c r="S6105" s="53">
        <f t="shared" si="2359"/>
        <v>0</v>
      </c>
      <c r="T6105" s="58"/>
      <c r="U6105" s="58"/>
      <c r="V6105" s="53">
        <f t="shared" si="2358"/>
        <v>0</v>
      </c>
      <c r="W6105" s="75"/>
      <c r="X6105" s="76"/>
    </row>
    <row r="6106" spans="1:24" s="77" customFormat="1" ht="47.25" x14ac:dyDescent="0.25">
      <c r="A6106" s="72" t="s">
        <v>317</v>
      </c>
      <c r="B6106" s="33" t="s">
        <v>334</v>
      </c>
      <c r="C6106" s="78" t="s">
        <v>40</v>
      </c>
      <c r="D6106" s="43" t="s">
        <v>172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si="2356"/>
        <v>0</v>
      </c>
      <c r="R6106" s="74"/>
      <c r="S6106" s="53">
        <f t="shared" si="2359"/>
        <v>0</v>
      </c>
      <c r="T6106" s="58"/>
      <c r="U6106" s="58"/>
      <c r="V6106" s="53">
        <f t="shared" si="2358"/>
        <v>0</v>
      </c>
      <c r="W6106" s="75"/>
      <c r="X6106" s="76"/>
    </row>
    <row r="6107" spans="1:24" s="77" customFormat="1" ht="15.75" x14ac:dyDescent="0.25">
      <c r="A6107" s="72" t="s">
        <v>317</v>
      </c>
      <c r="B6107" s="33" t="s">
        <v>334</v>
      </c>
      <c r="C6107" s="78" t="s">
        <v>41</v>
      </c>
      <c r="D6107" s="43" t="s">
        <v>171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2356"/>
        <v>0</v>
      </c>
      <c r="R6107" s="74"/>
      <c r="S6107" s="53">
        <f t="shared" si="2359"/>
        <v>0</v>
      </c>
      <c r="T6107" s="58"/>
      <c r="U6107" s="58"/>
      <c r="V6107" s="53">
        <f t="shared" si="2358"/>
        <v>0</v>
      </c>
      <c r="W6107" s="75"/>
      <c r="X6107" s="76"/>
    </row>
    <row r="6108" spans="1:24" s="77" customFormat="1" ht="15.75" x14ac:dyDescent="0.25">
      <c r="A6108" s="72" t="s">
        <v>317</v>
      </c>
      <c r="B6108" s="33" t="s">
        <v>334</v>
      </c>
      <c r="C6108" s="78" t="s">
        <v>42</v>
      </c>
      <c r="D6108" s="43" t="s">
        <v>192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2356"/>
        <v>0</v>
      </c>
      <c r="R6108" s="74"/>
      <c r="S6108" s="53">
        <f t="shared" si="2359"/>
        <v>0</v>
      </c>
      <c r="T6108" s="58"/>
      <c r="U6108" s="58"/>
      <c r="V6108" s="53">
        <f t="shared" si="2358"/>
        <v>0</v>
      </c>
      <c r="W6108" s="75"/>
      <c r="X6108" s="76"/>
    </row>
    <row r="6109" spans="1:24" s="77" customFormat="1" ht="15.75" x14ac:dyDescent="0.25">
      <c r="A6109" s="72" t="s">
        <v>317</v>
      </c>
      <c r="B6109" s="33" t="s">
        <v>334</v>
      </c>
      <c r="C6109" s="78" t="s">
        <v>43</v>
      </c>
      <c r="D6109" s="43" t="s">
        <v>193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2356"/>
        <v>0</v>
      </c>
      <c r="R6109" s="74"/>
      <c r="S6109" s="53">
        <f t="shared" si="2359"/>
        <v>0</v>
      </c>
      <c r="T6109" s="58"/>
      <c r="U6109" s="58"/>
      <c r="V6109" s="53">
        <f t="shared" si="2358"/>
        <v>0</v>
      </c>
      <c r="W6109" s="75"/>
      <c r="X6109" s="76"/>
    </row>
    <row r="6110" spans="1:24" s="77" customFormat="1" ht="15.75" x14ac:dyDescent="0.25">
      <c r="A6110" s="72" t="s">
        <v>317</v>
      </c>
      <c r="B6110" s="33" t="s">
        <v>334</v>
      </c>
      <c r="C6110" s="78" t="s">
        <v>44</v>
      </c>
      <c r="D6110" s="43" t="s">
        <v>173</v>
      </c>
      <c r="E6110" s="53">
        <v>190479</v>
      </c>
      <c r="F6110" s="53">
        <f>ROUND(E6110/12*2,2)</f>
        <v>31746.5</v>
      </c>
      <c r="G6110" s="53">
        <v>44990</v>
      </c>
      <c r="H6110" s="53">
        <v>31552</v>
      </c>
      <c r="I6110" s="119">
        <f t="shared" ref="I6110" si="2360">G6110-F6110</f>
        <v>13243.5</v>
      </c>
      <c r="J6110" s="55">
        <f t="shared" ref="J6110" si="2361">ROUND(I6110/F6110*100,2)</f>
        <v>41.72</v>
      </c>
      <c r="K6110" s="54"/>
      <c r="L6110" s="55"/>
      <c r="M6110" s="75"/>
      <c r="N6110" s="75"/>
      <c r="O6110" s="74">
        <v>2849</v>
      </c>
      <c r="P6110" s="74">
        <v>2051</v>
      </c>
      <c r="Q6110" s="57">
        <f t="shared" si="2356"/>
        <v>798</v>
      </c>
      <c r="R6110" s="74">
        <v>326</v>
      </c>
      <c r="S6110" s="53">
        <f>ROUND(R6110/12*2,0)</f>
        <v>54</v>
      </c>
      <c r="T6110" s="58">
        <v>79</v>
      </c>
      <c r="U6110" s="58">
        <v>56</v>
      </c>
      <c r="V6110" s="53">
        <f t="shared" si="2358"/>
        <v>23</v>
      </c>
      <c r="W6110" s="75"/>
      <c r="X6110" s="76"/>
    </row>
    <row r="6111" spans="1:24" s="77" customFormat="1" ht="15.75" x14ac:dyDescent="0.25">
      <c r="A6111" s="72" t="s">
        <v>317</v>
      </c>
      <c r="B6111" s="33" t="s">
        <v>334</v>
      </c>
      <c r="C6111" s="78" t="s">
        <v>45</v>
      </c>
      <c r="D6111" s="43" t="s">
        <v>187</v>
      </c>
      <c r="E6111" s="74"/>
      <c r="F6111" s="74"/>
      <c r="G6111" s="74"/>
      <c r="H6111" s="74"/>
      <c r="I6111" s="54"/>
      <c r="J6111" s="50"/>
      <c r="K6111" s="54"/>
      <c r="L6111" s="55"/>
      <c r="M6111" s="75"/>
      <c r="N6111" s="75"/>
      <c r="O6111" s="74"/>
      <c r="P6111" s="74"/>
      <c r="Q6111" s="57">
        <f t="shared" si="2356"/>
        <v>0</v>
      </c>
      <c r="R6111" s="74"/>
      <c r="S6111" s="53">
        <f t="shared" ref="S6111:S6121" si="2362">ROUND(R6111/12*3,0)</f>
        <v>0</v>
      </c>
      <c r="T6111" s="58"/>
      <c r="U6111" s="58"/>
      <c r="V6111" s="53">
        <f t="shared" si="2358"/>
        <v>0</v>
      </c>
      <c r="W6111" s="75"/>
      <c r="X6111" s="76"/>
    </row>
    <row r="6112" spans="1:24" s="77" customFormat="1" ht="15.75" x14ac:dyDescent="0.25">
      <c r="A6112" s="72" t="s">
        <v>317</v>
      </c>
      <c r="B6112" s="33" t="s">
        <v>334</v>
      </c>
      <c r="C6112" s="78" t="s">
        <v>46</v>
      </c>
      <c r="D6112" s="43" t="s">
        <v>194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2356"/>
        <v>0</v>
      </c>
      <c r="R6112" s="74"/>
      <c r="S6112" s="53">
        <f t="shared" si="2362"/>
        <v>0</v>
      </c>
      <c r="T6112" s="58"/>
      <c r="U6112" s="58"/>
      <c r="V6112" s="53">
        <f t="shared" si="2358"/>
        <v>0</v>
      </c>
      <c r="W6112" s="75"/>
      <c r="X6112" s="76"/>
    </row>
    <row r="6113" spans="1:24" s="77" customFormat="1" ht="15.75" x14ac:dyDescent="0.25">
      <c r="A6113" s="72" t="s">
        <v>317</v>
      </c>
      <c r="B6113" s="33" t="s">
        <v>334</v>
      </c>
      <c r="C6113" s="78" t="s">
        <v>47</v>
      </c>
      <c r="D6113" s="43" t="s">
        <v>121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2356"/>
        <v>0</v>
      </c>
      <c r="R6113" s="74"/>
      <c r="S6113" s="53">
        <f t="shared" si="2362"/>
        <v>0</v>
      </c>
      <c r="T6113" s="58"/>
      <c r="U6113" s="58"/>
      <c r="V6113" s="53">
        <f t="shared" si="2358"/>
        <v>0</v>
      </c>
      <c r="W6113" s="75"/>
      <c r="X6113" s="76"/>
    </row>
    <row r="6114" spans="1:24" s="77" customFormat="1" ht="15.75" x14ac:dyDescent="0.25">
      <c r="A6114" s="72" t="s">
        <v>317</v>
      </c>
      <c r="B6114" s="33" t="s">
        <v>334</v>
      </c>
      <c r="C6114" s="78" t="s">
        <v>48</v>
      </c>
      <c r="D6114" s="43" t="s">
        <v>195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2356"/>
        <v>0</v>
      </c>
      <c r="R6114" s="74"/>
      <c r="S6114" s="53">
        <f t="shared" si="2362"/>
        <v>0</v>
      </c>
      <c r="T6114" s="58"/>
      <c r="U6114" s="58"/>
      <c r="V6114" s="53">
        <f t="shared" si="2358"/>
        <v>0</v>
      </c>
      <c r="W6114" s="75"/>
      <c r="X6114" s="76"/>
    </row>
    <row r="6115" spans="1:24" s="77" customFormat="1" ht="31.5" x14ac:dyDescent="0.25">
      <c r="A6115" s="72" t="s">
        <v>317</v>
      </c>
      <c r="B6115" s="33" t="s">
        <v>334</v>
      </c>
      <c r="C6115" s="78" t="s">
        <v>128</v>
      </c>
      <c r="D6115" s="43" t="s">
        <v>118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2356"/>
        <v>0</v>
      </c>
      <c r="R6115" s="74"/>
      <c r="S6115" s="53">
        <f t="shared" si="2362"/>
        <v>0</v>
      </c>
      <c r="T6115" s="58"/>
      <c r="U6115" s="58"/>
      <c r="V6115" s="53">
        <f t="shared" si="2358"/>
        <v>0</v>
      </c>
      <c r="W6115" s="75"/>
      <c r="X6115" s="76"/>
    </row>
    <row r="6116" spans="1:24" s="77" customFormat="1" ht="15.75" x14ac:dyDescent="0.25">
      <c r="A6116" s="72" t="s">
        <v>317</v>
      </c>
      <c r="B6116" s="33" t="s">
        <v>334</v>
      </c>
      <c r="C6116" s="78" t="s">
        <v>47</v>
      </c>
      <c r="D6116" s="43" t="s">
        <v>121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2356"/>
        <v>0</v>
      </c>
      <c r="R6116" s="74"/>
      <c r="S6116" s="53">
        <f t="shared" si="2362"/>
        <v>0</v>
      </c>
      <c r="T6116" s="58"/>
      <c r="U6116" s="58"/>
      <c r="V6116" s="53">
        <f t="shared" si="2358"/>
        <v>0</v>
      </c>
      <c r="W6116" s="75"/>
      <c r="X6116" s="76"/>
    </row>
    <row r="6117" spans="1:24" s="77" customFormat="1" ht="31.5" x14ac:dyDescent="0.25">
      <c r="A6117" s="72" t="s">
        <v>317</v>
      </c>
      <c r="B6117" s="33" t="s">
        <v>334</v>
      </c>
      <c r="C6117" s="78" t="s">
        <v>49</v>
      </c>
      <c r="D6117" s="43" t="s">
        <v>196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2356"/>
        <v>0</v>
      </c>
      <c r="R6117" s="74"/>
      <c r="S6117" s="53">
        <f t="shared" si="2362"/>
        <v>0</v>
      </c>
      <c r="T6117" s="58"/>
      <c r="U6117" s="58"/>
      <c r="V6117" s="53">
        <f t="shared" si="2358"/>
        <v>0</v>
      </c>
      <c r="W6117" s="75"/>
      <c r="X6117" s="76"/>
    </row>
    <row r="6118" spans="1:24" s="77" customFormat="1" ht="31.5" x14ac:dyDescent="0.25">
      <c r="A6118" s="72" t="s">
        <v>317</v>
      </c>
      <c r="B6118" s="33" t="s">
        <v>334</v>
      </c>
      <c r="C6118" s="78" t="s">
        <v>197</v>
      </c>
      <c r="D6118" s="43" t="s">
        <v>198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2356"/>
        <v>0</v>
      </c>
      <c r="R6118" s="74"/>
      <c r="S6118" s="53">
        <f t="shared" si="2362"/>
        <v>0</v>
      </c>
      <c r="T6118" s="58"/>
      <c r="U6118" s="58"/>
      <c r="V6118" s="53">
        <f t="shared" si="2358"/>
        <v>0</v>
      </c>
      <c r="W6118" s="75"/>
      <c r="X6118" s="76"/>
    </row>
    <row r="6119" spans="1:24" s="77" customFormat="1" ht="47.25" x14ac:dyDescent="0.25">
      <c r="A6119" s="72" t="s">
        <v>317</v>
      </c>
      <c r="B6119" s="33" t="s">
        <v>334</v>
      </c>
      <c r="C6119" s="78" t="s">
        <v>199</v>
      </c>
      <c r="D6119" s="43" t="s">
        <v>200</v>
      </c>
      <c r="E6119" s="74"/>
      <c r="F6119" s="74"/>
      <c r="G6119" s="74"/>
      <c r="H6119" s="74"/>
      <c r="I6119" s="54"/>
      <c r="J6119" s="50"/>
      <c r="K6119" s="54"/>
      <c r="L6119" s="55"/>
      <c r="M6119" s="75"/>
      <c r="N6119" s="75"/>
      <c r="O6119" s="74"/>
      <c r="P6119" s="74"/>
      <c r="Q6119" s="57">
        <f t="shared" si="2356"/>
        <v>0</v>
      </c>
      <c r="R6119" s="74"/>
      <c r="S6119" s="53">
        <f t="shared" si="2362"/>
        <v>0</v>
      </c>
      <c r="T6119" s="58"/>
      <c r="U6119" s="58"/>
      <c r="V6119" s="53">
        <f t="shared" si="2358"/>
        <v>0</v>
      </c>
      <c r="W6119" s="75"/>
      <c r="X6119" s="76"/>
    </row>
    <row r="6120" spans="1:24" s="77" customFormat="1" ht="31.5" x14ac:dyDescent="0.25">
      <c r="A6120" s="72" t="s">
        <v>317</v>
      </c>
      <c r="B6120" s="33" t="s">
        <v>334</v>
      </c>
      <c r="C6120" s="78" t="s">
        <v>201</v>
      </c>
      <c r="D6120" s="43" t="s">
        <v>202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>
        <f t="shared" si="2356"/>
        <v>0</v>
      </c>
      <c r="R6120" s="74"/>
      <c r="S6120" s="53">
        <f t="shared" si="2362"/>
        <v>0</v>
      </c>
      <c r="T6120" s="58"/>
      <c r="U6120" s="58"/>
      <c r="V6120" s="53">
        <f t="shared" si="2358"/>
        <v>0</v>
      </c>
      <c r="W6120" s="75"/>
      <c r="X6120" s="76"/>
    </row>
    <row r="6121" spans="1:24" s="77" customFormat="1" ht="47.25" x14ac:dyDescent="0.25">
      <c r="A6121" s="72" t="s">
        <v>317</v>
      </c>
      <c r="B6121" s="33" t="s">
        <v>334</v>
      </c>
      <c r="C6121" s="78" t="s">
        <v>203</v>
      </c>
      <c r="D6121" s="43" t="s">
        <v>204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2356"/>
        <v>0</v>
      </c>
      <c r="R6121" s="74"/>
      <c r="S6121" s="53">
        <f t="shared" si="2362"/>
        <v>0</v>
      </c>
      <c r="T6121" s="58"/>
      <c r="U6121" s="58"/>
      <c r="V6121" s="53">
        <f t="shared" si="2358"/>
        <v>0</v>
      </c>
      <c r="W6121" s="75"/>
      <c r="X6121" s="76"/>
    </row>
    <row r="6122" spans="1:24" s="77" customFormat="1" ht="31.5" x14ac:dyDescent="0.25">
      <c r="A6122" s="72" t="s">
        <v>317</v>
      </c>
      <c r="B6122" s="22" t="s">
        <v>335</v>
      </c>
      <c r="C6122" s="73" t="s">
        <v>102</v>
      </c>
      <c r="D6122" s="32" t="s">
        <v>50</v>
      </c>
      <c r="E6122" s="64">
        <f>SUM(E6123:E6169)</f>
        <v>10000</v>
      </c>
      <c r="F6122" s="64">
        <f>SUM(F6123:F6169)</f>
        <v>10000</v>
      </c>
      <c r="G6122" s="64">
        <f>SUM(G6123:G6169)</f>
        <v>10000</v>
      </c>
      <c r="H6122" s="64">
        <f>SUM(H6123:H6169)</f>
        <v>10000</v>
      </c>
      <c r="I6122" s="64">
        <f>SUM(I6123:I6169)</f>
        <v>0</v>
      </c>
      <c r="J6122" s="50">
        <f>ROUND(I6122/F6122*100,2)</f>
        <v>0</v>
      </c>
      <c r="K6122" s="64">
        <f>SUM(K6123:K6169)</f>
        <v>0</v>
      </c>
      <c r="L6122" s="64">
        <f>SUM(L6123:L6168)</f>
        <v>0</v>
      </c>
      <c r="M6122" s="64"/>
      <c r="N6122" s="64"/>
      <c r="O6122" s="64">
        <f t="shared" ref="O6122:V6122" si="2363">SUM(O6123:O6166)</f>
        <v>0</v>
      </c>
      <c r="P6122" s="64">
        <f t="shared" si="2363"/>
        <v>0</v>
      </c>
      <c r="Q6122" s="126">
        <f t="shared" si="2363"/>
        <v>0</v>
      </c>
      <c r="R6122" s="64">
        <f t="shared" si="2363"/>
        <v>0</v>
      </c>
      <c r="S6122" s="64">
        <f t="shared" si="2363"/>
        <v>0</v>
      </c>
      <c r="T6122" s="136">
        <f t="shared" si="2363"/>
        <v>0</v>
      </c>
      <c r="U6122" s="136">
        <f t="shared" si="2363"/>
        <v>0</v>
      </c>
      <c r="V6122" s="64">
        <f t="shared" si="2363"/>
        <v>0</v>
      </c>
      <c r="W6122" s="64"/>
      <c r="X6122" s="76"/>
    </row>
    <row r="6123" spans="1:24" s="77" customFormat="1" ht="63" x14ac:dyDescent="0.25">
      <c r="A6123" s="72" t="s">
        <v>317</v>
      </c>
      <c r="B6123" s="44" t="s">
        <v>335</v>
      </c>
      <c r="C6123" s="73" t="s">
        <v>102</v>
      </c>
      <c r="D6123" s="43" t="s">
        <v>205</v>
      </c>
      <c r="E6123" s="74"/>
      <c r="F6123" s="74"/>
      <c r="G6123" s="74"/>
      <c r="H6123" s="74"/>
      <c r="I6123" s="54"/>
      <c r="J6123" s="50"/>
      <c r="K6123" s="54"/>
      <c r="L6123" s="55"/>
      <c r="M6123" s="75"/>
      <c r="N6123" s="75"/>
      <c r="O6123" s="74"/>
      <c r="P6123" s="74"/>
      <c r="Q6123" s="57">
        <f>O6123-P6123</f>
        <v>0</v>
      </c>
      <c r="R6123" s="74"/>
      <c r="S6123" s="53">
        <f>ROUND(R6123/12*3,0)</f>
        <v>0</v>
      </c>
      <c r="T6123" s="58"/>
      <c r="U6123" s="58"/>
      <c r="V6123" s="53">
        <f>T6123-U6123</f>
        <v>0</v>
      </c>
      <c r="W6123" s="75"/>
      <c r="X6123" s="76"/>
    </row>
    <row r="6124" spans="1:24" s="77" customFormat="1" ht="15.75" x14ac:dyDescent="0.25">
      <c r="A6124" s="72" t="s">
        <v>317</v>
      </c>
      <c r="B6124" s="44" t="s">
        <v>335</v>
      </c>
      <c r="C6124" s="23" t="s">
        <v>367</v>
      </c>
      <c r="D6124" s="43" t="s">
        <v>370</v>
      </c>
      <c r="E6124" s="74"/>
      <c r="F6124" s="74"/>
      <c r="G6124" s="74"/>
      <c r="H6124" s="74"/>
      <c r="I6124" s="54"/>
      <c r="J6124" s="50"/>
      <c r="K6124" s="54"/>
      <c r="L6124" s="55"/>
      <c r="M6124" s="75"/>
      <c r="N6124" s="75"/>
      <c r="O6124" s="74"/>
      <c r="P6124" s="74"/>
      <c r="Q6124" s="57"/>
      <c r="R6124" s="74"/>
      <c r="S6124" s="53"/>
      <c r="T6124" s="58"/>
      <c r="U6124" s="58"/>
      <c r="V6124" s="53"/>
      <c r="W6124" s="75"/>
      <c r="X6124" s="76"/>
    </row>
    <row r="6125" spans="1:24" s="77" customFormat="1" ht="15.75" x14ac:dyDescent="0.25">
      <c r="A6125" s="72" t="s">
        <v>317</v>
      </c>
      <c r="B6125" s="44" t="s">
        <v>335</v>
      </c>
      <c r="C6125" s="23" t="s">
        <v>368</v>
      </c>
      <c r="D6125" s="43" t="s">
        <v>371</v>
      </c>
      <c r="E6125" s="74"/>
      <c r="F6125" s="74"/>
      <c r="G6125" s="74"/>
      <c r="H6125" s="74"/>
      <c r="I6125" s="54"/>
      <c r="J6125" s="50"/>
      <c r="K6125" s="54"/>
      <c r="L6125" s="55"/>
      <c r="M6125" s="75"/>
      <c r="N6125" s="75"/>
      <c r="O6125" s="74"/>
      <c r="P6125" s="74"/>
      <c r="Q6125" s="57"/>
      <c r="R6125" s="74"/>
      <c r="S6125" s="53"/>
      <c r="T6125" s="58"/>
      <c r="U6125" s="58"/>
      <c r="V6125" s="53"/>
      <c r="W6125" s="75"/>
      <c r="X6125" s="76"/>
    </row>
    <row r="6126" spans="1:24" s="77" customFormat="1" ht="31.5" x14ac:dyDescent="0.25">
      <c r="A6126" s="72" t="s">
        <v>317</v>
      </c>
      <c r="B6126" s="44" t="s">
        <v>335</v>
      </c>
      <c r="C6126" s="23" t="s">
        <v>369</v>
      </c>
      <c r="D6126" s="43" t="s">
        <v>372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/>
      <c r="R6126" s="74"/>
      <c r="S6126" s="53"/>
      <c r="T6126" s="58"/>
      <c r="U6126" s="58"/>
      <c r="V6126" s="53"/>
      <c r="W6126" s="75"/>
      <c r="X6126" s="76"/>
    </row>
    <row r="6127" spans="1:24" s="77" customFormat="1" ht="31.5" x14ac:dyDescent="0.25">
      <c r="A6127" s="72" t="s">
        <v>317</v>
      </c>
      <c r="B6127" s="44" t="s">
        <v>335</v>
      </c>
      <c r="C6127" s="79" t="s">
        <v>206</v>
      </c>
      <c r="D6127" s="43" t="s">
        <v>207</v>
      </c>
      <c r="E6127" s="74"/>
      <c r="F6127" s="74"/>
      <c r="G6127" s="74"/>
      <c r="H6127" s="74"/>
      <c r="I6127" s="119"/>
      <c r="J6127" s="55"/>
      <c r="K6127" s="119"/>
      <c r="L6127" s="55"/>
      <c r="M6127" s="75"/>
      <c r="N6127" s="75"/>
      <c r="O6127" s="74"/>
      <c r="P6127" s="74"/>
      <c r="Q6127" s="59">
        <f t="shared" ref="Q6127:Q6164" si="2364">O6127-P6127</f>
        <v>0</v>
      </c>
      <c r="R6127" s="74"/>
      <c r="S6127" s="53">
        <f t="shared" ref="S6127:S6164" si="2365">ROUND(R6127/12*3,0)</f>
        <v>0</v>
      </c>
      <c r="T6127" s="53"/>
      <c r="U6127" s="53"/>
      <c r="V6127" s="53">
        <f t="shared" ref="V6127:V6164" si="2366">T6127-U6127</f>
        <v>0</v>
      </c>
      <c r="W6127" s="75"/>
      <c r="X6127" s="76"/>
    </row>
    <row r="6128" spans="1:24" s="77" customFormat="1" ht="31.5" x14ac:dyDescent="0.25">
      <c r="A6128" s="72" t="s">
        <v>317</v>
      </c>
      <c r="B6128" s="44" t="s">
        <v>335</v>
      </c>
      <c r="C6128" s="79" t="s">
        <v>208</v>
      </c>
      <c r="D6128" s="43" t="s">
        <v>209</v>
      </c>
      <c r="E6128" s="53"/>
      <c r="F6128" s="53">
        <f>E6128/12*1</f>
        <v>0</v>
      </c>
      <c r="G6128" s="53"/>
      <c r="H6128" s="53"/>
      <c r="I6128" s="54"/>
      <c r="J6128" s="50"/>
      <c r="K6128" s="54"/>
      <c r="L6128" s="55"/>
      <c r="M6128" s="75"/>
      <c r="N6128" s="75"/>
      <c r="O6128" s="74"/>
      <c r="P6128" s="74"/>
      <c r="Q6128" s="57">
        <f t="shared" si="2364"/>
        <v>0</v>
      </c>
      <c r="R6128" s="74"/>
      <c r="S6128" s="53">
        <f t="shared" si="2365"/>
        <v>0</v>
      </c>
      <c r="T6128" s="58"/>
      <c r="U6128" s="58"/>
      <c r="V6128" s="53">
        <f t="shared" si="2366"/>
        <v>0</v>
      </c>
      <c r="W6128" s="75"/>
      <c r="X6128" s="76"/>
    </row>
    <row r="6129" spans="1:24" s="77" customFormat="1" ht="15.75" x14ac:dyDescent="0.25">
      <c r="A6129" s="72" t="s">
        <v>317</v>
      </c>
      <c r="B6129" s="44" t="s">
        <v>335</v>
      </c>
      <c r="C6129" s="79" t="s">
        <v>210</v>
      </c>
      <c r="D6129" s="43" t="s">
        <v>223</v>
      </c>
      <c r="E6129" s="74"/>
      <c r="F6129" s="74"/>
      <c r="G6129" s="74"/>
      <c r="H6129" s="74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2364"/>
        <v>0</v>
      </c>
      <c r="R6129" s="74"/>
      <c r="S6129" s="53">
        <f t="shared" si="2365"/>
        <v>0</v>
      </c>
      <c r="T6129" s="58"/>
      <c r="U6129" s="58"/>
      <c r="V6129" s="53">
        <f t="shared" si="2366"/>
        <v>0</v>
      </c>
      <c r="W6129" s="75"/>
      <c r="X6129" s="76"/>
    </row>
    <row r="6130" spans="1:24" s="77" customFormat="1" ht="31.5" x14ac:dyDescent="0.25">
      <c r="A6130" s="72" t="s">
        <v>317</v>
      </c>
      <c r="B6130" s="44" t="s">
        <v>335</v>
      </c>
      <c r="C6130" s="79" t="s">
        <v>211</v>
      </c>
      <c r="D6130" s="43" t="s">
        <v>212</v>
      </c>
      <c r="E6130" s="53"/>
      <c r="F6130" s="53">
        <f>E6130/12*1</f>
        <v>0</v>
      </c>
      <c r="G6130" s="53"/>
      <c r="H6130" s="53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2364"/>
        <v>0</v>
      </c>
      <c r="R6130" s="74"/>
      <c r="S6130" s="53">
        <f t="shared" si="2365"/>
        <v>0</v>
      </c>
      <c r="T6130" s="58"/>
      <c r="U6130" s="58"/>
      <c r="V6130" s="53">
        <f t="shared" si="2366"/>
        <v>0</v>
      </c>
      <c r="W6130" s="75"/>
      <c r="X6130" s="76"/>
    </row>
    <row r="6131" spans="1:24" s="77" customFormat="1" ht="15.75" x14ac:dyDescent="0.25">
      <c r="A6131" s="72" t="s">
        <v>317</v>
      </c>
      <c r="B6131" s="44" t="s">
        <v>335</v>
      </c>
      <c r="C6131" s="79" t="s">
        <v>213</v>
      </c>
      <c r="D6131" s="43" t="s">
        <v>214</v>
      </c>
      <c r="E6131" s="74"/>
      <c r="F6131" s="74"/>
      <c r="G6131" s="74"/>
      <c r="H6131" s="74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2364"/>
        <v>0</v>
      </c>
      <c r="R6131" s="74"/>
      <c r="S6131" s="53">
        <f t="shared" si="2365"/>
        <v>0</v>
      </c>
      <c r="T6131" s="58"/>
      <c r="U6131" s="58"/>
      <c r="V6131" s="53">
        <f t="shared" si="2366"/>
        <v>0</v>
      </c>
      <c r="W6131" s="75"/>
      <c r="X6131" s="76"/>
    </row>
    <row r="6132" spans="1:24" s="77" customFormat="1" ht="31.5" x14ac:dyDescent="0.25">
      <c r="A6132" s="72" t="s">
        <v>317</v>
      </c>
      <c r="B6132" s="44" t="s">
        <v>335</v>
      </c>
      <c r="C6132" s="79" t="s">
        <v>215</v>
      </c>
      <c r="D6132" s="43" t="s">
        <v>216</v>
      </c>
      <c r="E6132" s="53"/>
      <c r="F6132" s="53">
        <f t="shared" ref="F6132:F6163" si="2367">E6132/12*1</f>
        <v>0</v>
      </c>
      <c r="G6132" s="53"/>
      <c r="H6132" s="53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2364"/>
        <v>0</v>
      </c>
      <c r="R6132" s="74"/>
      <c r="S6132" s="53">
        <f t="shared" si="2365"/>
        <v>0</v>
      </c>
      <c r="T6132" s="58"/>
      <c r="U6132" s="58"/>
      <c r="V6132" s="53">
        <f t="shared" si="2366"/>
        <v>0</v>
      </c>
      <c r="W6132" s="75"/>
      <c r="X6132" s="76"/>
    </row>
    <row r="6133" spans="1:24" s="77" customFormat="1" ht="31.5" x14ac:dyDescent="0.25">
      <c r="A6133" s="72" t="s">
        <v>317</v>
      </c>
      <c r="B6133" s="44" t="s">
        <v>335</v>
      </c>
      <c r="C6133" s="79" t="s">
        <v>217</v>
      </c>
      <c r="D6133" s="43" t="s">
        <v>218</v>
      </c>
      <c r="E6133" s="53"/>
      <c r="F6133" s="53">
        <f t="shared" si="2367"/>
        <v>0</v>
      </c>
      <c r="G6133" s="53"/>
      <c r="H6133" s="53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2364"/>
        <v>0</v>
      </c>
      <c r="R6133" s="74"/>
      <c r="S6133" s="53">
        <f t="shared" si="2365"/>
        <v>0</v>
      </c>
      <c r="T6133" s="58"/>
      <c r="U6133" s="58"/>
      <c r="V6133" s="53">
        <f t="shared" si="2366"/>
        <v>0</v>
      </c>
      <c r="W6133" s="75"/>
      <c r="X6133" s="76"/>
    </row>
    <row r="6134" spans="1:24" s="77" customFormat="1" ht="31.5" x14ac:dyDescent="0.25">
      <c r="A6134" s="72" t="s">
        <v>317</v>
      </c>
      <c r="B6134" s="44" t="s">
        <v>335</v>
      </c>
      <c r="C6134" s="79" t="s">
        <v>219</v>
      </c>
      <c r="D6134" s="43" t="s">
        <v>220</v>
      </c>
      <c r="E6134" s="53"/>
      <c r="F6134" s="53">
        <f t="shared" si="2367"/>
        <v>0</v>
      </c>
      <c r="G6134" s="53"/>
      <c r="H6134" s="53"/>
      <c r="I6134" s="54"/>
      <c r="J6134" s="50"/>
      <c r="K6134" s="54"/>
      <c r="L6134" s="55"/>
      <c r="M6134" s="75"/>
      <c r="N6134" s="75"/>
      <c r="O6134" s="74"/>
      <c r="P6134" s="74"/>
      <c r="Q6134" s="57">
        <f t="shared" si="2364"/>
        <v>0</v>
      </c>
      <c r="R6134" s="74"/>
      <c r="S6134" s="53">
        <f t="shared" si="2365"/>
        <v>0</v>
      </c>
      <c r="T6134" s="58"/>
      <c r="U6134" s="58"/>
      <c r="V6134" s="53">
        <f t="shared" si="2366"/>
        <v>0</v>
      </c>
      <c r="W6134" s="75"/>
      <c r="X6134" s="76"/>
    </row>
    <row r="6135" spans="1:24" s="77" customFormat="1" ht="31.5" x14ac:dyDescent="0.25">
      <c r="A6135" s="72" t="s">
        <v>317</v>
      </c>
      <c r="B6135" s="44" t="s">
        <v>335</v>
      </c>
      <c r="C6135" s="79" t="s">
        <v>221</v>
      </c>
      <c r="D6135" s="43" t="s">
        <v>224</v>
      </c>
      <c r="E6135" s="53"/>
      <c r="F6135" s="53">
        <f t="shared" si="2367"/>
        <v>0</v>
      </c>
      <c r="G6135" s="53"/>
      <c r="H6135" s="53"/>
      <c r="I6135" s="54"/>
      <c r="J6135" s="50"/>
      <c r="K6135" s="54"/>
      <c r="L6135" s="55"/>
      <c r="M6135" s="75"/>
      <c r="N6135" s="75"/>
      <c r="O6135" s="74"/>
      <c r="P6135" s="74"/>
      <c r="Q6135" s="57">
        <f t="shared" si="2364"/>
        <v>0</v>
      </c>
      <c r="R6135" s="74"/>
      <c r="S6135" s="53">
        <f t="shared" si="2365"/>
        <v>0</v>
      </c>
      <c r="T6135" s="58"/>
      <c r="U6135" s="58"/>
      <c r="V6135" s="53">
        <f t="shared" si="2366"/>
        <v>0</v>
      </c>
      <c r="W6135" s="75"/>
      <c r="X6135" s="76"/>
    </row>
    <row r="6136" spans="1:24" s="77" customFormat="1" ht="31.5" x14ac:dyDescent="0.25">
      <c r="A6136" s="72" t="s">
        <v>317</v>
      </c>
      <c r="B6136" s="44" t="s">
        <v>335</v>
      </c>
      <c r="C6136" s="79" t="s">
        <v>222</v>
      </c>
      <c r="D6136" s="43" t="s">
        <v>225</v>
      </c>
      <c r="E6136" s="53"/>
      <c r="F6136" s="53">
        <f t="shared" si="2367"/>
        <v>0</v>
      </c>
      <c r="G6136" s="53"/>
      <c r="H6136" s="53"/>
      <c r="I6136" s="54"/>
      <c r="J6136" s="50"/>
      <c r="K6136" s="54"/>
      <c r="L6136" s="55"/>
      <c r="M6136" s="75"/>
      <c r="N6136" s="75"/>
      <c r="O6136" s="74"/>
      <c r="P6136" s="74"/>
      <c r="Q6136" s="57">
        <f t="shared" si="2364"/>
        <v>0</v>
      </c>
      <c r="R6136" s="74"/>
      <c r="S6136" s="53">
        <f t="shared" si="2365"/>
        <v>0</v>
      </c>
      <c r="T6136" s="58"/>
      <c r="U6136" s="58"/>
      <c r="V6136" s="53">
        <f t="shared" si="2366"/>
        <v>0</v>
      </c>
      <c r="W6136" s="75"/>
      <c r="X6136" s="76"/>
    </row>
    <row r="6137" spans="1:24" s="77" customFormat="1" ht="31.5" x14ac:dyDescent="0.25">
      <c r="A6137" s="72" t="s">
        <v>317</v>
      </c>
      <c r="B6137" s="44" t="s">
        <v>335</v>
      </c>
      <c r="C6137" s="79" t="s">
        <v>277</v>
      </c>
      <c r="D6137" s="43" t="s">
        <v>278</v>
      </c>
      <c r="E6137" s="53"/>
      <c r="F6137" s="53">
        <f t="shared" si="2367"/>
        <v>0</v>
      </c>
      <c r="G6137" s="53"/>
      <c r="H6137" s="53"/>
      <c r="I6137" s="54"/>
      <c r="J6137" s="50"/>
      <c r="K6137" s="54"/>
      <c r="L6137" s="55"/>
      <c r="M6137" s="75"/>
      <c r="N6137" s="75"/>
      <c r="O6137" s="74"/>
      <c r="P6137" s="74"/>
      <c r="Q6137" s="57">
        <f t="shared" si="2364"/>
        <v>0</v>
      </c>
      <c r="R6137" s="74"/>
      <c r="S6137" s="53">
        <f t="shared" si="2365"/>
        <v>0</v>
      </c>
      <c r="T6137" s="58"/>
      <c r="U6137" s="58"/>
      <c r="V6137" s="53">
        <f t="shared" si="2366"/>
        <v>0</v>
      </c>
      <c r="W6137" s="75"/>
      <c r="X6137" s="76"/>
    </row>
    <row r="6138" spans="1:24" s="77" customFormat="1" ht="15.75" x14ac:dyDescent="0.25">
      <c r="A6138" s="72" t="s">
        <v>317</v>
      </c>
      <c r="B6138" s="44" t="s">
        <v>335</v>
      </c>
      <c r="C6138" s="79" t="s">
        <v>226</v>
      </c>
      <c r="D6138" s="38" t="s">
        <v>408</v>
      </c>
      <c r="E6138" s="53"/>
      <c r="F6138" s="53">
        <f t="shared" si="2367"/>
        <v>0</v>
      </c>
      <c r="G6138" s="53"/>
      <c r="H6138" s="53"/>
      <c r="I6138" s="119">
        <f>G6138-F6138</f>
        <v>0</v>
      </c>
      <c r="J6138" s="50"/>
      <c r="K6138" s="54"/>
      <c r="L6138" s="55"/>
      <c r="M6138" s="75"/>
      <c r="N6138" s="75"/>
      <c r="O6138" s="74"/>
      <c r="P6138" s="74"/>
      <c r="Q6138" s="57">
        <f t="shared" si="2364"/>
        <v>0</v>
      </c>
      <c r="R6138" s="74"/>
      <c r="S6138" s="53">
        <f t="shared" si="2365"/>
        <v>0</v>
      </c>
      <c r="T6138" s="58"/>
      <c r="U6138" s="58"/>
      <c r="V6138" s="53">
        <f t="shared" si="2366"/>
        <v>0</v>
      </c>
      <c r="W6138" s="75"/>
      <c r="X6138" s="76"/>
    </row>
    <row r="6139" spans="1:24" s="77" customFormat="1" ht="31.5" x14ac:dyDescent="0.25">
      <c r="A6139" s="72" t="s">
        <v>317</v>
      </c>
      <c r="B6139" s="44" t="s">
        <v>335</v>
      </c>
      <c r="C6139" s="79" t="s">
        <v>227</v>
      </c>
      <c r="D6139" s="43" t="s">
        <v>228</v>
      </c>
      <c r="E6139" s="53"/>
      <c r="F6139" s="53">
        <f t="shared" si="2367"/>
        <v>0</v>
      </c>
      <c r="G6139" s="53"/>
      <c r="H6139" s="53"/>
      <c r="I6139" s="54"/>
      <c r="J6139" s="50"/>
      <c r="K6139" s="54"/>
      <c r="L6139" s="55"/>
      <c r="M6139" s="75"/>
      <c r="N6139" s="75"/>
      <c r="O6139" s="74"/>
      <c r="P6139" s="74"/>
      <c r="Q6139" s="57">
        <f t="shared" si="2364"/>
        <v>0</v>
      </c>
      <c r="R6139" s="74"/>
      <c r="S6139" s="53">
        <f t="shared" si="2365"/>
        <v>0</v>
      </c>
      <c r="T6139" s="58"/>
      <c r="U6139" s="58"/>
      <c r="V6139" s="53">
        <f t="shared" si="2366"/>
        <v>0</v>
      </c>
      <c r="W6139" s="75"/>
      <c r="X6139" s="76"/>
    </row>
    <row r="6140" spans="1:24" s="77" customFormat="1" ht="15.75" x14ac:dyDescent="0.25">
      <c r="A6140" s="72" t="s">
        <v>317</v>
      </c>
      <c r="B6140" s="44" t="s">
        <v>335</v>
      </c>
      <c r="C6140" s="79" t="s">
        <v>229</v>
      </c>
      <c r="D6140" s="43" t="s">
        <v>230</v>
      </c>
      <c r="E6140" s="53"/>
      <c r="F6140" s="53">
        <f t="shared" si="2367"/>
        <v>0</v>
      </c>
      <c r="G6140" s="53"/>
      <c r="H6140" s="53"/>
      <c r="I6140" s="54"/>
      <c r="J6140" s="50"/>
      <c r="K6140" s="54"/>
      <c r="L6140" s="55"/>
      <c r="M6140" s="75"/>
      <c r="N6140" s="75"/>
      <c r="O6140" s="74"/>
      <c r="P6140" s="74"/>
      <c r="Q6140" s="57">
        <f t="shared" si="2364"/>
        <v>0</v>
      </c>
      <c r="R6140" s="74"/>
      <c r="S6140" s="53">
        <f t="shared" si="2365"/>
        <v>0</v>
      </c>
      <c r="T6140" s="58"/>
      <c r="U6140" s="58"/>
      <c r="V6140" s="53">
        <f t="shared" si="2366"/>
        <v>0</v>
      </c>
      <c r="W6140" s="75"/>
      <c r="X6140" s="76"/>
    </row>
    <row r="6141" spans="1:24" s="77" customFormat="1" ht="15.75" x14ac:dyDescent="0.25">
      <c r="A6141" s="72" t="s">
        <v>317</v>
      </c>
      <c r="B6141" s="44" t="s">
        <v>335</v>
      </c>
      <c r="C6141" s="37" t="s">
        <v>377</v>
      </c>
      <c r="D6141" s="43" t="s">
        <v>359</v>
      </c>
      <c r="E6141" s="53"/>
      <c r="F6141" s="53">
        <f t="shared" si="2367"/>
        <v>0</v>
      </c>
      <c r="G6141" s="53"/>
      <c r="H6141" s="53"/>
      <c r="I6141" s="54"/>
      <c r="J6141" s="50"/>
      <c r="K6141" s="54"/>
      <c r="L6141" s="55"/>
      <c r="M6141" s="75"/>
      <c r="N6141" s="75"/>
      <c r="O6141" s="74"/>
      <c r="P6141" s="74"/>
      <c r="Q6141" s="57">
        <f t="shared" si="2364"/>
        <v>0</v>
      </c>
      <c r="R6141" s="74"/>
      <c r="S6141" s="53">
        <f t="shared" si="2365"/>
        <v>0</v>
      </c>
      <c r="T6141" s="58"/>
      <c r="U6141" s="58"/>
      <c r="V6141" s="53">
        <f t="shared" si="2366"/>
        <v>0</v>
      </c>
      <c r="W6141" s="75"/>
      <c r="X6141" s="76"/>
    </row>
    <row r="6142" spans="1:24" s="77" customFormat="1" ht="15.75" x14ac:dyDescent="0.25">
      <c r="A6142" s="72" t="s">
        <v>317</v>
      </c>
      <c r="B6142" s="44" t="s">
        <v>335</v>
      </c>
      <c r="C6142" s="79" t="s">
        <v>231</v>
      </c>
      <c r="D6142" s="43" t="s">
        <v>232</v>
      </c>
      <c r="E6142" s="53"/>
      <c r="F6142" s="53">
        <f t="shared" si="2367"/>
        <v>0</v>
      </c>
      <c r="G6142" s="53"/>
      <c r="H6142" s="53"/>
      <c r="I6142" s="54"/>
      <c r="J6142" s="50"/>
      <c r="K6142" s="54"/>
      <c r="L6142" s="55"/>
      <c r="M6142" s="75"/>
      <c r="N6142" s="75"/>
      <c r="O6142" s="74"/>
      <c r="P6142" s="74"/>
      <c r="Q6142" s="57">
        <f t="shared" si="2364"/>
        <v>0</v>
      </c>
      <c r="R6142" s="74"/>
      <c r="S6142" s="53">
        <f t="shared" si="2365"/>
        <v>0</v>
      </c>
      <c r="T6142" s="58"/>
      <c r="U6142" s="58"/>
      <c r="V6142" s="53">
        <f t="shared" si="2366"/>
        <v>0</v>
      </c>
      <c r="W6142" s="75"/>
      <c r="X6142" s="76"/>
    </row>
    <row r="6143" spans="1:24" s="77" customFormat="1" ht="15.75" x14ac:dyDescent="0.25">
      <c r="A6143" s="72" t="s">
        <v>317</v>
      </c>
      <c r="B6143" s="44" t="s">
        <v>335</v>
      </c>
      <c r="C6143" s="79" t="s">
        <v>233</v>
      </c>
      <c r="D6143" s="43" t="s">
        <v>234</v>
      </c>
      <c r="E6143" s="53"/>
      <c r="F6143" s="53">
        <f t="shared" si="2367"/>
        <v>0</v>
      </c>
      <c r="G6143" s="53"/>
      <c r="H6143" s="53"/>
      <c r="I6143" s="54"/>
      <c r="J6143" s="50"/>
      <c r="K6143" s="54"/>
      <c r="L6143" s="55"/>
      <c r="M6143" s="75"/>
      <c r="N6143" s="75"/>
      <c r="O6143" s="74"/>
      <c r="P6143" s="74"/>
      <c r="Q6143" s="57">
        <f t="shared" si="2364"/>
        <v>0</v>
      </c>
      <c r="R6143" s="74"/>
      <c r="S6143" s="53">
        <f t="shared" si="2365"/>
        <v>0</v>
      </c>
      <c r="T6143" s="58"/>
      <c r="U6143" s="58"/>
      <c r="V6143" s="53">
        <f t="shared" si="2366"/>
        <v>0</v>
      </c>
      <c r="W6143" s="75"/>
      <c r="X6143" s="76"/>
    </row>
    <row r="6144" spans="1:24" s="77" customFormat="1" ht="31.5" x14ac:dyDescent="0.25">
      <c r="A6144" s="72" t="s">
        <v>317</v>
      </c>
      <c r="B6144" s="44" t="s">
        <v>335</v>
      </c>
      <c r="C6144" s="79" t="s">
        <v>235</v>
      </c>
      <c r="D6144" s="43" t="s">
        <v>236</v>
      </c>
      <c r="E6144" s="53"/>
      <c r="F6144" s="53">
        <f t="shared" si="2367"/>
        <v>0</v>
      </c>
      <c r="G6144" s="53"/>
      <c r="H6144" s="53"/>
      <c r="I6144" s="54"/>
      <c r="J6144" s="50"/>
      <c r="K6144" s="54"/>
      <c r="L6144" s="55"/>
      <c r="M6144" s="75"/>
      <c r="N6144" s="75"/>
      <c r="O6144" s="74"/>
      <c r="P6144" s="74"/>
      <c r="Q6144" s="57">
        <f t="shared" si="2364"/>
        <v>0</v>
      </c>
      <c r="R6144" s="74"/>
      <c r="S6144" s="53">
        <f t="shared" si="2365"/>
        <v>0</v>
      </c>
      <c r="T6144" s="58"/>
      <c r="U6144" s="58"/>
      <c r="V6144" s="53">
        <f t="shared" si="2366"/>
        <v>0</v>
      </c>
      <c r="W6144" s="75"/>
      <c r="X6144" s="76"/>
    </row>
    <row r="6145" spans="1:24" s="77" customFormat="1" ht="31.5" x14ac:dyDescent="0.25">
      <c r="A6145" s="72" t="s">
        <v>317</v>
      </c>
      <c r="B6145" s="44" t="s">
        <v>335</v>
      </c>
      <c r="C6145" s="79" t="s">
        <v>237</v>
      </c>
      <c r="D6145" s="43" t="s">
        <v>238</v>
      </c>
      <c r="E6145" s="53"/>
      <c r="F6145" s="53">
        <f t="shared" si="2367"/>
        <v>0</v>
      </c>
      <c r="G6145" s="53"/>
      <c r="H6145" s="53"/>
      <c r="I6145" s="54"/>
      <c r="J6145" s="50"/>
      <c r="K6145" s="54"/>
      <c r="L6145" s="55"/>
      <c r="M6145" s="75"/>
      <c r="N6145" s="75"/>
      <c r="O6145" s="74"/>
      <c r="P6145" s="74"/>
      <c r="Q6145" s="57">
        <f t="shared" si="2364"/>
        <v>0</v>
      </c>
      <c r="R6145" s="74"/>
      <c r="S6145" s="53">
        <f t="shared" si="2365"/>
        <v>0</v>
      </c>
      <c r="T6145" s="58"/>
      <c r="U6145" s="58"/>
      <c r="V6145" s="53">
        <f t="shared" si="2366"/>
        <v>0</v>
      </c>
      <c r="W6145" s="75"/>
      <c r="X6145" s="76"/>
    </row>
    <row r="6146" spans="1:24" s="77" customFormat="1" ht="15.75" x14ac:dyDescent="0.25">
      <c r="A6146" s="72" t="s">
        <v>317</v>
      </c>
      <c r="B6146" s="44" t="s">
        <v>335</v>
      </c>
      <c r="C6146" s="79" t="s">
        <v>239</v>
      </c>
      <c r="D6146" s="43" t="s">
        <v>243</v>
      </c>
      <c r="E6146" s="53"/>
      <c r="F6146" s="53">
        <f t="shared" si="2367"/>
        <v>0</v>
      </c>
      <c r="G6146" s="53"/>
      <c r="H6146" s="53"/>
      <c r="I6146" s="54"/>
      <c r="J6146" s="50"/>
      <c r="K6146" s="54"/>
      <c r="L6146" s="55"/>
      <c r="M6146" s="75"/>
      <c r="N6146" s="75"/>
      <c r="O6146" s="74"/>
      <c r="P6146" s="74"/>
      <c r="Q6146" s="57">
        <f t="shared" si="2364"/>
        <v>0</v>
      </c>
      <c r="R6146" s="74"/>
      <c r="S6146" s="53">
        <f t="shared" si="2365"/>
        <v>0</v>
      </c>
      <c r="T6146" s="58"/>
      <c r="U6146" s="58"/>
      <c r="V6146" s="53">
        <f t="shared" si="2366"/>
        <v>0</v>
      </c>
      <c r="W6146" s="75"/>
      <c r="X6146" s="76"/>
    </row>
    <row r="6147" spans="1:24" s="77" customFormat="1" ht="15.75" x14ac:dyDescent="0.25">
      <c r="A6147" s="72" t="s">
        <v>317</v>
      </c>
      <c r="B6147" s="44" t="s">
        <v>335</v>
      </c>
      <c r="C6147" s="86" t="s">
        <v>240</v>
      </c>
      <c r="D6147" s="43" t="s">
        <v>244</v>
      </c>
      <c r="E6147" s="53"/>
      <c r="F6147" s="53">
        <f t="shared" si="2367"/>
        <v>0</v>
      </c>
      <c r="G6147" s="53"/>
      <c r="H6147" s="53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2364"/>
        <v>0</v>
      </c>
      <c r="R6147" s="74"/>
      <c r="S6147" s="53">
        <f t="shared" si="2365"/>
        <v>0</v>
      </c>
      <c r="T6147" s="58"/>
      <c r="U6147" s="58"/>
      <c r="V6147" s="53">
        <f t="shared" si="2366"/>
        <v>0</v>
      </c>
      <c r="W6147" s="75"/>
      <c r="X6147" s="76"/>
    </row>
    <row r="6148" spans="1:24" s="77" customFormat="1" ht="15.75" x14ac:dyDescent="0.25">
      <c r="A6148" s="72" t="s">
        <v>317</v>
      </c>
      <c r="B6148" s="44" t="s">
        <v>335</v>
      </c>
      <c r="C6148" s="79" t="s">
        <v>241</v>
      </c>
      <c r="D6148" s="43" t="s">
        <v>242</v>
      </c>
      <c r="E6148" s="53"/>
      <c r="F6148" s="53">
        <f t="shared" si="2367"/>
        <v>0</v>
      </c>
      <c r="G6148" s="53"/>
      <c r="H6148" s="53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2364"/>
        <v>0</v>
      </c>
      <c r="R6148" s="74"/>
      <c r="S6148" s="53">
        <f t="shared" si="2365"/>
        <v>0</v>
      </c>
      <c r="T6148" s="58"/>
      <c r="U6148" s="58"/>
      <c r="V6148" s="53">
        <f t="shared" si="2366"/>
        <v>0</v>
      </c>
      <c r="W6148" s="75"/>
      <c r="X6148" s="76"/>
    </row>
    <row r="6149" spans="1:24" s="77" customFormat="1" ht="31.5" x14ac:dyDescent="0.25">
      <c r="A6149" s="72" t="s">
        <v>317</v>
      </c>
      <c r="B6149" s="44" t="s">
        <v>335</v>
      </c>
      <c r="C6149" s="79" t="s">
        <v>245</v>
      </c>
      <c r="D6149" s="43" t="s">
        <v>246</v>
      </c>
      <c r="E6149" s="53"/>
      <c r="F6149" s="53">
        <f t="shared" si="2367"/>
        <v>0</v>
      </c>
      <c r="G6149" s="53"/>
      <c r="H6149" s="53"/>
      <c r="I6149" s="54"/>
      <c r="J6149" s="50"/>
      <c r="K6149" s="54"/>
      <c r="L6149" s="55"/>
      <c r="M6149" s="75"/>
      <c r="N6149" s="75"/>
      <c r="O6149" s="74"/>
      <c r="P6149" s="74"/>
      <c r="Q6149" s="57">
        <f t="shared" si="2364"/>
        <v>0</v>
      </c>
      <c r="R6149" s="74"/>
      <c r="S6149" s="53">
        <f t="shared" si="2365"/>
        <v>0</v>
      </c>
      <c r="T6149" s="58"/>
      <c r="U6149" s="58"/>
      <c r="V6149" s="53">
        <f t="shared" si="2366"/>
        <v>0</v>
      </c>
      <c r="W6149" s="75"/>
      <c r="X6149" s="76"/>
    </row>
    <row r="6150" spans="1:24" s="77" customFormat="1" ht="15.75" x14ac:dyDescent="0.25">
      <c r="A6150" s="72" t="s">
        <v>317</v>
      </c>
      <c r="B6150" s="44" t="s">
        <v>335</v>
      </c>
      <c r="C6150" s="79" t="s">
        <v>247</v>
      </c>
      <c r="D6150" s="43" t="s">
        <v>248</v>
      </c>
      <c r="E6150" s="53"/>
      <c r="F6150" s="53">
        <f t="shared" si="2367"/>
        <v>0</v>
      </c>
      <c r="G6150" s="53"/>
      <c r="H6150" s="53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2364"/>
        <v>0</v>
      </c>
      <c r="R6150" s="74"/>
      <c r="S6150" s="53">
        <f t="shared" si="2365"/>
        <v>0</v>
      </c>
      <c r="T6150" s="58"/>
      <c r="U6150" s="58"/>
      <c r="V6150" s="53">
        <f t="shared" si="2366"/>
        <v>0</v>
      </c>
      <c r="W6150" s="75"/>
      <c r="X6150" s="76"/>
    </row>
    <row r="6151" spans="1:24" s="77" customFormat="1" ht="31.5" x14ac:dyDescent="0.25">
      <c r="A6151" s="72" t="s">
        <v>317</v>
      </c>
      <c r="B6151" s="44" t="s">
        <v>335</v>
      </c>
      <c r="C6151" s="79" t="s">
        <v>249</v>
      </c>
      <c r="D6151" s="43" t="s">
        <v>250</v>
      </c>
      <c r="E6151" s="53"/>
      <c r="F6151" s="53">
        <f t="shared" si="2367"/>
        <v>0</v>
      </c>
      <c r="G6151" s="53"/>
      <c r="H6151" s="53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2364"/>
        <v>0</v>
      </c>
      <c r="R6151" s="74"/>
      <c r="S6151" s="53">
        <f t="shared" si="2365"/>
        <v>0</v>
      </c>
      <c r="T6151" s="58"/>
      <c r="U6151" s="58"/>
      <c r="V6151" s="53">
        <f t="shared" si="2366"/>
        <v>0</v>
      </c>
      <c r="W6151" s="75"/>
      <c r="X6151" s="76"/>
    </row>
    <row r="6152" spans="1:24" s="77" customFormat="1" ht="15.75" x14ac:dyDescent="0.25">
      <c r="A6152" s="72" t="s">
        <v>317</v>
      </c>
      <c r="B6152" s="44" t="s">
        <v>335</v>
      </c>
      <c r="C6152" s="79" t="s">
        <v>251</v>
      </c>
      <c r="D6152" s="43" t="s">
        <v>260</v>
      </c>
      <c r="E6152" s="53"/>
      <c r="F6152" s="53">
        <f t="shared" si="2367"/>
        <v>0</v>
      </c>
      <c r="G6152" s="53"/>
      <c r="H6152" s="53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2364"/>
        <v>0</v>
      </c>
      <c r="R6152" s="74"/>
      <c r="S6152" s="53">
        <f t="shared" si="2365"/>
        <v>0</v>
      </c>
      <c r="T6152" s="58"/>
      <c r="U6152" s="58"/>
      <c r="V6152" s="53">
        <f t="shared" si="2366"/>
        <v>0</v>
      </c>
      <c r="W6152" s="75"/>
      <c r="X6152" s="76"/>
    </row>
    <row r="6153" spans="1:24" s="77" customFormat="1" ht="15.75" x14ac:dyDescent="0.25">
      <c r="A6153" s="72" t="s">
        <v>317</v>
      </c>
      <c r="B6153" s="44" t="s">
        <v>335</v>
      </c>
      <c r="C6153" s="79" t="s">
        <v>252</v>
      </c>
      <c r="D6153" s="43" t="s">
        <v>253</v>
      </c>
      <c r="E6153" s="53"/>
      <c r="F6153" s="53">
        <f t="shared" si="2367"/>
        <v>0</v>
      </c>
      <c r="G6153" s="53"/>
      <c r="H6153" s="53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2364"/>
        <v>0</v>
      </c>
      <c r="R6153" s="74"/>
      <c r="S6153" s="53">
        <f t="shared" si="2365"/>
        <v>0</v>
      </c>
      <c r="T6153" s="58"/>
      <c r="U6153" s="58"/>
      <c r="V6153" s="53">
        <f t="shared" si="2366"/>
        <v>0</v>
      </c>
      <c r="W6153" s="75"/>
      <c r="X6153" s="76"/>
    </row>
    <row r="6154" spans="1:24" s="77" customFormat="1" ht="15.75" x14ac:dyDescent="0.25">
      <c r="A6154" s="72" t="s">
        <v>317</v>
      </c>
      <c r="B6154" s="44" t="s">
        <v>335</v>
      </c>
      <c r="C6154" s="79" t="s">
        <v>254</v>
      </c>
      <c r="D6154" s="43" t="s">
        <v>255</v>
      </c>
      <c r="E6154" s="53"/>
      <c r="F6154" s="53">
        <f t="shared" si="2367"/>
        <v>0</v>
      </c>
      <c r="G6154" s="53"/>
      <c r="H6154" s="53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2364"/>
        <v>0</v>
      </c>
      <c r="R6154" s="74"/>
      <c r="S6154" s="53">
        <f t="shared" si="2365"/>
        <v>0</v>
      </c>
      <c r="T6154" s="58"/>
      <c r="U6154" s="58"/>
      <c r="V6154" s="53">
        <f t="shared" si="2366"/>
        <v>0</v>
      </c>
      <c r="W6154" s="75"/>
      <c r="X6154" s="76"/>
    </row>
    <row r="6155" spans="1:24" s="77" customFormat="1" ht="15.75" x14ac:dyDescent="0.25">
      <c r="A6155" s="72" t="s">
        <v>317</v>
      </c>
      <c r="B6155" s="44" t="s">
        <v>335</v>
      </c>
      <c r="C6155" s="79" t="s">
        <v>256</v>
      </c>
      <c r="D6155" s="43" t="s">
        <v>257</v>
      </c>
      <c r="E6155" s="53"/>
      <c r="F6155" s="53">
        <f t="shared" si="2367"/>
        <v>0</v>
      </c>
      <c r="G6155" s="53"/>
      <c r="H6155" s="53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2364"/>
        <v>0</v>
      </c>
      <c r="R6155" s="74"/>
      <c r="S6155" s="53">
        <f t="shared" si="2365"/>
        <v>0</v>
      </c>
      <c r="T6155" s="58"/>
      <c r="U6155" s="58"/>
      <c r="V6155" s="53">
        <f t="shared" si="2366"/>
        <v>0</v>
      </c>
      <c r="W6155" s="75"/>
      <c r="X6155" s="76"/>
    </row>
    <row r="6156" spans="1:24" s="77" customFormat="1" ht="31.5" x14ac:dyDescent="0.25">
      <c r="A6156" s="72" t="s">
        <v>317</v>
      </c>
      <c r="B6156" s="44" t="s">
        <v>335</v>
      </c>
      <c r="C6156" s="79" t="s">
        <v>258</v>
      </c>
      <c r="D6156" s="43" t="s">
        <v>259</v>
      </c>
      <c r="E6156" s="53"/>
      <c r="F6156" s="53">
        <f t="shared" si="2367"/>
        <v>0</v>
      </c>
      <c r="G6156" s="53"/>
      <c r="H6156" s="53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2364"/>
        <v>0</v>
      </c>
      <c r="R6156" s="74"/>
      <c r="S6156" s="53">
        <f t="shared" si="2365"/>
        <v>0</v>
      </c>
      <c r="T6156" s="58"/>
      <c r="U6156" s="58"/>
      <c r="V6156" s="53">
        <f t="shared" si="2366"/>
        <v>0</v>
      </c>
      <c r="W6156" s="75"/>
      <c r="X6156" s="76"/>
    </row>
    <row r="6157" spans="1:24" s="77" customFormat="1" ht="15.75" x14ac:dyDescent="0.25">
      <c r="A6157" s="72" t="s">
        <v>317</v>
      </c>
      <c r="B6157" s="44" t="s">
        <v>335</v>
      </c>
      <c r="C6157" s="79" t="s">
        <v>261</v>
      </c>
      <c r="D6157" s="43" t="s">
        <v>262</v>
      </c>
      <c r="E6157" s="53"/>
      <c r="F6157" s="53">
        <f t="shared" si="2367"/>
        <v>0</v>
      </c>
      <c r="G6157" s="53"/>
      <c r="H6157" s="53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2364"/>
        <v>0</v>
      </c>
      <c r="R6157" s="74"/>
      <c r="S6157" s="53">
        <f t="shared" si="2365"/>
        <v>0</v>
      </c>
      <c r="T6157" s="58"/>
      <c r="U6157" s="58"/>
      <c r="V6157" s="53">
        <f t="shared" si="2366"/>
        <v>0</v>
      </c>
      <c r="W6157" s="75"/>
      <c r="X6157" s="76"/>
    </row>
    <row r="6158" spans="1:24" s="77" customFormat="1" ht="47.25" x14ac:dyDescent="0.25">
      <c r="A6158" s="72" t="s">
        <v>317</v>
      </c>
      <c r="B6158" s="44" t="s">
        <v>335</v>
      </c>
      <c r="C6158" s="79" t="s">
        <v>263</v>
      </c>
      <c r="D6158" s="43" t="s">
        <v>264</v>
      </c>
      <c r="E6158" s="53"/>
      <c r="F6158" s="53">
        <f t="shared" si="2367"/>
        <v>0</v>
      </c>
      <c r="G6158" s="53"/>
      <c r="H6158" s="53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2364"/>
        <v>0</v>
      </c>
      <c r="R6158" s="74"/>
      <c r="S6158" s="53">
        <f t="shared" si="2365"/>
        <v>0</v>
      </c>
      <c r="T6158" s="58"/>
      <c r="U6158" s="58"/>
      <c r="V6158" s="53">
        <f t="shared" si="2366"/>
        <v>0</v>
      </c>
      <c r="W6158" s="75"/>
      <c r="X6158" s="76"/>
    </row>
    <row r="6159" spans="1:24" s="77" customFormat="1" ht="15.75" x14ac:dyDescent="0.25">
      <c r="A6159" s="72" t="s">
        <v>317</v>
      </c>
      <c r="B6159" s="44" t="s">
        <v>335</v>
      </c>
      <c r="C6159" s="79" t="s">
        <v>265</v>
      </c>
      <c r="D6159" s="43" t="s">
        <v>266</v>
      </c>
      <c r="E6159" s="53"/>
      <c r="F6159" s="53">
        <f t="shared" si="2367"/>
        <v>0</v>
      </c>
      <c r="G6159" s="53"/>
      <c r="H6159" s="53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2364"/>
        <v>0</v>
      </c>
      <c r="R6159" s="74"/>
      <c r="S6159" s="53">
        <f t="shared" si="2365"/>
        <v>0</v>
      </c>
      <c r="T6159" s="58"/>
      <c r="U6159" s="58"/>
      <c r="V6159" s="53">
        <f t="shared" si="2366"/>
        <v>0</v>
      </c>
      <c r="W6159" s="75"/>
      <c r="X6159" s="76"/>
    </row>
    <row r="6160" spans="1:24" s="77" customFormat="1" ht="31.5" x14ac:dyDescent="0.25">
      <c r="A6160" s="72" t="s">
        <v>317</v>
      </c>
      <c r="B6160" s="44" t="s">
        <v>335</v>
      </c>
      <c r="C6160" s="79" t="s">
        <v>267</v>
      </c>
      <c r="D6160" s="43" t="s">
        <v>268</v>
      </c>
      <c r="E6160" s="53"/>
      <c r="F6160" s="53">
        <f t="shared" si="2367"/>
        <v>0</v>
      </c>
      <c r="G6160" s="53"/>
      <c r="H6160" s="53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2364"/>
        <v>0</v>
      </c>
      <c r="R6160" s="74"/>
      <c r="S6160" s="53">
        <f t="shared" si="2365"/>
        <v>0</v>
      </c>
      <c r="T6160" s="58"/>
      <c r="U6160" s="58"/>
      <c r="V6160" s="53">
        <f t="shared" si="2366"/>
        <v>0</v>
      </c>
      <c r="W6160" s="75"/>
      <c r="X6160" s="76"/>
    </row>
    <row r="6161" spans="1:24" s="77" customFormat="1" ht="15.75" x14ac:dyDescent="0.25">
      <c r="A6161" s="72" t="s">
        <v>317</v>
      </c>
      <c r="B6161" s="44" t="s">
        <v>335</v>
      </c>
      <c r="C6161" s="79" t="s">
        <v>269</v>
      </c>
      <c r="D6161" s="43" t="s">
        <v>270</v>
      </c>
      <c r="E6161" s="53"/>
      <c r="F6161" s="53">
        <f t="shared" si="2367"/>
        <v>0</v>
      </c>
      <c r="G6161" s="53"/>
      <c r="H6161" s="53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2364"/>
        <v>0</v>
      </c>
      <c r="R6161" s="74"/>
      <c r="S6161" s="53">
        <f t="shared" si="2365"/>
        <v>0</v>
      </c>
      <c r="T6161" s="58"/>
      <c r="U6161" s="58"/>
      <c r="V6161" s="53">
        <f t="shared" si="2366"/>
        <v>0</v>
      </c>
      <c r="W6161" s="75"/>
      <c r="X6161" s="76"/>
    </row>
    <row r="6162" spans="1:24" s="77" customFormat="1" ht="31.5" x14ac:dyDescent="0.25">
      <c r="A6162" s="72" t="s">
        <v>317</v>
      </c>
      <c r="B6162" s="44" t="s">
        <v>335</v>
      </c>
      <c r="C6162" s="79" t="s">
        <v>271</v>
      </c>
      <c r="D6162" s="43" t="s">
        <v>272</v>
      </c>
      <c r="E6162" s="53"/>
      <c r="F6162" s="53">
        <f t="shared" si="2367"/>
        <v>0</v>
      </c>
      <c r="G6162" s="53"/>
      <c r="H6162" s="53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2364"/>
        <v>0</v>
      </c>
      <c r="R6162" s="74"/>
      <c r="S6162" s="53">
        <f t="shared" si="2365"/>
        <v>0</v>
      </c>
      <c r="T6162" s="58"/>
      <c r="U6162" s="58"/>
      <c r="V6162" s="53">
        <f t="shared" si="2366"/>
        <v>0</v>
      </c>
      <c r="W6162" s="75"/>
      <c r="X6162" s="76"/>
    </row>
    <row r="6163" spans="1:24" s="77" customFormat="1" ht="15.75" x14ac:dyDescent="0.25">
      <c r="A6163" s="72" t="s">
        <v>317</v>
      </c>
      <c r="B6163" s="44" t="s">
        <v>335</v>
      </c>
      <c r="C6163" s="79" t="s">
        <v>273</v>
      </c>
      <c r="D6163" s="43" t="s">
        <v>274</v>
      </c>
      <c r="E6163" s="53"/>
      <c r="F6163" s="53">
        <f t="shared" si="2367"/>
        <v>0</v>
      </c>
      <c r="G6163" s="53"/>
      <c r="H6163" s="53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2364"/>
        <v>0</v>
      </c>
      <c r="R6163" s="74"/>
      <c r="S6163" s="53">
        <f t="shared" si="2365"/>
        <v>0</v>
      </c>
      <c r="T6163" s="58"/>
      <c r="U6163" s="58"/>
      <c r="V6163" s="53">
        <f t="shared" si="2366"/>
        <v>0</v>
      </c>
      <c r="W6163" s="75"/>
      <c r="X6163" s="76"/>
    </row>
    <row r="6164" spans="1:24" s="77" customFormat="1" ht="31.5" x14ac:dyDescent="0.25">
      <c r="A6164" s="72" t="s">
        <v>317</v>
      </c>
      <c r="B6164" s="44" t="s">
        <v>335</v>
      </c>
      <c r="C6164" s="79" t="s">
        <v>275</v>
      </c>
      <c r="D6164" s="43" t="s">
        <v>276</v>
      </c>
      <c r="E6164" s="74"/>
      <c r="F6164" s="74"/>
      <c r="G6164" s="74"/>
      <c r="H6164" s="74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2364"/>
        <v>0</v>
      </c>
      <c r="R6164" s="74"/>
      <c r="S6164" s="53">
        <f t="shared" si="2365"/>
        <v>0</v>
      </c>
      <c r="T6164" s="58"/>
      <c r="U6164" s="58"/>
      <c r="V6164" s="53">
        <f t="shared" si="2366"/>
        <v>0</v>
      </c>
      <c r="W6164" s="75"/>
      <c r="X6164" s="76"/>
    </row>
    <row r="6165" spans="1:24" s="77" customFormat="1" ht="15.75" x14ac:dyDescent="0.25">
      <c r="A6165" s="72" t="s">
        <v>317</v>
      </c>
      <c r="B6165" s="44" t="s">
        <v>335</v>
      </c>
      <c r="C6165" s="37" t="s">
        <v>353</v>
      </c>
      <c r="D6165" s="43" t="s">
        <v>351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/>
      <c r="R6165" s="74"/>
      <c r="S6165" s="53"/>
      <c r="T6165" s="58"/>
      <c r="U6165" s="58"/>
      <c r="V6165" s="53"/>
      <c r="W6165" s="75"/>
      <c r="X6165" s="76"/>
    </row>
    <row r="6166" spans="1:24" s="77" customFormat="1" ht="15.75" x14ac:dyDescent="0.25">
      <c r="A6166" s="72" t="s">
        <v>317</v>
      </c>
      <c r="B6166" s="44" t="s">
        <v>335</v>
      </c>
      <c r="C6166" s="37" t="s">
        <v>354</v>
      </c>
      <c r="D6166" s="38" t="s">
        <v>355</v>
      </c>
      <c r="E6166" s="53"/>
      <c r="F6166" s="99">
        <f>E6166/12*1</f>
        <v>0</v>
      </c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>
        <f>O6166-P6166</f>
        <v>0</v>
      </c>
      <c r="R6166" s="74"/>
      <c r="S6166" s="53">
        <f>ROUND(R6166/12*3,0)</f>
        <v>0</v>
      </c>
      <c r="T6166" s="58"/>
      <c r="U6166" s="58"/>
      <c r="V6166" s="53">
        <f>T6166-U6166</f>
        <v>0</v>
      </c>
      <c r="W6166" s="75"/>
      <c r="X6166" s="76"/>
    </row>
    <row r="6167" spans="1:24" s="77" customFormat="1" ht="15.75" x14ac:dyDescent="0.25">
      <c r="A6167" s="72" t="s">
        <v>317</v>
      </c>
      <c r="B6167" s="44" t="s">
        <v>335</v>
      </c>
      <c r="C6167" s="37" t="s">
        <v>360</v>
      </c>
      <c r="D6167" s="43" t="s">
        <v>319</v>
      </c>
      <c r="E6167" s="53"/>
      <c r="F6167" s="99">
        <f>E6167/12*1</f>
        <v>0</v>
      </c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/>
      <c r="R6167" s="74"/>
      <c r="S6167" s="53"/>
      <c r="T6167" s="58"/>
      <c r="U6167" s="58"/>
      <c r="V6167" s="53"/>
      <c r="W6167" s="75"/>
      <c r="X6167" s="76"/>
    </row>
    <row r="6168" spans="1:24" s="77" customFormat="1" ht="15.75" x14ac:dyDescent="0.25">
      <c r="A6168" s="72" t="s">
        <v>317</v>
      </c>
      <c r="B6168" s="44" t="s">
        <v>335</v>
      </c>
      <c r="C6168" s="37" t="s">
        <v>380</v>
      </c>
      <c r="D6168" s="39" t="s">
        <v>361</v>
      </c>
      <c r="E6168" s="53"/>
      <c r="F6168" s="99">
        <f>E6168/12*1</f>
        <v>0</v>
      </c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/>
      <c r="R6168" s="74"/>
      <c r="S6168" s="53"/>
      <c r="T6168" s="58"/>
      <c r="U6168" s="58"/>
      <c r="V6168" s="53"/>
      <c r="W6168" s="75"/>
      <c r="X6168" s="76"/>
    </row>
    <row r="6169" spans="1:24" s="77" customFormat="1" ht="15.75" x14ac:dyDescent="0.25">
      <c r="A6169" s="72" t="s">
        <v>317</v>
      </c>
      <c r="B6169" s="44" t="s">
        <v>335</v>
      </c>
      <c r="C6169" s="98" t="s">
        <v>387</v>
      </c>
      <c r="D6169" s="117" t="s">
        <v>388</v>
      </c>
      <c r="E6169" s="53">
        <v>10000</v>
      </c>
      <c r="F6169" s="53">
        <f>E6169</f>
        <v>10000</v>
      </c>
      <c r="G6169" s="53">
        <f t="shared" ref="G6169:H6169" si="2368">F6169</f>
        <v>10000</v>
      </c>
      <c r="H6169" s="53">
        <f t="shared" si="2368"/>
        <v>10000</v>
      </c>
      <c r="I6169" s="119"/>
      <c r="J6169" s="55"/>
      <c r="K6169" s="54"/>
      <c r="L6169" s="55"/>
      <c r="M6169" s="75"/>
      <c r="N6169" s="75"/>
      <c r="O6169" s="74"/>
      <c r="P6169" s="74"/>
      <c r="Q6169" s="57"/>
      <c r="R6169" s="74"/>
      <c r="S6169" s="53"/>
      <c r="T6169" s="58"/>
      <c r="U6169" s="58"/>
      <c r="V6169" s="53"/>
      <c r="W6169" s="75"/>
      <c r="X6169" s="76"/>
    </row>
    <row r="6170" spans="1:24" s="26" customFormat="1" ht="22.5" customHeight="1" x14ac:dyDescent="0.25">
      <c r="A6170" s="100" t="s">
        <v>318</v>
      </c>
      <c r="B6170" s="100" t="s">
        <v>336</v>
      </c>
      <c r="C6170" s="108" t="s">
        <v>102</v>
      </c>
      <c r="D6170" s="102" t="s">
        <v>21</v>
      </c>
      <c r="E6170" s="109">
        <f>E6171+E6210</f>
        <v>1469040</v>
      </c>
      <c r="F6170" s="109">
        <f>F6171+F6210</f>
        <v>253457</v>
      </c>
      <c r="G6170" s="109">
        <f>G6171+G6210</f>
        <v>262074.82</v>
      </c>
      <c r="H6170" s="109">
        <f>H6171+H6210</f>
        <v>240779</v>
      </c>
      <c r="I6170" s="103">
        <f>I6171+I6210</f>
        <v>21335.82</v>
      </c>
      <c r="J6170" s="106">
        <f>ROUND(I6170/F6170*100,2)</f>
        <v>8.42</v>
      </c>
      <c r="K6170" s="103">
        <f>K6171+K6210</f>
        <v>-13232</v>
      </c>
      <c r="L6170" s="106">
        <f>ROUND(K6170*100/-F6170,2)</f>
        <v>5.22</v>
      </c>
      <c r="M6170" s="109">
        <f t="shared" ref="M6170:V6170" si="2369">M6171+M6210</f>
        <v>43731</v>
      </c>
      <c r="N6170" s="109">
        <f t="shared" si="2369"/>
        <v>7288.5</v>
      </c>
      <c r="O6170" s="109">
        <f t="shared" si="2369"/>
        <v>4603</v>
      </c>
      <c r="P6170" s="109">
        <f t="shared" si="2369"/>
        <v>4603</v>
      </c>
      <c r="Q6170" s="103">
        <f t="shared" si="2369"/>
        <v>0</v>
      </c>
      <c r="R6170" s="109">
        <f t="shared" si="2369"/>
        <v>622</v>
      </c>
      <c r="S6170" s="103">
        <f t="shared" si="2369"/>
        <v>105</v>
      </c>
      <c r="T6170" s="103">
        <f t="shared" si="2369"/>
        <v>116</v>
      </c>
      <c r="U6170" s="103">
        <f t="shared" si="2369"/>
        <v>116</v>
      </c>
      <c r="V6170" s="103">
        <f t="shared" si="2369"/>
        <v>0</v>
      </c>
      <c r="W6170" s="107">
        <v>4253</v>
      </c>
      <c r="X6170" s="80"/>
    </row>
    <row r="6171" spans="1:24" s="35" customFormat="1" ht="15.75" x14ac:dyDescent="0.25">
      <c r="A6171" s="72" t="s">
        <v>318</v>
      </c>
      <c r="B6171" s="21">
        <v>1</v>
      </c>
      <c r="C6171" s="73" t="s">
        <v>102</v>
      </c>
      <c r="D6171" s="27" t="s">
        <v>22</v>
      </c>
      <c r="E6171" s="52">
        <f t="shared" ref="E6171:L6171" si="2370">E6172+E6178+E6192</f>
        <v>937845</v>
      </c>
      <c r="F6171" s="52">
        <f t="shared" si="2370"/>
        <v>156308</v>
      </c>
      <c r="G6171" s="52">
        <f t="shared" si="2370"/>
        <v>172151</v>
      </c>
      <c r="H6171" s="52">
        <f t="shared" si="2370"/>
        <v>156822</v>
      </c>
      <c r="I6171" s="124">
        <f t="shared" si="2370"/>
        <v>15329</v>
      </c>
      <c r="J6171" s="50">
        <f>ROUND(I6171/F6171*100,2)</f>
        <v>9.81</v>
      </c>
      <c r="K6171" s="124">
        <f t="shared" si="2370"/>
        <v>0</v>
      </c>
      <c r="L6171" s="52">
        <f t="shared" si="2370"/>
        <v>0</v>
      </c>
      <c r="M6171" s="49"/>
      <c r="N6171" s="49">
        <f>ROUND(M6171/12*2,2)</f>
        <v>0</v>
      </c>
      <c r="O6171" s="52">
        <f t="shared" ref="O6171:V6171" si="2371">O6172+O6178+O6192</f>
        <v>695</v>
      </c>
      <c r="P6171" s="52">
        <f t="shared" si="2371"/>
        <v>695</v>
      </c>
      <c r="Q6171" s="124">
        <f t="shared" si="2371"/>
        <v>0</v>
      </c>
      <c r="R6171" s="52">
        <f t="shared" si="2371"/>
        <v>0</v>
      </c>
      <c r="S6171" s="52">
        <f t="shared" si="2371"/>
        <v>0</v>
      </c>
      <c r="T6171" s="134">
        <f t="shared" si="2371"/>
        <v>19</v>
      </c>
      <c r="U6171" s="134">
        <f t="shared" si="2371"/>
        <v>19</v>
      </c>
      <c r="V6171" s="59">
        <f t="shared" si="2371"/>
        <v>0</v>
      </c>
      <c r="W6171" s="75"/>
      <c r="X6171" s="82"/>
    </row>
    <row r="6172" spans="1:24" s="35" customFormat="1" ht="15.75" x14ac:dyDescent="0.25">
      <c r="A6172" s="72" t="s">
        <v>318</v>
      </c>
      <c r="B6172" s="33" t="s">
        <v>330</v>
      </c>
      <c r="C6172" s="73" t="s">
        <v>102</v>
      </c>
      <c r="D6172" s="32" t="s">
        <v>23</v>
      </c>
      <c r="E6172" s="83">
        <f t="shared" ref="E6172:L6172" si="2372">SUM(E6173:E6177)</f>
        <v>937845</v>
      </c>
      <c r="F6172" s="83">
        <f t="shared" si="2372"/>
        <v>156308</v>
      </c>
      <c r="G6172" s="83">
        <f t="shared" si="2372"/>
        <v>171637</v>
      </c>
      <c r="H6172" s="83">
        <f t="shared" si="2372"/>
        <v>156308</v>
      </c>
      <c r="I6172" s="128">
        <f t="shared" si="2372"/>
        <v>15329</v>
      </c>
      <c r="J6172" s="128">
        <f t="shared" si="2372"/>
        <v>0</v>
      </c>
      <c r="K6172" s="128">
        <f t="shared" si="2372"/>
        <v>0</v>
      </c>
      <c r="L6172" s="49">
        <f t="shared" si="2372"/>
        <v>0</v>
      </c>
      <c r="M6172" s="83"/>
      <c r="N6172" s="83"/>
      <c r="O6172" s="52">
        <f t="shared" ref="O6172:V6172" si="2373">SUM(O6173:O6177)</f>
        <v>615</v>
      </c>
      <c r="P6172" s="52">
        <f t="shared" si="2373"/>
        <v>615</v>
      </c>
      <c r="Q6172" s="124">
        <f t="shared" si="2373"/>
        <v>0</v>
      </c>
      <c r="R6172" s="52">
        <f t="shared" si="2373"/>
        <v>0</v>
      </c>
      <c r="S6172" s="52">
        <f t="shared" si="2373"/>
        <v>0</v>
      </c>
      <c r="T6172" s="139">
        <f t="shared" si="2373"/>
        <v>18</v>
      </c>
      <c r="U6172" s="141">
        <f t="shared" si="2373"/>
        <v>18</v>
      </c>
      <c r="V6172" s="49">
        <f t="shared" si="2373"/>
        <v>0</v>
      </c>
      <c r="W6172" s="83"/>
      <c r="X6172" s="82"/>
    </row>
    <row r="6173" spans="1:24" s="35" customFormat="1" ht="15.75" x14ac:dyDescent="0.25">
      <c r="A6173" s="72" t="s">
        <v>318</v>
      </c>
      <c r="B6173" s="33" t="s">
        <v>330</v>
      </c>
      <c r="C6173" s="73" t="s">
        <v>73</v>
      </c>
      <c r="D6173" s="34" t="s">
        <v>106</v>
      </c>
      <c r="E6173" s="99"/>
      <c r="F6173" s="99"/>
      <c r="G6173" s="99">
        <v>15329</v>
      </c>
      <c r="H6173" s="99">
        <v>0</v>
      </c>
      <c r="I6173" s="174">
        <f t="shared" ref="I6173" si="2374">G6173-F6173</f>
        <v>15329</v>
      </c>
      <c r="J6173" s="50"/>
      <c r="K6173" s="54"/>
      <c r="L6173" s="55"/>
      <c r="M6173" s="74"/>
      <c r="N6173" s="74"/>
      <c r="O6173" s="158">
        <v>615</v>
      </c>
      <c r="P6173" s="158">
        <v>615</v>
      </c>
      <c r="Q6173" s="175">
        <f>O6173-P6173</f>
        <v>0</v>
      </c>
      <c r="R6173" s="158"/>
      <c r="S6173" s="99">
        <f>ROUND(R6173/12*2,0)</f>
        <v>0</v>
      </c>
      <c r="T6173" s="176">
        <v>18</v>
      </c>
      <c r="U6173" s="176">
        <v>18</v>
      </c>
      <c r="V6173" s="53">
        <f>T6173-U6173</f>
        <v>0</v>
      </c>
      <c r="W6173" s="74"/>
      <c r="X6173" s="76"/>
    </row>
    <row r="6174" spans="1:24" s="35" customFormat="1" ht="15.75" x14ac:dyDescent="0.25">
      <c r="A6174" s="72" t="s">
        <v>318</v>
      </c>
      <c r="B6174" s="33" t="s">
        <v>330</v>
      </c>
      <c r="C6174" s="73" t="s">
        <v>74</v>
      </c>
      <c r="D6174" s="116" t="s">
        <v>104</v>
      </c>
      <c r="E6174" s="53">
        <v>937845</v>
      </c>
      <c r="F6174" s="53">
        <f>78154*2</f>
        <v>156308</v>
      </c>
      <c r="G6174" s="53">
        <f>78154*2</f>
        <v>156308</v>
      </c>
      <c r="H6174" s="53">
        <f>78154*2</f>
        <v>156308</v>
      </c>
      <c r="I6174" s="54"/>
      <c r="J6174" s="50"/>
      <c r="K6174" s="54"/>
      <c r="L6174" s="55"/>
      <c r="M6174" s="75"/>
      <c r="N6174" s="75"/>
      <c r="O6174" s="74"/>
      <c r="P6174" s="74"/>
      <c r="Q6174" s="57">
        <f>O6174-P6174</f>
        <v>0</v>
      </c>
      <c r="R6174" s="74"/>
      <c r="S6174" s="53">
        <f>ROUND(R6174/12*3,0)</f>
        <v>0</v>
      </c>
      <c r="T6174" s="58"/>
      <c r="U6174" s="58"/>
      <c r="V6174" s="53">
        <f>T6174-U6174</f>
        <v>0</v>
      </c>
      <c r="W6174" s="75"/>
      <c r="X6174" s="76"/>
    </row>
    <row r="6175" spans="1:24" s="35" customFormat="1" ht="15.75" x14ac:dyDescent="0.25">
      <c r="A6175" s="72" t="s">
        <v>318</v>
      </c>
      <c r="B6175" s="33" t="s">
        <v>330</v>
      </c>
      <c r="C6175" s="73" t="s">
        <v>74</v>
      </c>
      <c r="D6175" s="116" t="s">
        <v>105</v>
      </c>
      <c r="E6175" s="53"/>
      <c r="F6175" s="53"/>
      <c r="G6175" s="53"/>
      <c r="H6175" s="53"/>
      <c r="I6175" s="54"/>
      <c r="J6175" s="50"/>
      <c r="K6175" s="54"/>
      <c r="L6175" s="55"/>
      <c r="M6175" s="75"/>
      <c r="N6175" s="75"/>
      <c r="O6175" s="74"/>
      <c r="P6175" s="74"/>
      <c r="Q6175" s="57">
        <f>O6175-P6175</f>
        <v>0</v>
      </c>
      <c r="R6175" s="74"/>
      <c r="S6175" s="53">
        <f>ROUND(R6175/12*3,0)</f>
        <v>0</v>
      </c>
      <c r="T6175" s="58"/>
      <c r="U6175" s="58"/>
      <c r="V6175" s="53">
        <f>T6175-U6175</f>
        <v>0</v>
      </c>
      <c r="W6175" s="75"/>
      <c r="X6175" s="76"/>
    </row>
    <row r="6176" spans="1:24" s="35" customFormat="1" ht="15.75" x14ac:dyDescent="0.25">
      <c r="A6176" s="72" t="s">
        <v>318</v>
      </c>
      <c r="B6176" s="33" t="s">
        <v>330</v>
      </c>
      <c r="C6176" s="73" t="s">
        <v>75</v>
      </c>
      <c r="D6176" s="34" t="s">
        <v>107</v>
      </c>
      <c r="E6176" s="74"/>
      <c r="F6176" s="53"/>
      <c r="G6176" s="74"/>
      <c r="H6176" s="74"/>
      <c r="I6176" s="119"/>
      <c r="J6176" s="55"/>
      <c r="K6176" s="119"/>
      <c r="L6176" s="55"/>
      <c r="M6176" s="75"/>
      <c r="N6176" s="75"/>
      <c r="O6176" s="74"/>
      <c r="P6176" s="74"/>
      <c r="Q6176" s="59">
        <f>O6176-P6176</f>
        <v>0</v>
      </c>
      <c r="R6176" s="74"/>
      <c r="S6176" s="53">
        <f>ROUND(R6176/12*3,0)</f>
        <v>0</v>
      </c>
      <c r="T6176" s="53"/>
      <c r="U6176" s="53"/>
      <c r="V6176" s="53">
        <f>T6176-U6176</f>
        <v>0</v>
      </c>
      <c r="W6176" s="75"/>
      <c r="X6176" s="76"/>
    </row>
    <row r="6177" spans="1:24" s="35" customFormat="1" ht="31.5" x14ac:dyDescent="0.25">
      <c r="A6177" s="72" t="s">
        <v>318</v>
      </c>
      <c r="B6177" s="33" t="s">
        <v>330</v>
      </c>
      <c r="C6177" s="73" t="s">
        <v>76</v>
      </c>
      <c r="D6177" s="34" t="s">
        <v>108</v>
      </c>
      <c r="E6177" s="74"/>
      <c r="F6177" s="53"/>
      <c r="G6177" s="74"/>
      <c r="H6177" s="74"/>
      <c r="I6177" s="54"/>
      <c r="J6177" s="50"/>
      <c r="K6177" s="54"/>
      <c r="L6177" s="55"/>
      <c r="M6177" s="75"/>
      <c r="N6177" s="75"/>
      <c r="O6177" s="74"/>
      <c r="P6177" s="74"/>
      <c r="Q6177" s="57">
        <f>O6177-P6177</f>
        <v>0</v>
      </c>
      <c r="R6177" s="74"/>
      <c r="S6177" s="53">
        <f>ROUND(R6177/12*3,0)</f>
        <v>0</v>
      </c>
      <c r="T6177" s="58"/>
      <c r="U6177" s="58"/>
      <c r="V6177" s="53">
        <f>T6177-U6177</f>
        <v>0</v>
      </c>
      <c r="W6177" s="75"/>
      <c r="X6177" s="76"/>
    </row>
    <row r="6178" spans="1:24" s="35" customFormat="1" ht="15.75" x14ac:dyDescent="0.25">
      <c r="A6178" s="72" t="s">
        <v>318</v>
      </c>
      <c r="B6178" s="22" t="s">
        <v>331</v>
      </c>
      <c r="C6178" s="36"/>
      <c r="D6178" s="32" t="s">
        <v>24</v>
      </c>
      <c r="E6178" s="61">
        <f t="shared" ref="E6178:L6178" si="2375">SUM(E6179:E6191)</f>
        <v>0</v>
      </c>
      <c r="F6178" s="61">
        <f t="shared" si="2375"/>
        <v>0</v>
      </c>
      <c r="G6178" s="61">
        <f t="shared" si="2375"/>
        <v>0</v>
      </c>
      <c r="H6178" s="61">
        <f t="shared" si="2375"/>
        <v>0</v>
      </c>
      <c r="I6178" s="120">
        <f t="shared" si="2375"/>
        <v>0</v>
      </c>
      <c r="J6178" s="120">
        <f t="shared" si="2375"/>
        <v>0</v>
      </c>
      <c r="K6178" s="120">
        <f t="shared" si="2375"/>
        <v>0</v>
      </c>
      <c r="L6178" s="61">
        <f t="shared" si="2375"/>
        <v>0</v>
      </c>
      <c r="M6178" s="61"/>
      <c r="N6178" s="61"/>
      <c r="O6178" s="61">
        <f t="shared" ref="O6178:V6178" si="2376">SUM(O6179:O6191)</f>
        <v>0</v>
      </c>
      <c r="P6178" s="61">
        <f t="shared" si="2376"/>
        <v>0</v>
      </c>
      <c r="Q6178" s="120">
        <f t="shared" si="2376"/>
        <v>0</v>
      </c>
      <c r="R6178" s="61">
        <f t="shared" si="2376"/>
        <v>0</v>
      </c>
      <c r="S6178" s="61">
        <f t="shared" si="2376"/>
        <v>0</v>
      </c>
      <c r="T6178" s="137">
        <f t="shared" si="2376"/>
        <v>0</v>
      </c>
      <c r="U6178" s="137">
        <f t="shared" si="2376"/>
        <v>0</v>
      </c>
      <c r="V6178" s="61">
        <f t="shared" si="2376"/>
        <v>0</v>
      </c>
      <c r="W6178" s="68"/>
      <c r="X6178" s="76"/>
    </row>
    <row r="6179" spans="1:24" s="35" customFormat="1" ht="15.75" x14ac:dyDescent="0.25">
      <c r="A6179" s="72" t="s">
        <v>318</v>
      </c>
      <c r="B6179" s="33" t="s">
        <v>331</v>
      </c>
      <c r="C6179" s="79" t="s">
        <v>25</v>
      </c>
      <c r="D6179" s="34" t="s">
        <v>54</v>
      </c>
      <c r="E6179" s="74"/>
      <c r="F6179" s="74"/>
      <c r="G6179" s="74"/>
      <c r="H6179" s="74"/>
      <c r="I6179" s="54"/>
      <c r="J6179" s="50"/>
      <c r="K6179" s="54"/>
      <c r="L6179" s="55"/>
      <c r="M6179" s="75"/>
      <c r="N6179" s="75"/>
      <c r="O6179" s="74"/>
      <c r="P6179" s="74"/>
      <c r="Q6179" s="57">
        <f t="shared" ref="Q6179:Q6191" si="2377">O6179-P6179</f>
        <v>0</v>
      </c>
      <c r="R6179" s="74"/>
      <c r="S6179" s="53">
        <f t="shared" ref="S6179:S6191" si="2378">ROUND(R6179/12*3,0)</f>
        <v>0</v>
      </c>
      <c r="T6179" s="58"/>
      <c r="U6179" s="58"/>
      <c r="V6179" s="53">
        <f t="shared" ref="V6179:V6191" si="2379">T6179-U6179</f>
        <v>0</v>
      </c>
      <c r="W6179" s="75"/>
      <c r="X6179" s="76"/>
    </row>
    <row r="6180" spans="1:24" s="35" customFormat="1" ht="15.75" x14ac:dyDescent="0.25">
      <c r="A6180" s="72" t="s">
        <v>318</v>
      </c>
      <c r="B6180" s="33" t="s">
        <v>331</v>
      </c>
      <c r="C6180" s="79" t="s">
        <v>26</v>
      </c>
      <c r="D6180" s="34" t="s">
        <v>27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si="2377"/>
        <v>0</v>
      </c>
      <c r="R6180" s="74"/>
      <c r="S6180" s="53">
        <f t="shared" si="2378"/>
        <v>0</v>
      </c>
      <c r="T6180" s="58"/>
      <c r="U6180" s="58"/>
      <c r="V6180" s="53">
        <f t="shared" si="2379"/>
        <v>0</v>
      </c>
      <c r="W6180" s="75"/>
      <c r="X6180" s="76"/>
    </row>
    <row r="6181" spans="1:24" s="35" customFormat="1" ht="31.5" x14ac:dyDescent="0.25">
      <c r="A6181" s="72" t="s">
        <v>318</v>
      </c>
      <c r="B6181" s="33" t="s">
        <v>331</v>
      </c>
      <c r="C6181" s="79" t="s">
        <v>28</v>
      </c>
      <c r="D6181" s="34" t="s">
        <v>29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2377"/>
        <v>0</v>
      </c>
      <c r="R6181" s="74"/>
      <c r="S6181" s="53">
        <f t="shared" si="2378"/>
        <v>0</v>
      </c>
      <c r="T6181" s="58"/>
      <c r="U6181" s="58"/>
      <c r="V6181" s="53">
        <f t="shared" si="2379"/>
        <v>0</v>
      </c>
      <c r="W6181" s="75"/>
      <c r="X6181" s="76"/>
    </row>
    <row r="6182" spans="1:24" s="35" customFormat="1" ht="15.75" x14ac:dyDescent="0.25">
      <c r="A6182" s="72" t="s">
        <v>318</v>
      </c>
      <c r="B6182" s="33" t="s">
        <v>331</v>
      </c>
      <c r="C6182" s="79" t="s">
        <v>56</v>
      </c>
      <c r="D6182" s="34" t="s">
        <v>53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2377"/>
        <v>0</v>
      </c>
      <c r="R6182" s="74"/>
      <c r="S6182" s="53">
        <f t="shared" si="2378"/>
        <v>0</v>
      </c>
      <c r="T6182" s="58"/>
      <c r="U6182" s="58"/>
      <c r="V6182" s="53">
        <f t="shared" si="2379"/>
        <v>0</v>
      </c>
      <c r="W6182" s="75"/>
      <c r="X6182" s="76"/>
    </row>
    <row r="6183" spans="1:24" s="35" customFormat="1" ht="15.75" x14ac:dyDescent="0.25">
      <c r="A6183" s="72" t="s">
        <v>318</v>
      </c>
      <c r="B6183" s="33" t="s">
        <v>331</v>
      </c>
      <c r="C6183" s="79" t="s">
        <v>57</v>
      </c>
      <c r="D6183" s="34" t="s">
        <v>68</v>
      </c>
      <c r="E6183" s="74"/>
      <c r="F6183" s="74"/>
      <c r="G6183" s="74"/>
      <c r="H6183" s="74"/>
      <c r="I6183" s="54"/>
      <c r="J6183" s="50"/>
      <c r="K6183" s="54"/>
      <c r="L6183" s="55"/>
      <c r="M6183" s="75"/>
      <c r="N6183" s="75"/>
      <c r="O6183" s="74"/>
      <c r="P6183" s="74"/>
      <c r="Q6183" s="57">
        <f t="shared" si="2377"/>
        <v>0</v>
      </c>
      <c r="R6183" s="74"/>
      <c r="S6183" s="53">
        <f t="shared" si="2378"/>
        <v>0</v>
      </c>
      <c r="T6183" s="58"/>
      <c r="U6183" s="58"/>
      <c r="V6183" s="53">
        <f t="shared" si="2379"/>
        <v>0</v>
      </c>
      <c r="W6183" s="75"/>
      <c r="X6183" s="76"/>
    </row>
    <row r="6184" spans="1:24" s="35" customFormat="1" ht="15.75" x14ac:dyDescent="0.25">
      <c r="A6184" s="72" t="s">
        <v>318</v>
      </c>
      <c r="B6184" s="33" t="s">
        <v>331</v>
      </c>
      <c r="C6184" s="79" t="s">
        <v>58</v>
      </c>
      <c r="D6184" s="34" t="s">
        <v>70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 t="shared" si="2377"/>
        <v>0</v>
      </c>
      <c r="R6184" s="74"/>
      <c r="S6184" s="53">
        <f t="shared" si="2378"/>
        <v>0</v>
      </c>
      <c r="T6184" s="58"/>
      <c r="U6184" s="58"/>
      <c r="V6184" s="53">
        <f t="shared" si="2379"/>
        <v>0</v>
      </c>
      <c r="W6184" s="75"/>
      <c r="X6184" s="76"/>
    </row>
    <row r="6185" spans="1:24" s="35" customFormat="1" ht="31.5" x14ac:dyDescent="0.25">
      <c r="A6185" s="72" t="s">
        <v>318</v>
      </c>
      <c r="B6185" s="33" t="s">
        <v>331</v>
      </c>
      <c r="C6185" s="79" t="s">
        <v>59</v>
      </c>
      <c r="D6185" s="34" t="s">
        <v>69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>
        <f t="shared" si="2377"/>
        <v>0</v>
      </c>
      <c r="R6185" s="74"/>
      <c r="S6185" s="53">
        <f t="shared" si="2378"/>
        <v>0</v>
      </c>
      <c r="T6185" s="58"/>
      <c r="U6185" s="58"/>
      <c r="V6185" s="53">
        <f t="shared" si="2379"/>
        <v>0</v>
      </c>
      <c r="W6185" s="75"/>
      <c r="X6185" s="76"/>
    </row>
    <row r="6186" spans="1:24" s="35" customFormat="1" ht="15.75" x14ac:dyDescent="0.25">
      <c r="A6186" s="72" t="s">
        <v>318</v>
      </c>
      <c r="B6186" s="33" t="s">
        <v>331</v>
      </c>
      <c r="C6186" s="79" t="s">
        <v>60</v>
      </c>
      <c r="D6186" s="34" t="s">
        <v>72</v>
      </c>
      <c r="E6186" s="74"/>
      <c r="F6186" s="74"/>
      <c r="G6186" s="74"/>
      <c r="H6186" s="74"/>
      <c r="I6186" s="54"/>
      <c r="J6186" s="50"/>
      <c r="K6186" s="54"/>
      <c r="L6186" s="55"/>
      <c r="M6186" s="75"/>
      <c r="N6186" s="75"/>
      <c r="O6186" s="74"/>
      <c r="P6186" s="74"/>
      <c r="Q6186" s="57">
        <f t="shared" si="2377"/>
        <v>0</v>
      </c>
      <c r="R6186" s="74"/>
      <c r="S6186" s="53">
        <f t="shared" si="2378"/>
        <v>0</v>
      </c>
      <c r="T6186" s="58"/>
      <c r="U6186" s="58"/>
      <c r="V6186" s="53">
        <f t="shared" si="2379"/>
        <v>0</v>
      </c>
      <c r="W6186" s="75"/>
      <c r="X6186" s="76"/>
    </row>
    <row r="6187" spans="1:24" s="35" customFormat="1" ht="15.75" x14ac:dyDescent="0.25">
      <c r="A6187" s="72" t="s">
        <v>318</v>
      </c>
      <c r="B6187" s="33" t="s">
        <v>331</v>
      </c>
      <c r="C6187" s="79" t="s">
        <v>61</v>
      </c>
      <c r="D6187" s="34" t="s">
        <v>67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>
        <f t="shared" si="2377"/>
        <v>0</v>
      </c>
      <c r="R6187" s="74"/>
      <c r="S6187" s="53">
        <f t="shared" si="2378"/>
        <v>0</v>
      </c>
      <c r="T6187" s="58"/>
      <c r="U6187" s="58"/>
      <c r="V6187" s="53">
        <f t="shared" si="2379"/>
        <v>0</v>
      </c>
      <c r="W6187" s="75"/>
      <c r="X6187" s="76"/>
    </row>
    <row r="6188" spans="1:24" s="35" customFormat="1" ht="15.75" x14ac:dyDescent="0.25">
      <c r="A6188" s="72" t="s">
        <v>318</v>
      </c>
      <c r="B6188" s="33" t="s">
        <v>331</v>
      </c>
      <c r="C6188" s="79" t="s">
        <v>62</v>
      </c>
      <c r="D6188" s="34" t="s">
        <v>66</v>
      </c>
      <c r="E6188" s="74"/>
      <c r="F6188" s="74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 t="shared" si="2377"/>
        <v>0</v>
      </c>
      <c r="R6188" s="74"/>
      <c r="S6188" s="53">
        <f t="shared" si="2378"/>
        <v>0</v>
      </c>
      <c r="T6188" s="58"/>
      <c r="U6188" s="58"/>
      <c r="V6188" s="53">
        <f t="shared" si="2379"/>
        <v>0</v>
      </c>
      <c r="W6188" s="75"/>
      <c r="X6188" s="76"/>
    </row>
    <row r="6189" spans="1:24" s="35" customFormat="1" ht="15.75" x14ac:dyDescent="0.25">
      <c r="A6189" s="72" t="s">
        <v>318</v>
      </c>
      <c r="B6189" s="33" t="s">
        <v>331</v>
      </c>
      <c r="C6189" s="79" t="s">
        <v>63</v>
      </c>
      <c r="D6189" s="34" t="s">
        <v>52</v>
      </c>
      <c r="E6189" s="74"/>
      <c r="F6189" s="74"/>
      <c r="G6189" s="74"/>
      <c r="H6189" s="74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2377"/>
        <v>0</v>
      </c>
      <c r="R6189" s="74"/>
      <c r="S6189" s="53">
        <f t="shared" si="2378"/>
        <v>0</v>
      </c>
      <c r="T6189" s="58"/>
      <c r="U6189" s="58"/>
      <c r="V6189" s="53">
        <f t="shared" si="2379"/>
        <v>0</v>
      </c>
      <c r="W6189" s="75"/>
      <c r="X6189" s="76"/>
    </row>
    <row r="6190" spans="1:24" s="35" customFormat="1" ht="15.75" x14ac:dyDescent="0.25">
      <c r="A6190" s="72" t="s">
        <v>318</v>
      </c>
      <c r="B6190" s="33" t="s">
        <v>331</v>
      </c>
      <c r="C6190" s="79" t="s">
        <v>64</v>
      </c>
      <c r="D6190" s="34" t="s">
        <v>55</v>
      </c>
      <c r="E6190" s="74"/>
      <c r="F6190" s="74"/>
      <c r="G6190" s="74"/>
      <c r="H6190" s="74"/>
      <c r="I6190" s="119"/>
      <c r="J6190" s="55"/>
      <c r="K6190" s="119"/>
      <c r="L6190" s="55"/>
      <c r="M6190" s="75"/>
      <c r="N6190" s="75"/>
      <c r="O6190" s="74"/>
      <c r="P6190" s="74"/>
      <c r="Q6190" s="59">
        <f t="shared" si="2377"/>
        <v>0</v>
      </c>
      <c r="R6190" s="74"/>
      <c r="S6190" s="53">
        <f t="shared" si="2378"/>
        <v>0</v>
      </c>
      <c r="T6190" s="53"/>
      <c r="U6190" s="53"/>
      <c r="V6190" s="53">
        <f t="shared" si="2379"/>
        <v>0</v>
      </c>
      <c r="W6190" s="75"/>
      <c r="X6190" s="76"/>
    </row>
    <row r="6191" spans="1:24" s="35" customFormat="1" ht="15.75" x14ac:dyDescent="0.25">
      <c r="A6191" s="72" t="s">
        <v>318</v>
      </c>
      <c r="B6191" s="33" t="s">
        <v>331</v>
      </c>
      <c r="C6191" s="79" t="s">
        <v>65</v>
      </c>
      <c r="D6191" s="34" t="s">
        <v>71</v>
      </c>
      <c r="E6191" s="74"/>
      <c r="F6191" s="74"/>
      <c r="G6191" s="74"/>
      <c r="H6191" s="74"/>
      <c r="I6191" s="54"/>
      <c r="J6191" s="50"/>
      <c r="K6191" s="54"/>
      <c r="L6191" s="55"/>
      <c r="M6191" s="75"/>
      <c r="N6191" s="75"/>
      <c r="O6191" s="74"/>
      <c r="P6191" s="74"/>
      <c r="Q6191" s="57">
        <f t="shared" si="2377"/>
        <v>0</v>
      </c>
      <c r="R6191" s="74"/>
      <c r="S6191" s="53">
        <f t="shared" si="2378"/>
        <v>0</v>
      </c>
      <c r="T6191" s="58"/>
      <c r="U6191" s="58"/>
      <c r="V6191" s="53">
        <f t="shared" si="2379"/>
        <v>0</v>
      </c>
      <c r="W6191" s="75"/>
      <c r="X6191" s="76"/>
    </row>
    <row r="6192" spans="1:24" s="35" customFormat="1" ht="31.5" x14ac:dyDescent="0.25">
      <c r="A6192" s="72" t="s">
        <v>318</v>
      </c>
      <c r="B6192" s="22" t="s">
        <v>332</v>
      </c>
      <c r="C6192" s="73" t="s">
        <v>102</v>
      </c>
      <c r="D6192" s="32" t="s">
        <v>30</v>
      </c>
      <c r="E6192" s="61">
        <f t="shared" ref="E6192:L6192" si="2380">SUM(E6193:E6209)</f>
        <v>0</v>
      </c>
      <c r="F6192" s="61">
        <f t="shared" si="2380"/>
        <v>0</v>
      </c>
      <c r="G6192" s="61">
        <f t="shared" si="2380"/>
        <v>514</v>
      </c>
      <c r="H6192" s="61">
        <f t="shared" si="2380"/>
        <v>514</v>
      </c>
      <c r="I6192" s="120">
        <f t="shared" si="2380"/>
        <v>0</v>
      </c>
      <c r="J6192" s="50" t="e">
        <f>ROUND(I6192/F6192*100,2)</f>
        <v>#DIV/0!</v>
      </c>
      <c r="K6192" s="120">
        <f t="shared" si="2380"/>
        <v>0</v>
      </c>
      <c r="L6192" s="61">
        <f t="shared" si="2380"/>
        <v>0</v>
      </c>
      <c r="M6192" s="61"/>
      <c r="N6192" s="61"/>
      <c r="O6192" s="61">
        <f t="shared" ref="O6192:V6192" si="2381">SUM(O6193:O6207)</f>
        <v>80</v>
      </c>
      <c r="P6192" s="61">
        <f t="shared" si="2381"/>
        <v>80</v>
      </c>
      <c r="Q6192" s="120">
        <f t="shared" si="2381"/>
        <v>0</v>
      </c>
      <c r="R6192" s="61">
        <f t="shared" si="2381"/>
        <v>0</v>
      </c>
      <c r="S6192" s="61">
        <f t="shared" si="2381"/>
        <v>0</v>
      </c>
      <c r="T6192" s="137">
        <f t="shared" si="2381"/>
        <v>1</v>
      </c>
      <c r="U6192" s="137">
        <f t="shared" si="2381"/>
        <v>1</v>
      </c>
      <c r="V6192" s="61">
        <f t="shared" si="2381"/>
        <v>0</v>
      </c>
      <c r="W6192" s="61"/>
      <c r="X6192" s="76"/>
    </row>
    <row r="6193" spans="1:24" s="35" customFormat="1" ht="15.75" x14ac:dyDescent="0.25">
      <c r="A6193" s="72" t="s">
        <v>318</v>
      </c>
      <c r="B6193" s="33" t="s">
        <v>332</v>
      </c>
      <c r="C6193" s="73" t="s">
        <v>79</v>
      </c>
      <c r="D6193" s="43" t="s">
        <v>77</v>
      </c>
      <c r="E6193" s="53"/>
      <c r="F6193" s="53"/>
      <c r="G6193" s="53"/>
      <c r="H6193" s="53"/>
      <c r="I6193" s="55"/>
      <c r="J6193" s="55"/>
      <c r="K6193" s="54"/>
      <c r="L6193" s="55"/>
      <c r="M6193" s="75"/>
      <c r="N6193" s="75"/>
      <c r="O6193" s="74"/>
      <c r="P6193" s="74"/>
      <c r="Q6193" s="57">
        <f t="shared" ref="Q6193:Q6207" si="2382">O6193-P6193</f>
        <v>0</v>
      </c>
      <c r="R6193" s="74"/>
      <c r="S6193" s="53">
        <f>ROUND(R6193/12*3,0)</f>
        <v>0</v>
      </c>
      <c r="T6193" s="58"/>
      <c r="U6193" s="58"/>
      <c r="V6193" s="53">
        <f t="shared" ref="V6193:V6207" si="2383">T6193-U6193</f>
        <v>0</v>
      </c>
      <c r="W6193" s="75"/>
      <c r="X6193" s="76"/>
    </row>
    <row r="6194" spans="1:24" s="35" customFormat="1" ht="15.75" x14ac:dyDescent="0.25">
      <c r="A6194" s="72" t="s">
        <v>318</v>
      </c>
      <c r="B6194" s="33" t="s">
        <v>332</v>
      </c>
      <c r="C6194" s="73" t="s">
        <v>80</v>
      </c>
      <c r="D6194" s="43" t="s">
        <v>78</v>
      </c>
      <c r="E6194" s="74"/>
      <c r="F6194" s="74"/>
      <c r="G6194" s="74"/>
      <c r="H6194" s="74"/>
      <c r="I6194" s="54"/>
      <c r="J6194" s="50"/>
      <c r="K6194" s="54"/>
      <c r="L6194" s="55"/>
      <c r="M6194" s="75"/>
      <c r="N6194" s="75"/>
      <c r="O6194" s="74"/>
      <c r="P6194" s="74"/>
      <c r="Q6194" s="57">
        <f t="shared" si="2382"/>
        <v>0</v>
      </c>
      <c r="R6194" s="74"/>
      <c r="S6194" s="53">
        <f>ROUND(R6194/12*3,0)</f>
        <v>0</v>
      </c>
      <c r="T6194" s="58"/>
      <c r="U6194" s="58"/>
      <c r="V6194" s="53">
        <f t="shared" si="2383"/>
        <v>0</v>
      </c>
      <c r="W6194" s="75"/>
      <c r="X6194" s="76"/>
    </row>
    <row r="6195" spans="1:24" s="35" customFormat="1" ht="15.75" x14ac:dyDescent="0.25">
      <c r="A6195" s="72" t="s">
        <v>318</v>
      </c>
      <c r="B6195" s="33" t="s">
        <v>332</v>
      </c>
      <c r="C6195" s="73" t="s">
        <v>82</v>
      </c>
      <c r="D6195" s="34" t="s">
        <v>81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2382"/>
        <v>0</v>
      </c>
      <c r="R6195" s="74"/>
      <c r="S6195" s="53">
        <f>ROUND(R6195/12*4,0)</f>
        <v>0</v>
      </c>
      <c r="T6195" s="58"/>
      <c r="U6195" s="58"/>
      <c r="V6195" s="53">
        <f t="shared" si="2383"/>
        <v>0</v>
      </c>
      <c r="W6195" s="75"/>
      <c r="X6195" s="76"/>
    </row>
    <row r="6196" spans="1:24" s="35" customFormat="1" ht="31.5" x14ac:dyDescent="0.25">
      <c r="A6196" s="72" t="s">
        <v>318</v>
      </c>
      <c r="B6196" s="33" t="s">
        <v>332</v>
      </c>
      <c r="C6196" s="73" t="s">
        <v>84</v>
      </c>
      <c r="D6196" s="43" t="s">
        <v>83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2382"/>
        <v>0</v>
      </c>
      <c r="R6196" s="74"/>
      <c r="S6196" s="53">
        <f t="shared" ref="S6196:S6207" si="2384">ROUND(R6196/12*3,0)</f>
        <v>0</v>
      </c>
      <c r="T6196" s="58"/>
      <c r="U6196" s="58"/>
      <c r="V6196" s="53">
        <f t="shared" si="2383"/>
        <v>0</v>
      </c>
      <c r="W6196" s="75"/>
      <c r="X6196" s="76"/>
    </row>
    <row r="6197" spans="1:24" s="35" customFormat="1" ht="15.75" x14ac:dyDescent="0.25">
      <c r="A6197" s="72" t="s">
        <v>318</v>
      </c>
      <c r="B6197" s="33" t="s">
        <v>332</v>
      </c>
      <c r="C6197" s="73" t="s">
        <v>95</v>
      </c>
      <c r="D6197" s="43" t="s">
        <v>96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2382"/>
        <v>0</v>
      </c>
      <c r="R6197" s="74"/>
      <c r="S6197" s="53">
        <f t="shared" si="2384"/>
        <v>0</v>
      </c>
      <c r="T6197" s="58"/>
      <c r="U6197" s="58"/>
      <c r="V6197" s="53">
        <f t="shared" si="2383"/>
        <v>0</v>
      </c>
      <c r="W6197" s="75"/>
      <c r="X6197" s="76"/>
    </row>
    <row r="6198" spans="1:24" s="35" customFormat="1" ht="31.5" x14ac:dyDescent="0.25">
      <c r="A6198" s="72" t="s">
        <v>318</v>
      </c>
      <c r="B6198" s="33" t="s">
        <v>332</v>
      </c>
      <c r="C6198" s="73" t="s">
        <v>86</v>
      </c>
      <c r="D6198" s="43" t="s">
        <v>85</v>
      </c>
      <c r="E6198" s="53"/>
      <c r="F6198" s="53"/>
      <c r="G6198" s="53">
        <v>514</v>
      </c>
      <c r="H6198" s="53">
        <v>514</v>
      </c>
      <c r="I6198" s="55"/>
      <c r="J6198" s="55"/>
      <c r="K6198" s="54"/>
      <c r="L6198" s="55"/>
      <c r="M6198" s="75"/>
      <c r="N6198" s="75"/>
      <c r="O6198" s="74">
        <v>80</v>
      </c>
      <c r="P6198" s="74">
        <v>80</v>
      </c>
      <c r="Q6198" s="57">
        <f t="shared" si="2382"/>
        <v>0</v>
      </c>
      <c r="R6198" s="74"/>
      <c r="S6198" s="53">
        <f>ROUND(R6198/12*2,0)</f>
        <v>0</v>
      </c>
      <c r="T6198" s="58">
        <v>1</v>
      </c>
      <c r="U6198" s="58">
        <v>1</v>
      </c>
      <c r="V6198" s="53">
        <f t="shared" si="2383"/>
        <v>0</v>
      </c>
      <c r="W6198" s="75"/>
      <c r="X6198" s="76"/>
    </row>
    <row r="6199" spans="1:24" s="35" customFormat="1" ht="31.5" x14ac:dyDescent="0.25">
      <c r="A6199" s="72" t="s">
        <v>318</v>
      </c>
      <c r="B6199" s="33" t="s">
        <v>332</v>
      </c>
      <c r="C6199" s="73" t="s">
        <v>102</v>
      </c>
      <c r="D6199" s="39" t="s">
        <v>352</v>
      </c>
      <c r="E6199" s="74"/>
      <c r="F6199" s="74"/>
      <c r="G6199" s="74"/>
      <c r="H6199" s="74"/>
      <c r="I6199" s="54"/>
      <c r="J6199" s="50"/>
      <c r="K6199" s="54"/>
      <c r="L6199" s="55"/>
      <c r="M6199" s="75"/>
      <c r="N6199" s="75"/>
      <c r="O6199" s="74"/>
      <c r="P6199" s="74"/>
      <c r="Q6199" s="57">
        <f t="shared" si="2382"/>
        <v>0</v>
      </c>
      <c r="R6199" s="74"/>
      <c r="S6199" s="53">
        <f t="shared" ref="S6199" si="2385">R6199</f>
        <v>0</v>
      </c>
      <c r="T6199" s="58"/>
      <c r="U6199" s="58"/>
      <c r="V6199" s="53">
        <f t="shared" si="2383"/>
        <v>0</v>
      </c>
      <c r="W6199" s="75"/>
      <c r="X6199" s="76"/>
    </row>
    <row r="6200" spans="1:24" s="35" customFormat="1" ht="15.75" x14ac:dyDescent="0.25">
      <c r="A6200" s="72" t="s">
        <v>318</v>
      </c>
      <c r="B6200" s="33" t="s">
        <v>332</v>
      </c>
      <c r="C6200" s="73" t="s">
        <v>89</v>
      </c>
      <c r="D6200" s="43" t="s">
        <v>88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>
        <f t="shared" si="2382"/>
        <v>0</v>
      </c>
      <c r="R6200" s="74"/>
      <c r="S6200" s="53">
        <f t="shared" si="2384"/>
        <v>0</v>
      </c>
      <c r="T6200" s="58"/>
      <c r="U6200" s="58"/>
      <c r="V6200" s="53">
        <f t="shared" si="2383"/>
        <v>0</v>
      </c>
      <c r="W6200" s="75"/>
      <c r="X6200" s="76"/>
    </row>
    <row r="6201" spans="1:24" s="35" customFormat="1" ht="37.5" customHeight="1" x14ac:dyDescent="0.25">
      <c r="A6201" s="72" t="s">
        <v>318</v>
      </c>
      <c r="B6201" s="33" t="s">
        <v>332</v>
      </c>
      <c r="C6201" s="73" t="s">
        <v>91</v>
      </c>
      <c r="D6201" s="43" t="s">
        <v>90</v>
      </c>
      <c r="E6201" s="74"/>
      <c r="F6201" s="74"/>
      <c r="G6201" s="74"/>
      <c r="H6201" s="74"/>
      <c r="I6201" s="54"/>
      <c r="J6201" s="54"/>
      <c r="K6201" s="54"/>
      <c r="L6201" s="55"/>
      <c r="M6201" s="75"/>
      <c r="N6201" s="75"/>
      <c r="O6201" s="74"/>
      <c r="P6201" s="74"/>
      <c r="Q6201" s="57">
        <f t="shared" si="2382"/>
        <v>0</v>
      </c>
      <c r="R6201" s="74"/>
      <c r="S6201" s="53">
        <f t="shared" si="2384"/>
        <v>0</v>
      </c>
      <c r="T6201" s="58"/>
      <c r="U6201" s="58"/>
      <c r="V6201" s="53">
        <f t="shared" si="2383"/>
        <v>0</v>
      </c>
      <c r="W6201" s="75"/>
      <c r="X6201" s="76"/>
    </row>
    <row r="6202" spans="1:24" s="35" customFormat="1" ht="15.75" x14ac:dyDescent="0.25">
      <c r="A6202" s="72" t="s">
        <v>318</v>
      </c>
      <c r="B6202" s="33" t="s">
        <v>332</v>
      </c>
      <c r="C6202" s="73" t="s">
        <v>94</v>
      </c>
      <c r="D6202" s="43" t="s">
        <v>97</v>
      </c>
      <c r="E6202" s="74"/>
      <c r="F6202" s="74"/>
      <c r="G6202" s="74"/>
      <c r="H6202" s="74"/>
      <c r="I6202" s="54"/>
      <c r="J6202" s="50"/>
      <c r="K6202" s="54"/>
      <c r="L6202" s="55"/>
      <c r="M6202" s="75"/>
      <c r="N6202" s="75"/>
      <c r="O6202" s="74"/>
      <c r="P6202" s="74"/>
      <c r="Q6202" s="57">
        <f t="shared" si="2382"/>
        <v>0</v>
      </c>
      <c r="R6202" s="74"/>
      <c r="S6202" s="53">
        <f t="shared" si="2384"/>
        <v>0</v>
      </c>
      <c r="T6202" s="58"/>
      <c r="U6202" s="58"/>
      <c r="V6202" s="53">
        <f t="shared" si="2383"/>
        <v>0</v>
      </c>
      <c r="W6202" s="75"/>
      <c r="X6202" s="76"/>
    </row>
    <row r="6203" spans="1:24" s="35" customFormat="1" ht="15.75" x14ac:dyDescent="0.25">
      <c r="A6203" s="72" t="s">
        <v>318</v>
      </c>
      <c r="B6203" s="33" t="s">
        <v>332</v>
      </c>
      <c r="C6203" s="73" t="s">
        <v>93</v>
      </c>
      <c r="D6203" s="43" t="s">
        <v>92</v>
      </c>
      <c r="E6203" s="74"/>
      <c r="F6203" s="74"/>
      <c r="G6203" s="74"/>
      <c r="H6203" s="74"/>
      <c r="I6203" s="54"/>
      <c r="J6203" s="50"/>
      <c r="K6203" s="54"/>
      <c r="L6203" s="55"/>
      <c r="M6203" s="75"/>
      <c r="N6203" s="75"/>
      <c r="O6203" s="74"/>
      <c r="P6203" s="74"/>
      <c r="Q6203" s="57">
        <f t="shared" si="2382"/>
        <v>0</v>
      </c>
      <c r="R6203" s="74"/>
      <c r="S6203" s="53">
        <f t="shared" si="2384"/>
        <v>0</v>
      </c>
      <c r="T6203" s="58"/>
      <c r="U6203" s="58"/>
      <c r="V6203" s="53">
        <f t="shared" si="2383"/>
        <v>0</v>
      </c>
      <c r="W6203" s="75"/>
      <c r="X6203" s="76"/>
    </row>
    <row r="6204" spans="1:24" s="77" customFormat="1" ht="31.5" x14ac:dyDescent="0.25">
      <c r="A6204" s="72" t="s">
        <v>318</v>
      </c>
      <c r="B6204" s="33" t="s">
        <v>332</v>
      </c>
      <c r="C6204" s="73" t="s">
        <v>98</v>
      </c>
      <c r="D6204" s="34" t="s">
        <v>99</v>
      </c>
      <c r="E6204" s="74"/>
      <c r="F6204" s="74"/>
      <c r="G6204" s="74"/>
      <c r="H6204" s="74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2382"/>
        <v>0</v>
      </c>
      <c r="R6204" s="74"/>
      <c r="S6204" s="53">
        <f t="shared" si="2384"/>
        <v>0</v>
      </c>
      <c r="T6204" s="58"/>
      <c r="U6204" s="58"/>
      <c r="V6204" s="53">
        <f t="shared" si="2383"/>
        <v>0</v>
      </c>
      <c r="W6204" s="75"/>
      <c r="X6204" s="76"/>
    </row>
    <row r="6205" spans="1:24" s="77" customFormat="1" ht="15.75" x14ac:dyDescent="0.25">
      <c r="A6205" s="72" t="s">
        <v>318</v>
      </c>
      <c r="B6205" s="33" t="s">
        <v>332</v>
      </c>
      <c r="C6205" s="73" t="s">
        <v>100</v>
      </c>
      <c r="D6205" s="34" t="s">
        <v>101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2382"/>
        <v>0</v>
      </c>
      <c r="R6205" s="74"/>
      <c r="S6205" s="53">
        <f t="shared" si="2384"/>
        <v>0</v>
      </c>
      <c r="T6205" s="58"/>
      <c r="U6205" s="58"/>
      <c r="V6205" s="53">
        <f t="shared" si="2383"/>
        <v>0</v>
      </c>
      <c r="W6205" s="75"/>
      <c r="X6205" s="76"/>
    </row>
    <row r="6206" spans="1:24" s="77" customFormat="1" ht="47.25" x14ac:dyDescent="0.25">
      <c r="A6206" s="72" t="s">
        <v>318</v>
      </c>
      <c r="B6206" s="33" t="s">
        <v>332</v>
      </c>
      <c r="C6206" s="73" t="s">
        <v>102</v>
      </c>
      <c r="D6206" s="39" t="s">
        <v>87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2382"/>
        <v>0</v>
      </c>
      <c r="R6206" s="74"/>
      <c r="S6206" s="53">
        <f t="shared" si="2384"/>
        <v>0</v>
      </c>
      <c r="T6206" s="58"/>
      <c r="U6206" s="58"/>
      <c r="V6206" s="53">
        <f t="shared" si="2383"/>
        <v>0</v>
      </c>
      <c r="W6206" s="75"/>
      <c r="X6206" s="76"/>
    </row>
    <row r="6207" spans="1:24" s="77" customFormat="1" ht="63" x14ac:dyDescent="0.25">
      <c r="A6207" s="72" t="s">
        <v>318</v>
      </c>
      <c r="B6207" s="33" t="s">
        <v>332</v>
      </c>
      <c r="C6207" s="73" t="s">
        <v>102</v>
      </c>
      <c r="D6207" s="39" t="s">
        <v>103</v>
      </c>
      <c r="E6207" s="74"/>
      <c r="F6207" s="74"/>
      <c r="G6207" s="74"/>
      <c r="H6207" s="74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2382"/>
        <v>0</v>
      </c>
      <c r="R6207" s="74"/>
      <c r="S6207" s="53">
        <f t="shared" si="2384"/>
        <v>0</v>
      </c>
      <c r="T6207" s="58"/>
      <c r="U6207" s="58"/>
      <c r="V6207" s="53">
        <f t="shared" si="2383"/>
        <v>0</v>
      </c>
      <c r="W6207" s="75"/>
      <c r="X6207" s="76"/>
    </row>
    <row r="6208" spans="1:24" s="77" customFormat="1" ht="23.25" customHeight="1" x14ac:dyDescent="0.25">
      <c r="A6208" s="72" t="s">
        <v>318</v>
      </c>
      <c r="B6208" s="33" t="s">
        <v>332</v>
      </c>
      <c r="C6208" s="23" t="s">
        <v>362</v>
      </c>
      <c r="D6208" s="39" t="s">
        <v>363</v>
      </c>
      <c r="E6208" s="74"/>
      <c r="F6208" s="74"/>
      <c r="G6208" s="74"/>
      <c r="H6208" s="74"/>
      <c r="I6208" s="119"/>
      <c r="J6208" s="55"/>
      <c r="K6208" s="119"/>
      <c r="L6208" s="55"/>
      <c r="M6208" s="75"/>
      <c r="N6208" s="75"/>
      <c r="O6208" s="74"/>
      <c r="P6208" s="74"/>
      <c r="Q6208" s="59"/>
      <c r="R6208" s="74"/>
      <c r="S6208" s="53"/>
      <c r="T6208" s="53"/>
      <c r="U6208" s="53"/>
      <c r="V6208" s="53"/>
      <c r="W6208" s="75"/>
      <c r="X6208" s="76"/>
    </row>
    <row r="6209" spans="1:24" s="77" customFormat="1" ht="15.75" x14ac:dyDescent="0.25">
      <c r="A6209" s="72" t="s">
        <v>318</v>
      </c>
      <c r="B6209" s="33" t="s">
        <v>332</v>
      </c>
      <c r="C6209" s="23" t="s">
        <v>365</v>
      </c>
      <c r="D6209" s="39" t="s">
        <v>364</v>
      </c>
      <c r="E6209" s="74"/>
      <c r="F6209" s="74"/>
      <c r="G6209" s="74"/>
      <c r="H6209" s="74"/>
      <c r="I6209" s="119"/>
      <c r="J6209" s="55"/>
      <c r="K6209" s="119"/>
      <c r="L6209" s="55"/>
      <c r="M6209" s="75"/>
      <c r="N6209" s="75"/>
      <c r="O6209" s="74"/>
      <c r="P6209" s="74"/>
      <c r="Q6209" s="59"/>
      <c r="R6209" s="74"/>
      <c r="S6209" s="53"/>
      <c r="T6209" s="53"/>
      <c r="U6209" s="53"/>
      <c r="V6209" s="53"/>
      <c r="W6209" s="75"/>
      <c r="X6209" s="76"/>
    </row>
    <row r="6210" spans="1:24" s="77" customFormat="1" ht="15.75" x14ac:dyDescent="0.25">
      <c r="A6210" s="72" t="s">
        <v>318</v>
      </c>
      <c r="B6210" s="21">
        <v>2</v>
      </c>
      <c r="C6210" s="73" t="s">
        <v>102</v>
      </c>
      <c r="D6210" s="40" t="s">
        <v>31</v>
      </c>
      <c r="E6210" s="68">
        <f t="shared" ref="E6210:K6210" si="2386">E6211+E6217+E6271</f>
        <v>531195</v>
      </c>
      <c r="F6210" s="68">
        <f t="shared" si="2386"/>
        <v>97149</v>
      </c>
      <c r="G6210" s="68">
        <f t="shared" si="2386"/>
        <v>89923.82</v>
      </c>
      <c r="H6210" s="68">
        <f t="shared" si="2386"/>
        <v>83957</v>
      </c>
      <c r="I6210" s="126">
        <f t="shared" si="2386"/>
        <v>6006.82</v>
      </c>
      <c r="J6210" s="50">
        <f>ROUND(I6210/F6210*100,2)</f>
        <v>6.18</v>
      </c>
      <c r="K6210" s="126">
        <f t="shared" si="2386"/>
        <v>-13232</v>
      </c>
      <c r="L6210" s="55">
        <f>ROUND(K6210*100/-F6210,2)</f>
        <v>13.62</v>
      </c>
      <c r="M6210" s="64">
        <v>43731</v>
      </c>
      <c r="N6210" s="49">
        <f>ROUND(M6210/12*2,2)</f>
        <v>7288.5</v>
      </c>
      <c r="O6210" s="68">
        <f t="shared" ref="O6210:V6210" si="2387">O6211+O6217+O6271</f>
        <v>3908</v>
      </c>
      <c r="P6210" s="68">
        <f t="shared" si="2387"/>
        <v>3908</v>
      </c>
      <c r="Q6210" s="126">
        <f t="shared" si="2387"/>
        <v>0</v>
      </c>
      <c r="R6210" s="68">
        <f t="shared" si="2387"/>
        <v>622</v>
      </c>
      <c r="S6210" s="64">
        <f t="shared" si="2387"/>
        <v>105</v>
      </c>
      <c r="T6210" s="136">
        <f t="shared" si="2387"/>
        <v>97</v>
      </c>
      <c r="U6210" s="136">
        <f t="shared" si="2387"/>
        <v>97</v>
      </c>
      <c r="V6210" s="64">
        <f t="shared" si="2387"/>
        <v>0</v>
      </c>
      <c r="W6210" s="68"/>
      <c r="X6210" s="76"/>
    </row>
    <row r="6211" spans="1:24" s="77" customFormat="1" ht="15.75" x14ac:dyDescent="0.25">
      <c r="A6211" s="72" t="s">
        <v>318</v>
      </c>
      <c r="B6211" s="22" t="s">
        <v>333</v>
      </c>
      <c r="C6211" s="73" t="s">
        <v>102</v>
      </c>
      <c r="D6211" s="32" t="s">
        <v>32</v>
      </c>
      <c r="E6211" s="64">
        <f t="shared" ref="E6211:L6211" si="2388">SUM(E6212:E6216)</f>
        <v>192461</v>
      </c>
      <c r="F6211" s="64">
        <f t="shared" si="2388"/>
        <v>32360</v>
      </c>
      <c r="G6211" s="64">
        <f t="shared" si="2388"/>
        <v>38322</v>
      </c>
      <c r="H6211" s="64">
        <f t="shared" si="2388"/>
        <v>32360</v>
      </c>
      <c r="I6211" s="126">
        <f t="shared" si="2388"/>
        <v>5962</v>
      </c>
      <c r="J6211" s="50">
        <f>ROUND(I6211/F6211*100,2)</f>
        <v>18.420000000000002</v>
      </c>
      <c r="K6211" s="126">
        <f t="shared" si="2388"/>
        <v>0</v>
      </c>
      <c r="L6211" s="64">
        <f t="shared" si="2388"/>
        <v>0</v>
      </c>
      <c r="M6211" s="64"/>
      <c r="N6211" s="64"/>
      <c r="O6211" s="64">
        <f t="shared" ref="O6211:V6211" si="2389">SUM(O6212:O6216)</f>
        <v>1871</v>
      </c>
      <c r="P6211" s="64">
        <f t="shared" si="2389"/>
        <v>1871</v>
      </c>
      <c r="Q6211" s="126">
        <f t="shared" si="2389"/>
        <v>0</v>
      </c>
      <c r="R6211" s="64">
        <f t="shared" si="2389"/>
        <v>226</v>
      </c>
      <c r="S6211" s="64">
        <f t="shared" si="2389"/>
        <v>38</v>
      </c>
      <c r="T6211" s="136">
        <f t="shared" si="2389"/>
        <v>45</v>
      </c>
      <c r="U6211" s="136">
        <f t="shared" si="2389"/>
        <v>45</v>
      </c>
      <c r="V6211" s="64">
        <f t="shared" si="2389"/>
        <v>0</v>
      </c>
      <c r="W6211" s="64"/>
      <c r="X6211" s="76"/>
    </row>
    <row r="6212" spans="1:24" s="77" customFormat="1" ht="15.75" x14ac:dyDescent="0.25">
      <c r="A6212" s="72" t="s">
        <v>318</v>
      </c>
      <c r="B6212" s="33" t="s">
        <v>333</v>
      </c>
      <c r="C6212" s="73" t="s">
        <v>109</v>
      </c>
      <c r="D6212" s="34" t="s">
        <v>106</v>
      </c>
      <c r="E6212" s="53">
        <v>192461</v>
      </c>
      <c r="F6212" s="99">
        <f>16180*2</f>
        <v>32360</v>
      </c>
      <c r="G6212" s="99">
        <v>38322</v>
      </c>
      <c r="H6212" s="99">
        <f>16180*2</f>
        <v>32360</v>
      </c>
      <c r="I6212" s="119">
        <f t="shared" ref="I6212" si="2390">G6212-F6212</f>
        <v>5962</v>
      </c>
      <c r="J6212" s="55">
        <f t="shared" ref="J6212" si="2391">ROUND(I6212/F6212*100,2)</f>
        <v>18.420000000000002</v>
      </c>
      <c r="K6212" s="54"/>
      <c r="L6212" s="55"/>
      <c r="M6212" s="75"/>
      <c r="N6212" s="75"/>
      <c r="O6212" s="74">
        <v>1871</v>
      </c>
      <c r="P6212" s="74">
        <v>1871</v>
      </c>
      <c r="Q6212" s="57">
        <f>O6212-P6212</f>
        <v>0</v>
      </c>
      <c r="R6212" s="74">
        <v>226</v>
      </c>
      <c r="S6212" s="53">
        <f>ROUND(R6212/12*2,0)</f>
        <v>38</v>
      </c>
      <c r="T6212" s="58">
        <v>45</v>
      </c>
      <c r="U6212" s="58">
        <v>45</v>
      </c>
      <c r="V6212" s="53">
        <f>T6212-U6212</f>
        <v>0</v>
      </c>
      <c r="W6212" s="75"/>
      <c r="X6212" s="76"/>
    </row>
    <row r="6213" spans="1:24" s="77" customFormat="1" ht="31.5" x14ac:dyDescent="0.25">
      <c r="A6213" s="72" t="s">
        <v>318</v>
      </c>
      <c r="B6213" s="33" t="s">
        <v>333</v>
      </c>
      <c r="C6213" s="73" t="s">
        <v>110</v>
      </c>
      <c r="D6213" s="34" t="s">
        <v>114</v>
      </c>
      <c r="E6213" s="74"/>
      <c r="F6213" s="74"/>
      <c r="G6213" s="74"/>
      <c r="H6213" s="74"/>
      <c r="I6213" s="54"/>
      <c r="J6213" s="50"/>
      <c r="K6213" s="54"/>
      <c r="L6213" s="55"/>
      <c r="M6213" s="75"/>
      <c r="N6213" s="75"/>
      <c r="O6213" s="74"/>
      <c r="P6213" s="74"/>
      <c r="Q6213" s="57">
        <f>O6213-P6213</f>
        <v>0</v>
      </c>
      <c r="R6213" s="74"/>
      <c r="S6213" s="53">
        <f>ROUND(R6213/12*3,0)</f>
        <v>0</v>
      </c>
      <c r="T6213" s="58"/>
      <c r="U6213" s="58"/>
      <c r="V6213" s="53">
        <f>T6213-U6213</f>
        <v>0</v>
      </c>
      <c r="W6213" s="75"/>
      <c r="X6213" s="76"/>
    </row>
    <row r="6214" spans="1:24" s="77" customFormat="1" ht="15.75" x14ac:dyDescent="0.25">
      <c r="A6214" s="72" t="s">
        <v>318</v>
      </c>
      <c r="B6214" s="33" t="s">
        <v>333</v>
      </c>
      <c r="C6214" s="73" t="s">
        <v>111</v>
      </c>
      <c r="D6214" s="34" t="s">
        <v>115</v>
      </c>
      <c r="E6214" s="74"/>
      <c r="F6214" s="74"/>
      <c r="G6214" s="74"/>
      <c r="H6214" s="74"/>
      <c r="I6214" s="54"/>
      <c r="J6214" s="50"/>
      <c r="K6214" s="54"/>
      <c r="L6214" s="55"/>
      <c r="M6214" s="75"/>
      <c r="N6214" s="75"/>
      <c r="O6214" s="74"/>
      <c r="P6214" s="74"/>
      <c r="Q6214" s="57">
        <f>O6214-P6214</f>
        <v>0</v>
      </c>
      <c r="R6214" s="74"/>
      <c r="S6214" s="53">
        <f>ROUND(R6214/12*3,0)</f>
        <v>0</v>
      </c>
      <c r="T6214" s="58"/>
      <c r="U6214" s="58"/>
      <c r="V6214" s="53">
        <f>T6214-U6214</f>
        <v>0</v>
      </c>
      <c r="W6214" s="75"/>
      <c r="X6214" s="76"/>
    </row>
    <row r="6215" spans="1:24" s="77" customFormat="1" ht="31.5" x14ac:dyDescent="0.25">
      <c r="A6215" s="72" t="s">
        <v>318</v>
      </c>
      <c r="B6215" s="33" t="s">
        <v>333</v>
      </c>
      <c r="C6215" s="73" t="s">
        <v>113</v>
      </c>
      <c r="D6215" s="34" t="s">
        <v>116</v>
      </c>
      <c r="E6215" s="74"/>
      <c r="F6215" s="74"/>
      <c r="G6215" s="74"/>
      <c r="H6215" s="74"/>
      <c r="I6215" s="119"/>
      <c r="J6215" s="55"/>
      <c r="K6215" s="119"/>
      <c r="L6215" s="55"/>
      <c r="M6215" s="75"/>
      <c r="N6215" s="75"/>
      <c r="O6215" s="74"/>
      <c r="P6215" s="74"/>
      <c r="Q6215" s="59">
        <f>O6215-P6215</f>
        <v>0</v>
      </c>
      <c r="R6215" s="74"/>
      <c r="S6215" s="53">
        <f>ROUND(R6215/12*3,0)</f>
        <v>0</v>
      </c>
      <c r="T6215" s="53"/>
      <c r="U6215" s="53"/>
      <c r="V6215" s="53">
        <f>T6215-U6215</f>
        <v>0</v>
      </c>
      <c r="W6215" s="75"/>
      <c r="X6215" s="76"/>
    </row>
    <row r="6216" spans="1:24" s="77" customFormat="1" ht="15.75" x14ac:dyDescent="0.25">
      <c r="A6216" s="72" t="s">
        <v>318</v>
      </c>
      <c r="B6216" s="33" t="s">
        <v>333</v>
      </c>
      <c r="C6216" s="73" t="s">
        <v>112</v>
      </c>
      <c r="D6216" s="34" t="s">
        <v>117</v>
      </c>
      <c r="E6216" s="74"/>
      <c r="F6216" s="74"/>
      <c r="G6216" s="74"/>
      <c r="H6216" s="74"/>
      <c r="I6216" s="54"/>
      <c r="J6216" s="50"/>
      <c r="K6216" s="54"/>
      <c r="L6216" s="55"/>
      <c r="M6216" s="75"/>
      <c r="N6216" s="75"/>
      <c r="O6216" s="74"/>
      <c r="P6216" s="74"/>
      <c r="Q6216" s="57">
        <f>O6216-P6216</f>
        <v>0</v>
      </c>
      <c r="R6216" s="74"/>
      <c r="S6216" s="53">
        <f>ROUND(R6216/12*3,0)</f>
        <v>0</v>
      </c>
      <c r="T6216" s="58"/>
      <c r="U6216" s="58"/>
      <c r="V6216" s="53">
        <f>T6216-U6216</f>
        <v>0</v>
      </c>
      <c r="W6216" s="75"/>
      <c r="X6216" s="76"/>
    </row>
    <row r="6217" spans="1:24" s="77" customFormat="1" ht="15.75" x14ac:dyDescent="0.25">
      <c r="A6217" s="72" t="s">
        <v>318</v>
      </c>
      <c r="B6217" s="22" t="s">
        <v>334</v>
      </c>
      <c r="C6217" s="73" t="s">
        <v>102</v>
      </c>
      <c r="D6217" s="41" t="s">
        <v>33</v>
      </c>
      <c r="E6217" s="64">
        <f>SUM(E6218:E6270)</f>
        <v>328734</v>
      </c>
      <c r="F6217" s="64">
        <f>SUM(F6218:F6270)</f>
        <v>54789</v>
      </c>
      <c r="G6217" s="64">
        <f>SUM(G6218:G6270)</f>
        <v>41557</v>
      </c>
      <c r="H6217" s="64">
        <f>SUM(H6218:H6270)</f>
        <v>41557</v>
      </c>
      <c r="I6217" s="126">
        <f>SUM(I6218:I6270)</f>
        <v>0</v>
      </c>
      <c r="J6217" s="50">
        <f>ROUND(I6217/F6217*100,2)</f>
        <v>0</v>
      </c>
      <c r="K6217" s="126">
        <f>SUM(K6218:K6270)</f>
        <v>-13232</v>
      </c>
      <c r="L6217" s="55">
        <f>ROUND(K6217*100/-F6217,2)</f>
        <v>24.15</v>
      </c>
      <c r="M6217" s="64"/>
      <c r="N6217" s="64"/>
      <c r="O6217" s="64">
        <f t="shared" ref="O6217:V6217" si="2392">SUM(O6218:O6270)</f>
        <v>2037</v>
      </c>
      <c r="P6217" s="64">
        <f t="shared" si="2392"/>
        <v>2037</v>
      </c>
      <c r="Q6217" s="126">
        <f t="shared" si="2392"/>
        <v>0</v>
      </c>
      <c r="R6217" s="64">
        <f t="shared" si="2392"/>
        <v>396</v>
      </c>
      <c r="S6217" s="64">
        <f t="shared" si="2392"/>
        <v>67</v>
      </c>
      <c r="T6217" s="136">
        <f t="shared" si="2392"/>
        <v>52</v>
      </c>
      <c r="U6217" s="136">
        <f t="shared" si="2392"/>
        <v>52</v>
      </c>
      <c r="V6217" s="64">
        <f t="shared" si="2392"/>
        <v>0</v>
      </c>
      <c r="W6217" s="64"/>
      <c r="X6217" s="76"/>
    </row>
    <row r="6218" spans="1:24" s="77" customFormat="1" ht="31.5" x14ac:dyDescent="0.25">
      <c r="A6218" s="72" t="s">
        <v>318</v>
      </c>
      <c r="B6218" s="33" t="s">
        <v>334</v>
      </c>
      <c r="C6218" s="78" t="s">
        <v>139</v>
      </c>
      <c r="D6218" s="43" t="s">
        <v>119</v>
      </c>
      <c r="E6218" s="53">
        <v>236763</v>
      </c>
      <c r="F6218" s="53">
        <f t="shared" ref="F6218:F6219" si="2393">ROUND(E6218/12*2,2)</f>
        <v>39460.5</v>
      </c>
      <c r="G6218" s="53">
        <v>33716</v>
      </c>
      <c r="H6218" s="53">
        <v>33716</v>
      </c>
      <c r="I6218" s="119"/>
      <c r="J6218" s="55"/>
      <c r="K6218" s="54">
        <f t="shared" ref="K6218:K6219" si="2394">G6218-F6218</f>
        <v>-5744.5</v>
      </c>
      <c r="L6218" s="55">
        <f t="shared" ref="L6218:L6219" si="2395">ROUND(K6218*100/-F6218,2)</f>
        <v>14.56</v>
      </c>
      <c r="M6218" s="75"/>
      <c r="N6218" s="75"/>
      <c r="O6218" s="74">
        <v>1456</v>
      </c>
      <c r="P6218" s="74">
        <v>1456</v>
      </c>
      <c r="Q6218" s="57">
        <f t="shared" ref="Q6218:Q6270" si="2396">O6218-P6218</f>
        <v>0</v>
      </c>
      <c r="R6218" s="75">
        <v>316</v>
      </c>
      <c r="S6218" s="53">
        <f t="shared" ref="S6218:S6219" si="2397">ROUND(R6218/12*2,0)</f>
        <v>53</v>
      </c>
      <c r="T6218" s="58">
        <v>45</v>
      </c>
      <c r="U6218" s="58">
        <v>45</v>
      </c>
      <c r="V6218" s="53">
        <f t="shared" ref="V6218:V6270" si="2398">T6218-U6218</f>
        <v>0</v>
      </c>
      <c r="W6218" s="75"/>
      <c r="X6218" s="76"/>
    </row>
    <row r="6219" spans="1:24" s="77" customFormat="1" ht="47.25" x14ac:dyDescent="0.25">
      <c r="A6219" s="72" t="s">
        <v>318</v>
      </c>
      <c r="B6219" s="33" t="s">
        <v>334</v>
      </c>
      <c r="C6219" s="78" t="s">
        <v>140</v>
      </c>
      <c r="D6219" s="43" t="s">
        <v>120</v>
      </c>
      <c r="E6219" s="53">
        <v>65678</v>
      </c>
      <c r="F6219" s="53">
        <f t="shared" si="2393"/>
        <v>10946.33</v>
      </c>
      <c r="G6219" s="53">
        <v>5504</v>
      </c>
      <c r="H6219" s="53">
        <v>5504</v>
      </c>
      <c r="I6219" s="119"/>
      <c r="J6219" s="55"/>
      <c r="K6219" s="54">
        <f t="shared" si="2394"/>
        <v>-5442.33</v>
      </c>
      <c r="L6219" s="55">
        <f t="shared" si="2395"/>
        <v>49.72</v>
      </c>
      <c r="M6219" s="75"/>
      <c r="N6219" s="75"/>
      <c r="O6219" s="74">
        <v>420</v>
      </c>
      <c r="P6219" s="74">
        <v>420</v>
      </c>
      <c r="Q6219" s="57">
        <f t="shared" si="2396"/>
        <v>0</v>
      </c>
      <c r="R6219" s="75">
        <v>35</v>
      </c>
      <c r="S6219" s="53">
        <f t="shared" si="2397"/>
        <v>6</v>
      </c>
      <c r="T6219" s="58">
        <v>3</v>
      </c>
      <c r="U6219" s="58">
        <v>3</v>
      </c>
      <c r="V6219" s="53">
        <f t="shared" si="2398"/>
        <v>0</v>
      </c>
      <c r="W6219" s="75"/>
      <c r="X6219" s="76"/>
    </row>
    <row r="6220" spans="1:24" s="77" customFormat="1" ht="31.5" x14ac:dyDescent="0.25">
      <c r="A6220" s="72" t="s">
        <v>318</v>
      </c>
      <c r="B6220" s="33" t="s">
        <v>334</v>
      </c>
      <c r="C6220" s="78" t="s">
        <v>141</v>
      </c>
      <c r="D6220" s="43" t="s">
        <v>142</v>
      </c>
      <c r="E6220" s="74"/>
      <c r="F6220" s="74"/>
      <c r="G6220" s="74"/>
      <c r="H6220" s="74"/>
      <c r="I6220" s="54"/>
      <c r="J6220" s="50"/>
      <c r="K6220" s="54"/>
      <c r="L6220" s="55"/>
      <c r="M6220" s="75"/>
      <c r="N6220" s="75"/>
      <c r="O6220" s="74"/>
      <c r="P6220" s="74"/>
      <c r="Q6220" s="57">
        <f t="shared" si="2396"/>
        <v>0</v>
      </c>
      <c r="R6220" s="74"/>
      <c r="S6220" s="53">
        <f t="shared" ref="S6220:S6258" si="2399">ROUND(R6220/12*3,0)</f>
        <v>0</v>
      </c>
      <c r="T6220" s="58"/>
      <c r="U6220" s="58"/>
      <c r="V6220" s="53">
        <f t="shared" si="2398"/>
        <v>0</v>
      </c>
      <c r="W6220" s="75"/>
      <c r="X6220" s="76"/>
    </row>
    <row r="6221" spans="1:24" s="77" customFormat="1" ht="31.5" x14ac:dyDescent="0.25">
      <c r="A6221" s="72" t="s">
        <v>318</v>
      </c>
      <c r="B6221" s="33" t="s">
        <v>334</v>
      </c>
      <c r="C6221" s="78" t="s">
        <v>143</v>
      </c>
      <c r="D6221" s="43" t="s">
        <v>144</v>
      </c>
      <c r="E6221" s="74"/>
      <c r="F6221" s="74"/>
      <c r="G6221" s="74"/>
      <c r="H6221" s="74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2396"/>
        <v>0</v>
      </c>
      <c r="R6221" s="74"/>
      <c r="S6221" s="53">
        <f t="shared" si="2399"/>
        <v>0</v>
      </c>
      <c r="T6221" s="58"/>
      <c r="U6221" s="58"/>
      <c r="V6221" s="53">
        <f t="shared" si="2398"/>
        <v>0</v>
      </c>
      <c r="W6221" s="75"/>
      <c r="X6221" s="76"/>
    </row>
    <row r="6222" spans="1:24" s="77" customFormat="1" ht="15.75" x14ac:dyDescent="0.25">
      <c r="A6222" s="72" t="s">
        <v>318</v>
      </c>
      <c r="B6222" s="33" t="s">
        <v>334</v>
      </c>
      <c r="C6222" s="78" t="s">
        <v>145</v>
      </c>
      <c r="D6222" s="43" t="s">
        <v>146</v>
      </c>
      <c r="E6222" s="74"/>
      <c r="F6222" s="74"/>
      <c r="G6222" s="74"/>
      <c r="H6222" s="74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2396"/>
        <v>0</v>
      </c>
      <c r="R6222" s="74"/>
      <c r="S6222" s="53">
        <f t="shared" si="2399"/>
        <v>0</v>
      </c>
      <c r="T6222" s="58"/>
      <c r="U6222" s="58"/>
      <c r="V6222" s="53">
        <f t="shared" si="2398"/>
        <v>0</v>
      </c>
      <c r="W6222" s="75"/>
      <c r="X6222" s="76"/>
    </row>
    <row r="6223" spans="1:24" s="77" customFormat="1" ht="15.75" x14ac:dyDescent="0.25">
      <c r="A6223" s="72" t="s">
        <v>318</v>
      </c>
      <c r="B6223" s="33" t="s">
        <v>334</v>
      </c>
      <c r="C6223" s="78" t="s">
        <v>147</v>
      </c>
      <c r="D6223" s="43" t="s">
        <v>148</v>
      </c>
      <c r="E6223" s="74"/>
      <c r="F6223" s="74"/>
      <c r="G6223" s="74"/>
      <c r="H6223" s="74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2396"/>
        <v>0</v>
      </c>
      <c r="R6223" s="74"/>
      <c r="S6223" s="53">
        <f t="shared" si="2399"/>
        <v>0</v>
      </c>
      <c r="T6223" s="58"/>
      <c r="U6223" s="58"/>
      <c r="V6223" s="53">
        <f t="shared" si="2398"/>
        <v>0</v>
      </c>
      <c r="W6223" s="75"/>
      <c r="X6223" s="76"/>
    </row>
    <row r="6224" spans="1:24" s="77" customFormat="1" ht="78.75" x14ac:dyDescent="0.25">
      <c r="A6224" s="72" t="s">
        <v>318</v>
      </c>
      <c r="B6224" s="33" t="s">
        <v>334</v>
      </c>
      <c r="C6224" s="78" t="s">
        <v>149</v>
      </c>
      <c r="D6224" s="43" t="s">
        <v>150</v>
      </c>
      <c r="E6224" s="74"/>
      <c r="F6224" s="74"/>
      <c r="G6224" s="74"/>
      <c r="H6224" s="74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2396"/>
        <v>0</v>
      </c>
      <c r="R6224" s="74"/>
      <c r="S6224" s="53">
        <f t="shared" si="2399"/>
        <v>0</v>
      </c>
      <c r="T6224" s="58"/>
      <c r="U6224" s="58"/>
      <c r="V6224" s="53">
        <f t="shared" si="2398"/>
        <v>0</v>
      </c>
      <c r="W6224" s="75"/>
      <c r="X6224" s="76"/>
    </row>
    <row r="6225" spans="1:24" s="77" customFormat="1" ht="31.5" x14ac:dyDescent="0.25">
      <c r="A6225" s="72" t="s">
        <v>318</v>
      </c>
      <c r="B6225" s="33" t="s">
        <v>334</v>
      </c>
      <c r="C6225" s="78" t="s">
        <v>130</v>
      </c>
      <c r="D6225" s="43" t="s">
        <v>151</v>
      </c>
      <c r="E6225" s="74"/>
      <c r="F6225" s="74"/>
      <c r="G6225" s="74"/>
      <c r="H6225" s="74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2396"/>
        <v>0</v>
      </c>
      <c r="R6225" s="74"/>
      <c r="S6225" s="53">
        <f t="shared" si="2399"/>
        <v>0</v>
      </c>
      <c r="T6225" s="58"/>
      <c r="U6225" s="58"/>
      <c r="V6225" s="53">
        <f t="shared" si="2398"/>
        <v>0</v>
      </c>
      <c r="W6225" s="75"/>
      <c r="X6225" s="76"/>
    </row>
    <row r="6226" spans="1:24" s="77" customFormat="1" ht="47.25" x14ac:dyDescent="0.25">
      <c r="A6226" s="72" t="s">
        <v>318</v>
      </c>
      <c r="B6226" s="33" t="s">
        <v>334</v>
      </c>
      <c r="C6226" s="78" t="s">
        <v>174</v>
      </c>
      <c r="D6226" s="43" t="s">
        <v>175</v>
      </c>
      <c r="E6226" s="74"/>
      <c r="F6226" s="74"/>
      <c r="G6226" s="74"/>
      <c r="H6226" s="74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2396"/>
        <v>0</v>
      </c>
      <c r="R6226" s="74"/>
      <c r="S6226" s="53">
        <f t="shared" si="2399"/>
        <v>0</v>
      </c>
      <c r="T6226" s="58"/>
      <c r="U6226" s="58"/>
      <c r="V6226" s="53">
        <f t="shared" si="2398"/>
        <v>0</v>
      </c>
      <c r="W6226" s="75"/>
      <c r="X6226" s="76"/>
    </row>
    <row r="6227" spans="1:24" s="77" customFormat="1" ht="31.5" x14ac:dyDescent="0.25">
      <c r="A6227" s="72" t="s">
        <v>318</v>
      </c>
      <c r="B6227" s="33" t="s">
        <v>334</v>
      </c>
      <c r="C6227" s="78" t="s">
        <v>129</v>
      </c>
      <c r="D6227" s="43" t="s">
        <v>152</v>
      </c>
      <c r="E6227" s="74"/>
      <c r="F6227" s="74"/>
      <c r="G6227" s="74"/>
      <c r="H6227" s="74"/>
      <c r="I6227" s="54"/>
      <c r="J6227" s="50"/>
      <c r="K6227" s="54"/>
      <c r="L6227" s="55"/>
      <c r="M6227" s="75"/>
      <c r="N6227" s="75"/>
      <c r="O6227" s="74"/>
      <c r="P6227" s="74"/>
      <c r="Q6227" s="57">
        <f t="shared" si="2396"/>
        <v>0</v>
      </c>
      <c r="R6227" s="74"/>
      <c r="S6227" s="53">
        <f t="shared" si="2399"/>
        <v>0</v>
      </c>
      <c r="T6227" s="58"/>
      <c r="U6227" s="58"/>
      <c r="V6227" s="53">
        <f t="shared" si="2398"/>
        <v>0</v>
      </c>
      <c r="W6227" s="75"/>
      <c r="X6227" s="76"/>
    </row>
    <row r="6228" spans="1:24" s="77" customFormat="1" ht="31.5" x14ac:dyDescent="0.25">
      <c r="A6228" s="72" t="s">
        <v>318</v>
      </c>
      <c r="B6228" s="33" t="s">
        <v>334</v>
      </c>
      <c r="C6228" s="78" t="s">
        <v>176</v>
      </c>
      <c r="D6228" s="43" t="s">
        <v>177</v>
      </c>
      <c r="E6228" s="74"/>
      <c r="F6228" s="74"/>
      <c r="G6228" s="74"/>
      <c r="H6228" s="74"/>
      <c r="I6228" s="54"/>
      <c r="J6228" s="50"/>
      <c r="K6228" s="54"/>
      <c r="L6228" s="55"/>
      <c r="M6228" s="75"/>
      <c r="N6228" s="75"/>
      <c r="O6228" s="74"/>
      <c r="P6228" s="74"/>
      <c r="Q6228" s="57">
        <f t="shared" si="2396"/>
        <v>0</v>
      </c>
      <c r="R6228" s="74"/>
      <c r="S6228" s="53">
        <f t="shared" si="2399"/>
        <v>0</v>
      </c>
      <c r="T6228" s="58"/>
      <c r="U6228" s="58"/>
      <c r="V6228" s="53">
        <f t="shared" si="2398"/>
        <v>0</v>
      </c>
      <c r="W6228" s="75"/>
      <c r="X6228" s="76"/>
    </row>
    <row r="6229" spans="1:24" s="77" customFormat="1" ht="15.75" x14ac:dyDescent="0.25">
      <c r="A6229" s="72" t="s">
        <v>318</v>
      </c>
      <c r="B6229" s="33" t="s">
        <v>334</v>
      </c>
      <c r="C6229" s="78" t="s">
        <v>131</v>
      </c>
      <c r="D6229" s="43" t="s">
        <v>153</v>
      </c>
      <c r="E6229" s="74"/>
      <c r="F6229" s="74"/>
      <c r="G6229" s="74"/>
      <c r="H6229" s="74"/>
      <c r="I6229" s="54"/>
      <c r="J6229" s="50"/>
      <c r="K6229" s="54"/>
      <c r="L6229" s="55"/>
      <c r="M6229" s="75"/>
      <c r="N6229" s="75"/>
      <c r="O6229" s="74"/>
      <c r="P6229" s="74"/>
      <c r="Q6229" s="57">
        <f t="shared" si="2396"/>
        <v>0</v>
      </c>
      <c r="R6229" s="74"/>
      <c r="S6229" s="53">
        <f t="shared" si="2399"/>
        <v>0</v>
      </c>
      <c r="T6229" s="58"/>
      <c r="U6229" s="58"/>
      <c r="V6229" s="53">
        <f t="shared" si="2398"/>
        <v>0</v>
      </c>
      <c r="W6229" s="75"/>
      <c r="X6229" s="76"/>
    </row>
    <row r="6230" spans="1:24" s="77" customFormat="1" ht="31.5" x14ac:dyDescent="0.25">
      <c r="A6230" s="72" t="s">
        <v>318</v>
      </c>
      <c r="B6230" s="33" t="s">
        <v>334</v>
      </c>
      <c r="C6230" s="78" t="s">
        <v>178</v>
      </c>
      <c r="D6230" s="43" t="s">
        <v>179</v>
      </c>
      <c r="E6230" s="74"/>
      <c r="F6230" s="74"/>
      <c r="G6230" s="74"/>
      <c r="H6230" s="74"/>
      <c r="I6230" s="54"/>
      <c r="J6230" s="50"/>
      <c r="K6230" s="54"/>
      <c r="L6230" s="55"/>
      <c r="M6230" s="75"/>
      <c r="N6230" s="75"/>
      <c r="O6230" s="74"/>
      <c r="P6230" s="74"/>
      <c r="Q6230" s="57">
        <f t="shared" si="2396"/>
        <v>0</v>
      </c>
      <c r="R6230" s="74"/>
      <c r="S6230" s="53">
        <f t="shared" si="2399"/>
        <v>0</v>
      </c>
      <c r="T6230" s="58"/>
      <c r="U6230" s="58"/>
      <c r="V6230" s="53">
        <f t="shared" si="2398"/>
        <v>0</v>
      </c>
      <c r="W6230" s="75"/>
      <c r="X6230" s="76"/>
    </row>
    <row r="6231" spans="1:24" s="77" customFormat="1" ht="31.5" x14ac:dyDescent="0.25">
      <c r="A6231" s="72" t="s">
        <v>318</v>
      </c>
      <c r="B6231" s="33" t="s">
        <v>334</v>
      </c>
      <c r="C6231" s="78" t="s">
        <v>132</v>
      </c>
      <c r="D6231" s="43" t="s">
        <v>154</v>
      </c>
      <c r="E6231" s="74"/>
      <c r="F6231" s="74"/>
      <c r="G6231" s="74"/>
      <c r="H6231" s="74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2396"/>
        <v>0</v>
      </c>
      <c r="R6231" s="74"/>
      <c r="S6231" s="53">
        <f t="shared" si="2399"/>
        <v>0</v>
      </c>
      <c r="T6231" s="58"/>
      <c r="U6231" s="58"/>
      <c r="V6231" s="53">
        <f t="shared" si="2398"/>
        <v>0</v>
      </c>
      <c r="W6231" s="75"/>
      <c r="X6231" s="76"/>
    </row>
    <row r="6232" spans="1:24" s="77" customFormat="1" ht="15.75" x14ac:dyDescent="0.25">
      <c r="A6232" s="72" t="s">
        <v>318</v>
      </c>
      <c r="B6232" s="33" t="s">
        <v>334</v>
      </c>
      <c r="C6232" s="78" t="s">
        <v>133</v>
      </c>
      <c r="D6232" s="43" t="s">
        <v>155</v>
      </c>
      <c r="E6232" s="74"/>
      <c r="F6232" s="74"/>
      <c r="G6232" s="74"/>
      <c r="H6232" s="74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2396"/>
        <v>0</v>
      </c>
      <c r="R6232" s="74"/>
      <c r="S6232" s="53">
        <f t="shared" si="2399"/>
        <v>0</v>
      </c>
      <c r="T6232" s="58"/>
      <c r="U6232" s="58"/>
      <c r="V6232" s="53">
        <f t="shared" si="2398"/>
        <v>0</v>
      </c>
      <c r="W6232" s="75"/>
      <c r="X6232" s="76"/>
    </row>
    <row r="6233" spans="1:24" s="77" customFormat="1" ht="15.75" x14ac:dyDescent="0.25">
      <c r="A6233" s="72" t="s">
        <v>318</v>
      </c>
      <c r="B6233" s="33" t="s">
        <v>334</v>
      </c>
      <c r="C6233" s="78" t="s">
        <v>135</v>
      </c>
      <c r="D6233" s="43" t="s">
        <v>156</v>
      </c>
      <c r="E6233" s="74"/>
      <c r="F6233" s="74"/>
      <c r="G6233" s="74"/>
      <c r="H6233" s="74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2396"/>
        <v>0</v>
      </c>
      <c r="R6233" s="74"/>
      <c r="S6233" s="53">
        <f t="shared" si="2399"/>
        <v>0</v>
      </c>
      <c r="T6233" s="58"/>
      <c r="U6233" s="58"/>
      <c r="V6233" s="53">
        <f t="shared" si="2398"/>
        <v>0</v>
      </c>
      <c r="W6233" s="75"/>
      <c r="X6233" s="76"/>
    </row>
    <row r="6234" spans="1:24" s="77" customFormat="1" ht="31.5" x14ac:dyDescent="0.25">
      <c r="A6234" s="72" t="s">
        <v>318</v>
      </c>
      <c r="B6234" s="33" t="s">
        <v>334</v>
      </c>
      <c r="C6234" s="78" t="s">
        <v>136</v>
      </c>
      <c r="D6234" s="43" t="s">
        <v>157</v>
      </c>
      <c r="E6234" s="74"/>
      <c r="F6234" s="74"/>
      <c r="G6234" s="74"/>
      <c r="H6234" s="74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2396"/>
        <v>0</v>
      </c>
      <c r="R6234" s="74"/>
      <c r="S6234" s="53">
        <f t="shared" si="2399"/>
        <v>0</v>
      </c>
      <c r="T6234" s="58"/>
      <c r="U6234" s="58"/>
      <c r="V6234" s="53">
        <f t="shared" si="2398"/>
        <v>0</v>
      </c>
      <c r="W6234" s="75"/>
      <c r="X6234" s="76"/>
    </row>
    <row r="6235" spans="1:24" s="77" customFormat="1" ht="47.25" x14ac:dyDescent="0.25">
      <c r="A6235" s="72" t="s">
        <v>318</v>
      </c>
      <c r="B6235" s="33" t="s">
        <v>334</v>
      </c>
      <c r="C6235" s="78" t="s">
        <v>134</v>
      </c>
      <c r="D6235" s="43" t="s">
        <v>158</v>
      </c>
      <c r="E6235" s="74"/>
      <c r="F6235" s="74"/>
      <c r="G6235" s="74"/>
      <c r="H6235" s="74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2396"/>
        <v>0</v>
      </c>
      <c r="R6235" s="74"/>
      <c r="S6235" s="53">
        <f t="shared" si="2399"/>
        <v>0</v>
      </c>
      <c r="T6235" s="58"/>
      <c r="U6235" s="58"/>
      <c r="V6235" s="53">
        <f t="shared" si="2398"/>
        <v>0</v>
      </c>
      <c r="W6235" s="75"/>
      <c r="X6235" s="76"/>
    </row>
    <row r="6236" spans="1:24" s="77" customFormat="1" ht="15.75" x14ac:dyDescent="0.25">
      <c r="A6236" s="72" t="s">
        <v>318</v>
      </c>
      <c r="B6236" s="33" t="s">
        <v>334</v>
      </c>
      <c r="C6236" s="78" t="s">
        <v>138</v>
      </c>
      <c r="D6236" s="43" t="s">
        <v>159</v>
      </c>
      <c r="E6236" s="74"/>
      <c r="F6236" s="74"/>
      <c r="G6236" s="74"/>
      <c r="H6236" s="74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2396"/>
        <v>0</v>
      </c>
      <c r="R6236" s="74"/>
      <c r="S6236" s="53">
        <f t="shared" si="2399"/>
        <v>0</v>
      </c>
      <c r="T6236" s="58"/>
      <c r="U6236" s="58"/>
      <c r="V6236" s="53">
        <f t="shared" si="2398"/>
        <v>0</v>
      </c>
      <c r="W6236" s="75"/>
      <c r="X6236" s="76"/>
    </row>
    <row r="6237" spans="1:24" s="77" customFormat="1" ht="15.75" x14ac:dyDescent="0.25">
      <c r="A6237" s="72" t="s">
        <v>318</v>
      </c>
      <c r="B6237" s="33" t="s">
        <v>334</v>
      </c>
      <c r="C6237" s="78" t="s">
        <v>180</v>
      </c>
      <c r="D6237" s="43" t="s">
        <v>181</v>
      </c>
      <c r="E6237" s="74"/>
      <c r="F6237" s="74"/>
      <c r="G6237" s="74"/>
      <c r="H6237" s="74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2396"/>
        <v>0</v>
      </c>
      <c r="R6237" s="74"/>
      <c r="S6237" s="53">
        <f t="shared" si="2399"/>
        <v>0</v>
      </c>
      <c r="T6237" s="58"/>
      <c r="U6237" s="58"/>
      <c r="V6237" s="53">
        <f t="shared" si="2398"/>
        <v>0</v>
      </c>
      <c r="W6237" s="75"/>
      <c r="X6237" s="76"/>
    </row>
    <row r="6238" spans="1:24" s="77" customFormat="1" ht="31.5" x14ac:dyDescent="0.25">
      <c r="A6238" s="72" t="s">
        <v>318</v>
      </c>
      <c r="B6238" s="33" t="s">
        <v>334</v>
      </c>
      <c r="C6238" s="78" t="s">
        <v>137</v>
      </c>
      <c r="D6238" s="43" t="s">
        <v>160</v>
      </c>
      <c r="E6238" s="74"/>
      <c r="F6238" s="74"/>
      <c r="G6238" s="74"/>
      <c r="H6238" s="74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2396"/>
        <v>0</v>
      </c>
      <c r="R6238" s="74"/>
      <c r="S6238" s="53">
        <f t="shared" si="2399"/>
        <v>0</v>
      </c>
      <c r="T6238" s="58"/>
      <c r="U6238" s="58"/>
      <c r="V6238" s="53">
        <f t="shared" si="2398"/>
        <v>0</v>
      </c>
      <c r="W6238" s="75"/>
      <c r="X6238" s="76"/>
    </row>
    <row r="6239" spans="1:24" s="77" customFormat="1" ht="15.75" x14ac:dyDescent="0.25">
      <c r="A6239" s="72" t="s">
        <v>318</v>
      </c>
      <c r="B6239" s="33" t="s">
        <v>334</v>
      </c>
      <c r="C6239" s="78" t="s">
        <v>127</v>
      </c>
      <c r="D6239" s="43" t="s">
        <v>161</v>
      </c>
      <c r="E6239" s="74"/>
      <c r="F6239" s="74"/>
      <c r="G6239" s="74"/>
      <c r="H6239" s="74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2396"/>
        <v>0</v>
      </c>
      <c r="R6239" s="74"/>
      <c r="S6239" s="53">
        <f t="shared" si="2399"/>
        <v>0</v>
      </c>
      <c r="T6239" s="58"/>
      <c r="U6239" s="58"/>
      <c r="V6239" s="53">
        <f t="shared" si="2398"/>
        <v>0</v>
      </c>
      <c r="W6239" s="75"/>
      <c r="X6239" s="76"/>
    </row>
    <row r="6240" spans="1:24" s="77" customFormat="1" ht="31.5" x14ac:dyDescent="0.25">
      <c r="A6240" s="72" t="s">
        <v>318</v>
      </c>
      <c r="B6240" s="33" t="s">
        <v>334</v>
      </c>
      <c r="C6240" s="78" t="s">
        <v>126</v>
      </c>
      <c r="D6240" s="43" t="s">
        <v>162</v>
      </c>
      <c r="E6240" s="74"/>
      <c r="F6240" s="74"/>
      <c r="G6240" s="74"/>
      <c r="H6240" s="74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2396"/>
        <v>0</v>
      </c>
      <c r="R6240" s="74"/>
      <c r="S6240" s="53">
        <f t="shared" si="2399"/>
        <v>0</v>
      </c>
      <c r="T6240" s="58"/>
      <c r="U6240" s="58"/>
      <c r="V6240" s="53">
        <f t="shared" si="2398"/>
        <v>0</v>
      </c>
      <c r="W6240" s="75"/>
      <c r="X6240" s="76"/>
    </row>
    <row r="6241" spans="1:24" s="77" customFormat="1" ht="15.75" x14ac:dyDescent="0.25">
      <c r="A6241" s="72" t="s">
        <v>318</v>
      </c>
      <c r="B6241" s="33" t="s">
        <v>334</v>
      </c>
      <c r="C6241" s="78" t="s">
        <v>122</v>
      </c>
      <c r="D6241" s="43" t="s">
        <v>163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2396"/>
        <v>0</v>
      </c>
      <c r="R6241" s="74"/>
      <c r="S6241" s="53">
        <f t="shared" si="2399"/>
        <v>0</v>
      </c>
      <c r="T6241" s="58"/>
      <c r="U6241" s="58"/>
      <c r="V6241" s="53">
        <f t="shared" si="2398"/>
        <v>0</v>
      </c>
      <c r="W6241" s="75"/>
      <c r="X6241" s="76"/>
    </row>
    <row r="6242" spans="1:24" s="77" customFormat="1" ht="15.75" x14ac:dyDescent="0.25">
      <c r="A6242" s="72" t="s">
        <v>318</v>
      </c>
      <c r="B6242" s="33" t="s">
        <v>334</v>
      </c>
      <c r="C6242" s="78" t="s">
        <v>123</v>
      </c>
      <c r="D6242" s="43" t="s">
        <v>164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>
        <f t="shared" si="2396"/>
        <v>0</v>
      </c>
      <c r="R6242" s="74"/>
      <c r="S6242" s="53">
        <f t="shared" si="2399"/>
        <v>0</v>
      </c>
      <c r="T6242" s="58"/>
      <c r="U6242" s="58"/>
      <c r="V6242" s="53">
        <f t="shared" si="2398"/>
        <v>0</v>
      </c>
      <c r="W6242" s="75"/>
      <c r="X6242" s="76"/>
    </row>
    <row r="6243" spans="1:24" s="77" customFormat="1" ht="15.75" x14ac:dyDescent="0.25">
      <c r="A6243" s="72" t="s">
        <v>318</v>
      </c>
      <c r="B6243" s="33" t="s">
        <v>334</v>
      </c>
      <c r="C6243" s="78" t="s">
        <v>182</v>
      </c>
      <c r="D6243" s="43" t="s">
        <v>183</v>
      </c>
      <c r="E6243" s="74"/>
      <c r="F6243" s="74"/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 t="shared" si="2396"/>
        <v>0</v>
      </c>
      <c r="R6243" s="74"/>
      <c r="S6243" s="53">
        <f t="shared" si="2399"/>
        <v>0</v>
      </c>
      <c r="T6243" s="58"/>
      <c r="U6243" s="58"/>
      <c r="V6243" s="53">
        <f t="shared" si="2398"/>
        <v>0</v>
      </c>
      <c r="W6243" s="75"/>
      <c r="X6243" s="76"/>
    </row>
    <row r="6244" spans="1:24" s="77" customFormat="1" ht="15.75" x14ac:dyDescent="0.25">
      <c r="A6244" s="72" t="s">
        <v>318</v>
      </c>
      <c r="B6244" s="33" t="s">
        <v>334</v>
      </c>
      <c r="C6244" s="78" t="s">
        <v>184</v>
      </c>
      <c r="D6244" s="43" t="s">
        <v>185</v>
      </c>
      <c r="E6244" s="74"/>
      <c r="F6244" s="74"/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>
        <f t="shared" si="2396"/>
        <v>0</v>
      </c>
      <c r="R6244" s="74"/>
      <c r="S6244" s="53">
        <f t="shared" si="2399"/>
        <v>0</v>
      </c>
      <c r="T6244" s="58"/>
      <c r="U6244" s="58"/>
      <c r="V6244" s="53">
        <f t="shared" si="2398"/>
        <v>0</v>
      </c>
      <c r="W6244" s="75"/>
      <c r="X6244" s="76"/>
    </row>
    <row r="6245" spans="1:24" s="77" customFormat="1" ht="15.75" x14ac:dyDescent="0.25">
      <c r="A6245" s="72" t="s">
        <v>318</v>
      </c>
      <c r="B6245" s="33" t="s">
        <v>334</v>
      </c>
      <c r="C6245" s="78" t="s">
        <v>186</v>
      </c>
      <c r="D6245" s="43" t="s">
        <v>187</v>
      </c>
      <c r="E6245" s="74"/>
      <c r="F6245" s="74"/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>
        <f t="shared" si="2396"/>
        <v>0</v>
      </c>
      <c r="R6245" s="74"/>
      <c r="S6245" s="53">
        <f t="shared" si="2399"/>
        <v>0</v>
      </c>
      <c r="T6245" s="58"/>
      <c r="U6245" s="58"/>
      <c r="V6245" s="53">
        <f t="shared" si="2398"/>
        <v>0</v>
      </c>
      <c r="W6245" s="75"/>
      <c r="X6245" s="76"/>
    </row>
    <row r="6246" spans="1:24" s="77" customFormat="1" ht="31.5" x14ac:dyDescent="0.25">
      <c r="A6246" s="72" t="s">
        <v>318</v>
      </c>
      <c r="B6246" s="33" t="s">
        <v>334</v>
      </c>
      <c r="C6246" s="78" t="s">
        <v>188</v>
      </c>
      <c r="D6246" s="43" t="s">
        <v>189</v>
      </c>
      <c r="E6246" s="74"/>
      <c r="F6246" s="74"/>
      <c r="G6246" s="74"/>
      <c r="H6246" s="74"/>
      <c r="I6246" s="54"/>
      <c r="J6246" s="50"/>
      <c r="K6246" s="54"/>
      <c r="L6246" s="55"/>
      <c r="M6246" s="75"/>
      <c r="N6246" s="75"/>
      <c r="O6246" s="74"/>
      <c r="P6246" s="74"/>
      <c r="Q6246" s="57">
        <f t="shared" si="2396"/>
        <v>0</v>
      </c>
      <c r="R6246" s="74"/>
      <c r="S6246" s="53">
        <f t="shared" si="2399"/>
        <v>0</v>
      </c>
      <c r="T6246" s="58"/>
      <c r="U6246" s="58"/>
      <c r="V6246" s="53">
        <f t="shared" si="2398"/>
        <v>0</v>
      </c>
      <c r="W6246" s="75"/>
      <c r="X6246" s="76"/>
    </row>
    <row r="6247" spans="1:24" s="77" customFormat="1" ht="15.75" x14ac:dyDescent="0.25">
      <c r="A6247" s="72" t="s">
        <v>318</v>
      </c>
      <c r="B6247" s="33" t="s">
        <v>334</v>
      </c>
      <c r="C6247" s="78" t="s">
        <v>124</v>
      </c>
      <c r="D6247" s="43" t="s">
        <v>165</v>
      </c>
      <c r="E6247" s="74"/>
      <c r="F6247" s="74"/>
      <c r="G6247" s="74"/>
      <c r="H6247" s="74"/>
      <c r="I6247" s="54"/>
      <c r="J6247" s="50"/>
      <c r="K6247" s="54"/>
      <c r="L6247" s="55"/>
      <c r="M6247" s="75"/>
      <c r="N6247" s="75"/>
      <c r="O6247" s="74"/>
      <c r="P6247" s="74"/>
      <c r="Q6247" s="57">
        <f t="shared" si="2396"/>
        <v>0</v>
      </c>
      <c r="R6247" s="74"/>
      <c r="S6247" s="53">
        <f t="shared" si="2399"/>
        <v>0</v>
      </c>
      <c r="T6247" s="58"/>
      <c r="U6247" s="58"/>
      <c r="V6247" s="53">
        <f t="shared" si="2398"/>
        <v>0</v>
      </c>
      <c r="W6247" s="75"/>
      <c r="X6247" s="76"/>
    </row>
    <row r="6248" spans="1:24" s="77" customFormat="1" ht="15.75" x14ac:dyDescent="0.25">
      <c r="A6248" s="72" t="s">
        <v>318</v>
      </c>
      <c r="B6248" s="33" t="s">
        <v>334</v>
      </c>
      <c r="C6248" s="78" t="s">
        <v>125</v>
      </c>
      <c r="D6248" s="43" t="s">
        <v>166</v>
      </c>
      <c r="E6248" s="74"/>
      <c r="F6248" s="74"/>
      <c r="G6248" s="74"/>
      <c r="H6248" s="74"/>
      <c r="I6248" s="54"/>
      <c r="J6248" s="50"/>
      <c r="K6248" s="54"/>
      <c r="L6248" s="55"/>
      <c r="M6248" s="75"/>
      <c r="N6248" s="75"/>
      <c r="O6248" s="74"/>
      <c r="P6248" s="74"/>
      <c r="Q6248" s="57">
        <f t="shared" si="2396"/>
        <v>0</v>
      </c>
      <c r="R6248" s="74"/>
      <c r="S6248" s="53">
        <f t="shared" si="2399"/>
        <v>0</v>
      </c>
      <c r="T6248" s="58"/>
      <c r="U6248" s="58"/>
      <c r="V6248" s="53">
        <f t="shared" si="2398"/>
        <v>0</v>
      </c>
      <c r="W6248" s="75"/>
      <c r="X6248" s="76"/>
    </row>
    <row r="6249" spans="1:24" s="77" customFormat="1" ht="47.25" x14ac:dyDescent="0.25">
      <c r="A6249" s="72" t="s">
        <v>318</v>
      </c>
      <c r="B6249" s="33" t="s">
        <v>334</v>
      </c>
      <c r="C6249" s="78" t="s">
        <v>34</v>
      </c>
      <c r="D6249" s="43" t="s">
        <v>167</v>
      </c>
      <c r="E6249" s="74"/>
      <c r="F6249" s="74"/>
      <c r="G6249" s="74"/>
      <c r="H6249" s="74"/>
      <c r="I6249" s="54"/>
      <c r="J6249" s="50"/>
      <c r="K6249" s="54"/>
      <c r="L6249" s="55"/>
      <c r="M6249" s="75"/>
      <c r="N6249" s="75"/>
      <c r="O6249" s="74"/>
      <c r="P6249" s="74"/>
      <c r="Q6249" s="57">
        <f t="shared" si="2396"/>
        <v>0</v>
      </c>
      <c r="R6249" s="74"/>
      <c r="S6249" s="53">
        <f t="shared" si="2399"/>
        <v>0</v>
      </c>
      <c r="T6249" s="58"/>
      <c r="U6249" s="58"/>
      <c r="V6249" s="53">
        <f t="shared" si="2398"/>
        <v>0</v>
      </c>
      <c r="W6249" s="75"/>
      <c r="X6249" s="76"/>
    </row>
    <row r="6250" spans="1:24" s="77" customFormat="1" ht="15.75" x14ac:dyDescent="0.25">
      <c r="A6250" s="72" t="s">
        <v>318</v>
      </c>
      <c r="B6250" s="33" t="s">
        <v>334</v>
      </c>
      <c r="C6250" s="78" t="s">
        <v>35</v>
      </c>
      <c r="D6250" s="43" t="s">
        <v>168</v>
      </c>
      <c r="E6250" s="74"/>
      <c r="F6250" s="74"/>
      <c r="G6250" s="74"/>
      <c r="H6250" s="74"/>
      <c r="I6250" s="54"/>
      <c r="J6250" s="50"/>
      <c r="K6250" s="54"/>
      <c r="L6250" s="55"/>
      <c r="M6250" s="75"/>
      <c r="N6250" s="75"/>
      <c r="O6250" s="74"/>
      <c r="P6250" s="74"/>
      <c r="Q6250" s="57">
        <f t="shared" si="2396"/>
        <v>0</v>
      </c>
      <c r="R6250" s="74"/>
      <c r="S6250" s="53">
        <f t="shared" si="2399"/>
        <v>0</v>
      </c>
      <c r="T6250" s="58"/>
      <c r="U6250" s="58"/>
      <c r="V6250" s="53">
        <f t="shared" si="2398"/>
        <v>0</v>
      </c>
      <c r="W6250" s="75"/>
      <c r="X6250" s="76"/>
    </row>
    <row r="6251" spans="1:24" s="77" customFormat="1" ht="31.5" x14ac:dyDescent="0.25">
      <c r="A6251" s="72" t="s">
        <v>318</v>
      </c>
      <c r="B6251" s="33" t="s">
        <v>334</v>
      </c>
      <c r="C6251" s="78" t="s">
        <v>36</v>
      </c>
      <c r="D6251" s="43" t="s">
        <v>190</v>
      </c>
      <c r="E6251" s="74"/>
      <c r="F6251" s="74"/>
      <c r="G6251" s="74"/>
      <c r="H6251" s="74"/>
      <c r="I6251" s="54"/>
      <c r="J6251" s="50"/>
      <c r="K6251" s="54"/>
      <c r="L6251" s="55"/>
      <c r="M6251" s="75"/>
      <c r="N6251" s="75"/>
      <c r="O6251" s="74"/>
      <c r="P6251" s="74"/>
      <c r="Q6251" s="57">
        <f t="shared" si="2396"/>
        <v>0</v>
      </c>
      <c r="R6251" s="74"/>
      <c r="S6251" s="53">
        <f t="shared" si="2399"/>
        <v>0</v>
      </c>
      <c r="T6251" s="58"/>
      <c r="U6251" s="58"/>
      <c r="V6251" s="53">
        <f t="shared" si="2398"/>
        <v>0</v>
      </c>
      <c r="W6251" s="75"/>
      <c r="X6251" s="76"/>
    </row>
    <row r="6252" spans="1:24" s="77" customFormat="1" ht="31.5" x14ac:dyDescent="0.25">
      <c r="A6252" s="72" t="s">
        <v>318</v>
      </c>
      <c r="B6252" s="33" t="s">
        <v>334</v>
      </c>
      <c r="C6252" s="78" t="s">
        <v>37</v>
      </c>
      <c r="D6252" s="43" t="s">
        <v>191</v>
      </c>
      <c r="E6252" s="74"/>
      <c r="F6252" s="74"/>
      <c r="G6252" s="74"/>
      <c r="H6252" s="74"/>
      <c r="I6252" s="54"/>
      <c r="J6252" s="50"/>
      <c r="K6252" s="54"/>
      <c r="L6252" s="55"/>
      <c r="M6252" s="75"/>
      <c r="N6252" s="75"/>
      <c r="O6252" s="74"/>
      <c r="P6252" s="74"/>
      <c r="Q6252" s="57">
        <f t="shared" si="2396"/>
        <v>0</v>
      </c>
      <c r="R6252" s="74"/>
      <c r="S6252" s="53">
        <f t="shared" si="2399"/>
        <v>0</v>
      </c>
      <c r="T6252" s="58"/>
      <c r="U6252" s="58"/>
      <c r="V6252" s="53">
        <f t="shared" si="2398"/>
        <v>0</v>
      </c>
      <c r="W6252" s="75"/>
      <c r="X6252" s="76"/>
    </row>
    <row r="6253" spans="1:24" s="77" customFormat="1" ht="31.5" x14ac:dyDescent="0.25">
      <c r="A6253" s="72" t="s">
        <v>318</v>
      </c>
      <c r="B6253" s="33" t="s">
        <v>334</v>
      </c>
      <c r="C6253" s="78" t="s">
        <v>38</v>
      </c>
      <c r="D6253" s="43" t="s">
        <v>169</v>
      </c>
      <c r="E6253" s="74"/>
      <c r="F6253" s="74"/>
      <c r="G6253" s="74"/>
      <c r="H6253" s="74"/>
      <c r="I6253" s="54"/>
      <c r="J6253" s="50"/>
      <c r="K6253" s="54"/>
      <c r="L6253" s="55"/>
      <c r="M6253" s="75"/>
      <c r="N6253" s="75"/>
      <c r="O6253" s="74"/>
      <c r="P6253" s="74"/>
      <c r="Q6253" s="57">
        <f t="shared" si="2396"/>
        <v>0</v>
      </c>
      <c r="R6253" s="74"/>
      <c r="S6253" s="53">
        <f t="shared" si="2399"/>
        <v>0</v>
      </c>
      <c r="T6253" s="58"/>
      <c r="U6253" s="58"/>
      <c r="V6253" s="53">
        <f t="shared" si="2398"/>
        <v>0</v>
      </c>
      <c r="W6253" s="75"/>
      <c r="X6253" s="76"/>
    </row>
    <row r="6254" spans="1:24" s="77" customFormat="1" ht="15.75" x14ac:dyDescent="0.25">
      <c r="A6254" s="72" t="s">
        <v>318</v>
      </c>
      <c r="B6254" s="33" t="s">
        <v>334</v>
      </c>
      <c r="C6254" s="78" t="s">
        <v>39</v>
      </c>
      <c r="D6254" s="43" t="s">
        <v>170</v>
      </c>
      <c r="E6254" s="74"/>
      <c r="F6254" s="74"/>
      <c r="G6254" s="74"/>
      <c r="H6254" s="74"/>
      <c r="I6254" s="54"/>
      <c r="J6254" s="50"/>
      <c r="K6254" s="54"/>
      <c r="L6254" s="55"/>
      <c r="M6254" s="75"/>
      <c r="N6254" s="75"/>
      <c r="O6254" s="74"/>
      <c r="P6254" s="74"/>
      <c r="Q6254" s="57">
        <f t="shared" si="2396"/>
        <v>0</v>
      </c>
      <c r="R6254" s="74"/>
      <c r="S6254" s="53">
        <f t="shared" si="2399"/>
        <v>0</v>
      </c>
      <c r="T6254" s="58"/>
      <c r="U6254" s="58"/>
      <c r="V6254" s="53">
        <f t="shared" si="2398"/>
        <v>0</v>
      </c>
      <c r="W6254" s="75"/>
      <c r="X6254" s="76"/>
    </row>
    <row r="6255" spans="1:24" s="77" customFormat="1" ht="47.25" x14ac:dyDescent="0.25">
      <c r="A6255" s="72" t="s">
        <v>318</v>
      </c>
      <c r="B6255" s="33" t="s">
        <v>334</v>
      </c>
      <c r="C6255" s="78" t="s">
        <v>40</v>
      </c>
      <c r="D6255" s="43" t="s">
        <v>172</v>
      </c>
      <c r="E6255" s="74"/>
      <c r="F6255" s="74"/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 t="shared" si="2396"/>
        <v>0</v>
      </c>
      <c r="R6255" s="74"/>
      <c r="S6255" s="53">
        <f t="shared" si="2399"/>
        <v>0</v>
      </c>
      <c r="T6255" s="58"/>
      <c r="U6255" s="58"/>
      <c r="V6255" s="53">
        <f t="shared" si="2398"/>
        <v>0</v>
      </c>
      <c r="W6255" s="75"/>
      <c r="X6255" s="76"/>
    </row>
    <row r="6256" spans="1:24" s="77" customFormat="1" ht="15.75" x14ac:dyDescent="0.25">
      <c r="A6256" s="72" t="s">
        <v>318</v>
      </c>
      <c r="B6256" s="33" t="s">
        <v>334</v>
      </c>
      <c r="C6256" s="78" t="s">
        <v>41</v>
      </c>
      <c r="D6256" s="43" t="s">
        <v>171</v>
      </c>
      <c r="E6256" s="74"/>
      <c r="F6256" s="74"/>
      <c r="G6256" s="74"/>
      <c r="H6256" s="74"/>
      <c r="I6256" s="54"/>
      <c r="J6256" s="50"/>
      <c r="K6256" s="54"/>
      <c r="L6256" s="55"/>
      <c r="M6256" s="75"/>
      <c r="N6256" s="75"/>
      <c r="O6256" s="74"/>
      <c r="P6256" s="74"/>
      <c r="Q6256" s="57">
        <f t="shared" si="2396"/>
        <v>0</v>
      </c>
      <c r="R6256" s="74"/>
      <c r="S6256" s="53">
        <f t="shared" si="2399"/>
        <v>0</v>
      </c>
      <c r="T6256" s="58"/>
      <c r="U6256" s="58"/>
      <c r="V6256" s="53">
        <f t="shared" si="2398"/>
        <v>0</v>
      </c>
      <c r="W6256" s="75"/>
      <c r="X6256" s="76"/>
    </row>
    <row r="6257" spans="1:24" s="77" customFormat="1" ht="15.75" x14ac:dyDescent="0.25">
      <c r="A6257" s="72" t="s">
        <v>318</v>
      </c>
      <c r="B6257" s="33" t="s">
        <v>334</v>
      </c>
      <c r="C6257" s="78" t="s">
        <v>42</v>
      </c>
      <c r="D6257" s="43" t="s">
        <v>192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si="2396"/>
        <v>0</v>
      </c>
      <c r="R6257" s="74"/>
      <c r="S6257" s="53">
        <f t="shared" si="2399"/>
        <v>0</v>
      </c>
      <c r="T6257" s="58"/>
      <c r="U6257" s="58"/>
      <c r="V6257" s="53">
        <f t="shared" si="2398"/>
        <v>0</v>
      </c>
      <c r="W6257" s="75"/>
      <c r="X6257" s="76"/>
    </row>
    <row r="6258" spans="1:24" s="77" customFormat="1" ht="15.75" x14ac:dyDescent="0.25">
      <c r="A6258" s="72" t="s">
        <v>318</v>
      </c>
      <c r="B6258" s="33" t="s">
        <v>334</v>
      </c>
      <c r="C6258" s="78" t="s">
        <v>43</v>
      </c>
      <c r="D6258" s="43" t="s">
        <v>193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2396"/>
        <v>0</v>
      </c>
      <c r="R6258" s="74"/>
      <c r="S6258" s="53">
        <f t="shared" si="2399"/>
        <v>0</v>
      </c>
      <c r="T6258" s="58"/>
      <c r="U6258" s="58"/>
      <c r="V6258" s="53">
        <f t="shared" si="2398"/>
        <v>0</v>
      </c>
      <c r="W6258" s="75"/>
      <c r="X6258" s="76"/>
    </row>
    <row r="6259" spans="1:24" s="77" customFormat="1" ht="15.75" x14ac:dyDescent="0.25">
      <c r="A6259" s="72" t="s">
        <v>318</v>
      </c>
      <c r="B6259" s="33" t="s">
        <v>334</v>
      </c>
      <c r="C6259" s="78" t="s">
        <v>44</v>
      </c>
      <c r="D6259" s="43" t="s">
        <v>173</v>
      </c>
      <c r="E6259" s="53">
        <v>26293</v>
      </c>
      <c r="F6259" s="53">
        <f>ROUND(E6259/12*2,2)</f>
        <v>4382.17</v>
      </c>
      <c r="G6259" s="53">
        <v>2337</v>
      </c>
      <c r="H6259" s="53">
        <v>2337</v>
      </c>
      <c r="I6259" s="119"/>
      <c r="J6259" s="55"/>
      <c r="K6259" s="54">
        <f t="shared" ref="K6259" si="2400">G6259-F6259</f>
        <v>-2045.17</v>
      </c>
      <c r="L6259" s="55">
        <f t="shared" ref="L6259" si="2401">ROUND(K6259*100/-F6259,2)</f>
        <v>46.67</v>
      </c>
      <c r="M6259" s="75"/>
      <c r="N6259" s="75"/>
      <c r="O6259" s="74">
        <v>161</v>
      </c>
      <c r="P6259" s="74">
        <v>161</v>
      </c>
      <c r="Q6259" s="57">
        <f t="shared" si="2396"/>
        <v>0</v>
      </c>
      <c r="R6259" s="74">
        <v>45</v>
      </c>
      <c r="S6259" s="53">
        <f>ROUND(R6259/12*2,0)</f>
        <v>8</v>
      </c>
      <c r="T6259" s="58">
        <v>4</v>
      </c>
      <c r="U6259" s="58">
        <v>4</v>
      </c>
      <c r="V6259" s="53">
        <f t="shared" si="2398"/>
        <v>0</v>
      </c>
      <c r="W6259" s="75"/>
      <c r="X6259" s="76"/>
    </row>
    <row r="6260" spans="1:24" s="77" customFormat="1" ht="15.75" x14ac:dyDescent="0.25">
      <c r="A6260" s="72" t="s">
        <v>318</v>
      </c>
      <c r="B6260" s="33" t="s">
        <v>334</v>
      </c>
      <c r="C6260" s="78" t="s">
        <v>45</v>
      </c>
      <c r="D6260" s="43" t="s">
        <v>187</v>
      </c>
      <c r="E6260" s="74"/>
      <c r="F6260" s="74"/>
      <c r="G6260" s="74"/>
      <c r="H6260" s="74"/>
      <c r="I6260" s="54"/>
      <c r="J6260" s="50"/>
      <c r="K6260" s="54"/>
      <c r="L6260" s="55"/>
      <c r="M6260" s="75"/>
      <c r="N6260" s="75"/>
      <c r="O6260" s="74"/>
      <c r="P6260" s="74"/>
      <c r="Q6260" s="57">
        <f t="shared" si="2396"/>
        <v>0</v>
      </c>
      <c r="R6260" s="74"/>
      <c r="S6260" s="53">
        <f t="shared" ref="S6260:S6270" si="2402">ROUND(R6260/12*3,0)</f>
        <v>0</v>
      </c>
      <c r="T6260" s="58"/>
      <c r="U6260" s="58"/>
      <c r="V6260" s="53">
        <f t="shared" si="2398"/>
        <v>0</v>
      </c>
      <c r="W6260" s="75"/>
      <c r="X6260" s="76"/>
    </row>
    <row r="6261" spans="1:24" s="77" customFormat="1" ht="15.75" x14ac:dyDescent="0.25">
      <c r="A6261" s="72" t="s">
        <v>318</v>
      </c>
      <c r="B6261" s="33" t="s">
        <v>334</v>
      </c>
      <c r="C6261" s="78" t="s">
        <v>46</v>
      </c>
      <c r="D6261" s="43" t="s">
        <v>194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si="2396"/>
        <v>0</v>
      </c>
      <c r="R6261" s="74"/>
      <c r="S6261" s="53">
        <f t="shared" si="2402"/>
        <v>0</v>
      </c>
      <c r="T6261" s="58"/>
      <c r="U6261" s="58"/>
      <c r="V6261" s="53">
        <f t="shared" si="2398"/>
        <v>0</v>
      </c>
      <c r="W6261" s="75"/>
      <c r="X6261" s="76"/>
    </row>
    <row r="6262" spans="1:24" s="77" customFormat="1" ht="15.75" x14ac:dyDescent="0.25">
      <c r="A6262" s="72" t="s">
        <v>318</v>
      </c>
      <c r="B6262" s="33" t="s">
        <v>334</v>
      </c>
      <c r="C6262" s="78" t="s">
        <v>47</v>
      </c>
      <c r="D6262" s="43" t="s">
        <v>121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2396"/>
        <v>0</v>
      </c>
      <c r="R6262" s="74"/>
      <c r="S6262" s="53">
        <f t="shared" si="2402"/>
        <v>0</v>
      </c>
      <c r="T6262" s="58"/>
      <c r="U6262" s="58"/>
      <c r="V6262" s="53">
        <f t="shared" si="2398"/>
        <v>0</v>
      </c>
      <c r="W6262" s="75"/>
      <c r="X6262" s="76"/>
    </row>
    <row r="6263" spans="1:24" s="77" customFormat="1" ht="15.75" x14ac:dyDescent="0.25">
      <c r="A6263" s="72" t="s">
        <v>318</v>
      </c>
      <c r="B6263" s="33" t="s">
        <v>334</v>
      </c>
      <c r="C6263" s="78" t="s">
        <v>48</v>
      </c>
      <c r="D6263" s="43" t="s">
        <v>195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2396"/>
        <v>0</v>
      </c>
      <c r="R6263" s="74"/>
      <c r="S6263" s="53">
        <f t="shared" si="2402"/>
        <v>0</v>
      </c>
      <c r="T6263" s="58"/>
      <c r="U6263" s="58"/>
      <c r="V6263" s="53">
        <f t="shared" si="2398"/>
        <v>0</v>
      </c>
      <c r="W6263" s="75"/>
      <c r="X6263" s="76"/>
    </row>
    <row r="6264" spans="1:24" s="77" customFormat="1" ht="31.5" x14ac:dyDescent="0.25">
      <c r="A6264" s="72" t="s">
        <v>318</v>
      </c>
      <c r="B6264" s="33" t="s">
        <v>334</v>
      </c>
      <c r="C6264" s="78" t="s">
        <v>128</v>
      </c>
      <c r="D6264" s="43" t="s">
        <v>118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2396"/>
        <v>0</v>
      </c>
      <c r="R6264" s="74"/>
      <c r="S6264" s="53">
        <f t="shared" si="2402"/>
        <v>0</v>
      </c>
      <c r="T6264" s="58"/>
      <c r="U6264" s="58"/>
      <c r="V6264" s="53">
        <f t="shared" si="2398"/>
        <v>0</v>
      </c>
      <c r="W6264" s="75"/>
      <c r="X6264" s="76"/>
    </row>
    <row r="6265" spans="1:24" s="77" customFormat="1" ht="15.75" x14ac:dyDescent="0.25">
      <c r="A6265" s="72" t="s">
        <v>318</v>
      </c>
      <c r="B6265" s="33" t="s">
        <v>334</v>
      </c>
      <c r="C6265" s="78" t="s">
        <v>47</v>
      </c>
      <c r="D6265" s="43" t="s">
        <v>121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2396"/>
        <v>0</v>
      </c>
      <c r="R6265" s="74"/>
      <c r="S6265" s="53">
        <f t="shared" si="2402"/>
        <v>0</v>
      </c>
      <c r="T6265" s="58"/>
      <c r="U6265" s="58"/>
      <c r="V6265" s="53">
        <f t="shared" si="2398"/>
        <v>0</v>
      </c>
      <c r="W6265" s="75"/>
      <c r="X6265" s="76"/>
    </row>
    <row r="6266" spans="1:24" s="77" customFormat="1" ht="31.5" x14ac:dyDescent="0.25">
      <c r="A6266" s="72" t="s">
        <v>318</v>
      </c>
      <c r="B6266" s="33" t="s">
        <v>334</v>
      </c>
      <c r="C6266" s="78" t="s">
        <v>49</v>
      </c>
      <c r="D6266" s="43" t="s">
        <v>196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2396"/>
        <v>0</v>
      </c>
      <c r="R6266" s="74"/>
      <c r="S6266" s="53">
        <f t="shared" si="2402"/>
        <v>0</v>
      </c>
      <c r="T6266" s="58"/>
      <c r="U6266" s="58"/>
      <c r="V6266" s="53">
        <f t="shared" si="2398"/>
        <v>0</v>
      </c>
      <c r="W6266" s="75"/>
      <c r="X6266" s="76"/>
    </row>
    <row r="6267" spans="1:24" s="77" customFormat="1" ht="31.5" x14ac:dyDescent="0.25">
      <c r="A6267" s="72" t="s">
        <v>318</v>
      </c>
      <c r="B6267" s="33" t="s">
        <v>334</v>
      </c>
      <c r="C6267" s="78" t="s">
        <v>197</v>
      </c>
      <c r="D6267" s="43" t="s">
        <v>198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2396"/>
        <v>0</v>
      </c>
      <c r="R6267" s="74"/>
      <c r="S6267" s="53">
        <f t="shared" si="2402"/>
        <v>0</v>
      </c>
      <c r="T6267" s="58"/>
      <c r="U6267" s="58"/>
      <c r="V6267" s="53">
        <f t="shared" si="2398"/>
        <v>0</v>
      </c>
      <c r="W6267" s="75"/>
      <c r="X6267" s="76"/>
    </row>
    <row r="6268" spans="1:24" s="77" customFormat="1" ht="47.25" x14ac:dyDescent="0.25">
      <c r="A6268" s="72" t="s">
        <v>318</v>
      </c>
      <c r="B6268" s="33" t="s">
        <v>334</v>
      </c>
      <c r="C6268" s="78" t="s">
        <v>199</v>
      </c>
      <c r="D6268" s="43" t="s">
        <v>200</v>
      </c>
      <c r="E6268" s="74"/>
      <c r="F6268" s="74"/>
      <c r="G6268" s="74"/>
      <c r="H6268" s="74"/>
      <c r="I6268" s="54"/>
      <c r="J6268" s="50"/>
      <c r="K6268" s="54"/>
      <c r="L6268" s="55"/>
      <c r="M6268" s="75"/>
      <c r="N6268" s="75"/>
      <c r="O6268" s="74"/>
      <c r="P6268" s="74"/>
      <c r="Q6268" s="57">
        <f t="shared" si="2396"/>
        <v>0</v>
      </c>
      <c r="R6268" s="74"/>
      <c r="S6268" s="53">
        <f t="shared" si="2402"/>
        <v>0</v>
      </c>
      <c r="T6268" s="58"/>
      <c r="U6268" s="58"/>
      <c r="V6268" s="53">
        <f t="shared" si="2398"/>
        <v>0</v>
      </c>
      <c r="W6268" s="75"/>
      <c r="X6268" s="76"/>
    </row>
    <row r="6269" spans="1:24" s="77" customFormat="1" ht="31.5" x14ac:dyDescent="0.25">
      <c r="A6269" s="72" t="s">
        <v>318</v>
      </c>
      <c r="B6269" s="33" t="s">
        <v>334</v>
      </c>
      <c r="C6269" s="78" t="s">
        <v>201</v>
      </c>
      <c r="D6269" s="43" t="s">
        <v>202</v>
      </c>
      <c r="E6269" s="74"/>
      <c r="F6269" s="74"/>
      <c r="G6269" s="74"/>
      <c r="H6269" s="74"/>
      <c r="I6269" s="119"/>
      <c r="J6269" s="55"/>
      <c r="K6269" s="119"/>
      <c r="L6269" s="55"/>
      <c r="M6269" s="75"/>
      <c r="N6269" s="75"/>
      <c r="O6269" s="74"/>
      <c r="P6269" s="74"/>
      <c r="Q6269" s="59">
        <f t="shared" si="2396"/>
        <v>0</v>
      </c>
      <c r="R6269" s="74"/>
      <c r="S6269" s="53">
        <f t="shared" si="2402"/>
        <v>0</v>
      </c>
      <c r="T6269" s="53"/>
      <c r="U6269" s="53"/>
      <c r="V6269" s="53">
        <f t="shared" si="2398"/>
        <v>0</v>
      </c>
      <c r="W6269" s="75"/>
      <c r="X6269" s="76"/>
    </row>
    <row r="6270" spans="1:24" s="77" customFormat="1" ht="47.25" x14ac:dyDescent="0.25">
      <c r="A6270" s="72" t="s">
        <v>318</v>
      </c>
      <c r="B6270" s="33" t="s">
        <v>334</v>
      </c>
      <c r="C6270" s="78" t="s">
        <v>203</v>
      </c>
      <c r="D6270" s="43" t="s">
        <v>204</v>
      </c>
      <c r="E6270" s="74"/>
      <c r="F6270" s="74"/>
      <c r="G6270" s="74"/>
      <c r="H6270" s="74"/>
      <c r="I6270" s="54"/>
      <c r="J6270" s="50"/>
      <c r="K6270" s="54"/>
      <c r="L6270" s="55"/>
      <c r="M6270" s="75"/>
      <c r="N6270" s="75"/>
      <c r="O6270" s="74"/>
      <c r="P6270" s="74"/>
      <c r="Q6270" s="57">
        <f t="shared" si="2396"/>
        <v>0</v>
      </c>
      <c r="R6270" s="74"/>
      <c r="S6270" s="53">
        <f t="shared" si="2402"/>
        <v>0</v>
      </c>
      <c r="T6270" s="58"/>
      <c r="U6270" s="58"/>
      <c r="V6270" s="53">
        <f t="shared" si="2398"/>
        <v>0</v>
      </c>
      <c r="W6270" s="75"/>
      <c r="X6270" s="76"/>
    </row>
    <row r="6271" spans="1:24" s="77" customFormat="1" ht="31.5" x14ac:dyDescent="0.25">
      <c r="A6271" s="72" t="s">
        <v>318</v>
      </c>
      <c r="B6271" s="22" t="s">
        <v>335</v>
      </c>
      <c r="C6271" s="73" t="s">
        <v>102</v>
      </c>
      <c r="D6271" s="32" t="s">
        <v>50</v>
      </c>
      <c r="E6271" s="64">
        <f>SUM(E6272:E6318)</f>
        <v>10000</v>
      </c>
      <c r="F6271" s="64">
        <f>SUM(F6272:F6318)</f>
        <v>10000</v>
      </c>
      <c r="G6271" s="64">
        <f>SUM(G6272:G6318)</f>
        <v>10044.82</v>
      </c>
      <c r="H6271" s="64">
        <f>SUM(H6272:H6318)</f>
        <v>10040</v>
      </c>
      <c r="I6271" s="64">
        <f>SUM(I6272:I6318)</f>
        <v>44.82</v>
      </c>
      <c r="J6271" s="50">
        <f>ROUND(I6271/F6271*100,2)</f>
        <v>0.45</v>
      </c>
      <c r="K6271" s="64">
        <f>SUM(K6272:K6318)</f>
        <v>0</v>
      </c>
      <c r="L6271" s="64">
        <f>SUM(L6272:L6317)</f>
        <v>0</v>
      </c>
      <c r="M6271" s="64"/>
      <c r="N6271" s="64"/>
      <c r="O6271" s="64">
        <f t="shared" ref="O6271:V6271" si="2403">SUM(O6272:O6315)</f>
        <v>0</v>
      </c>
      <c r="P6271" s="64">
        <f t="shared" si="2403"/>
        <v>0</v>
      </c>
      <c r="Q6271" s="126">
        <f t="shared" si="2403"/>
        <v>0</v>
      </c>
      <c r="R6271" s="64">
        <f t="shared" si="2403"/>
        <v>0</v>
      </c>
      <c r="S6271" s="64">
        <f t="shared" si="2403"/>
        <v>0</v>
      </c>
      <c r="T6271" s="136">
        <f t="shared" si="2403"/>
        <v>0</v>
      </c>
      <c r="U6271" s="136">
        <f t="shared" si="2403"/>
        <v>0</v>
      </c>
      <c r="V6271" s="64">
        <f t="shared" si="2403"/>
        <v>0</v>
      </c>
      <c r="W6271" s="64"/>
      <c r="X6271" s="76"/>
    </row>
    <row r="6272" spans="1:24" s="77" customFormat="1" ht="63" x14ac:dyDescent="0.25">
      <c r="A6272" s="72" t="s">
        <v>318</v>
      </c>
      <c r="B6272" s="44" t="s">
        <v>335</v>
      </c>
      <c r="C6272" s="73" t="s">
        <v>102</v>
      </c>
      <c r="D6272" s="43" t="s">
        <v>205</v>
      </c>
      <c r="E6272" s="74"/>
      <c r="F6272" s="74"/>
      <c r="G6272" s="74"/>
      <c r="H6272" s="74"/>
      <c r="I6272" s="54"/>
      <c r="J6272" s="50"/>
      <c r="K6272" s="54"/>
      <c r="L6272" s="55"/>
      <c r="M6272" s="75"/>
      <c r="N6272" s="75"/>
      <c r="O6272" s="74"/>
      <c r="P6272" s="74"/>
      <c r="Q6272" s="57">
        <f>O6272-P6272</f>
        <v>0</v>
      </c>
      <c r="R6272" s="74"/>
      <c r="S6272" s="53">
        <f>ROUND(R6272/12*3,0)</f>
        <v>0</v>
      </c>
      <c r="T6272" s="58"/>
      <c r="U6272" s="58"/>
      <c r="V6272" s="53">
        <f>T6272-U6272</f>
        <v>0</v>
      </c>
      <c r="W6272" s="75"/>
      <c r="X6272" s="76"/>
    </row>
    <row r="6273" spans="1:24" s="77" customFormat="1" ht="15.75" x14ac:dyDescent="0.25">
      <c r="A6273" s="72" t="s">
        <v>318</v>
      </c>
      <c r="B6273" s="44" t="s">
        <v>335</v>
      </c>
      <c r="C6273" s="23" t="s">
        <v>367</v>
      </c>
      <c r="D6273" s="43" t="s">
        <v>370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/>
      <c r="R6273" s="74"/>
      <c r="S6273" s="53"/>
      <c r="T6273" s="58"/>
      <c r="U6273" s="58"/>
      <c r="V6273" s="53"/>
      <c r="W6273" s="75"/>
      <c r="X6273" s="76"/>
    </row>
    <row r="6274" spans="1:24" s="77" customFormat="1" ht="15.75" x14ac:dyDescent="0.25">
      <c r="A6274" s="72" t="s">
        <v>318</v>
      </c>
      <c r="B6274" s="44" t="s">
        <v>335</v>
      </c>
      <c r="C6274" s="23" t="s">
        <v>368</v>
      </c>
      <c r="D6274" s="43" t="s">
        <v>371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/>
      <c r="R6274" s="74"/>
      <c r="S6274" s="53"/>
      <c r="T6274" s="58"/>
      <c r="U6274" s="58"/>
      <c r="V6274" s="53"/>
      <c r="W6274" s="75"/>
      <c r="X6274" s="76"/>
    </row>
    <row r="6275" spans="1:24" s="77" customFormat="1" ht="31.5" x14ac:dyDescent="0.25">
      <c r="A6275" s="72" t="s">
        <v>318</v>
      </c>
      <c r="B6275" s="44" t="s">
        <v>335</v>
      </c>
      <c r="C6275" s="23" t="s">
        <v>369</v>
      </c>
      <c r="D6275" s="43" t="s">
        <v>372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/>
      <c r="R6275" s="74"/>
      <c r="S6275" s="53"/>
      <c r="T6275" s="58"/>
      <c r="U6275" s="58"/>
      <c r="V6275" s="53"/>
      <c r="W6275" s="75"/>
      <c r="X6275" s="76"/>
    </row>
    <row r="6276" spans="1:24" s="77" customFormat="1" ht="31.5" x14ac:dyDescent="0.25">
      <c r="A6276" s="72" t="s">
        <v>318</v>
      </c>
      <c r="B6276" s="44" t="s">
        <v>335</v>
      </c>
      <c r="C6276" s="79" t="s">
        <v>206</v>
      </c>
      <c r="D6276" s="43" t="s">
        <v>207</v>
      </c>
      <c r="E6276" s="74"/>
      <c r="F6276" s="74"/>
      <c r="G6276" s="74"/>
      <c r="H6276" s="74"/>
      <c r="I6276" s="54"/>
      <c r="J6276" s="50"/>
      <c r="K6276" s="54"/>
      <c r="L6276" s="55"/>
      <c r="M6276" s="75"/>
      <c r="N6276" s="75"/>
      <c r="O6276" s="74"/>
      <c r="P6276" s="74"/>
      <c r="Q6276" s="57">
        <f t="shared" ref="Q6276:Q6313" si="2404">O6276-P6276</f>
        <v>0</v>
      </c>
      <c r="R6276" s="74"/>
      <c r="S6276" s="53">
        <f t="shared" ref="S6276:S6313" si="2405">ROUND(R6276/12*3,0)</f>
        <v>0</v>
      </c>
      <c r="T6276" s="58"/>
      <c r="U6276" s="58"/>
      <c r="V6276" s="53">
        <f t="shared" ref="V6276:V6313" si="2406">T6276-U6276</f>
        <v>0</v>
      </c>
      <c r="W6276" s="75"/>
      <c r="X6276" s="76"/>
    </row>
    <row r="6277" spans="1:24" s="77" customFormat="1" ht="31.5" x14ac:dyDescent="0.25">
      <c r="A6277" s="72" t="s">
        <v>318</v>
      </c>
      <c r="B6277" s="44" t="s">
        <v>335</v>
      </c>
      <c r="C6277" s="79" t="s">
        <v>208</v>
      </c>
      <c r="D6277" s="43" t="s">
        <v>209</v>
      </c>
      <c r="E6277" s="53"/>
      <c r="F6277" s="53"/>
      <c r="G6277" s="53"/>
      <c r="H6277" s="53"/>
      <c r="I6277" s="54"/>
      <c r="J6277" s="50"/>
      <c r="K6277" s="54"/>
      <c r="L6277" s="55"/>
      <c r="M6277" s="75"/>
      <c r="N6277" s="75"/>
      <c r="O6277" s="74"/>
      <c r="P6277" s="74"/>
      <c r="Q6277" s="57">
        <f t="shared" si="2404"/>
        <v>0</v>
      </c>
      <c r="R6277" s="74"/>
      <c r="S6277" s="53">
        <f t="shared" si="2405"/>
        <v>0</v>
      </c>
      <c r="T6277" s="58"/>
      <c r="U6277" s="58"/>
      <c r="V6277" s="53">
        <f t="shared" si="2406"/>
        <v>0</v>
      </c>
      <c r="W6277" s="75"/>
      <c r="X6277" s="76"/>
    </row>
    <row r="6278" spans="1:24" s="77" customFormat="1" ht="15.75" x14ac:dyDescent="0.25">
      <c r="A6278" s="72" t="s">
        <v>318</v>
      </c>
      <c r="B6278" s="44" t="s">
        <v>335</v>
      </c>
      <c r="C6278" s="79" t="s">
        <v>210</v>
      </c>
      <c r="D6278" s="43" t="s">
        <v>223</v>
      </c>
      <c r="E6278" s="74"/>
      <c r="F6278" s="74"/>
      <c r="G6278" s="74"/>
      <c r="H6278" s="74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2404"/>
        <v>0</v>
      </c>
      <c r="R6278" s="74"/>
      <c r="S6278" s="53">
        <f t="shared" si="2405"/>
        <v>0</v>
      </c>
      <c r="T6278" s="58"/>
      <c r="U6278" s="58"/>
      <c r="V6278" s="53">
        <f t="shared" si="2406"/>
        <v>0</v>
      </c>
      <c r="W6278" s="75"/>
      <c r="X6278" s="76"/>
    </row>
    <row r="6279" spans="1:24" s="77" customFormat="1" ht="31.5" x14ac:dyDescent="0.25">
      <c r="A6279" s="72" t="s">
        <v>318</v>
      </c>
      <c r="B6279" s="44" t="s">
        <v>335</v>
      </c>
      <c r="C6279" s="79" t="s">
        <v>211</v>
      </c>
      <c r="D6279" s="43" t="s">
        <v>212</v>
      </c>
      <c r="E6279" s="53"/>
      <c r="F6279" s="53"/>
      <c r="G6279" s="53"/>
      <c r="H6279" s="53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2404"/>
        <v>0</v>
      </c>
      <c r="R6279" s="74"/>
      <c r="S6279" s="53">
        <f t="shared" si="2405"/>
        <v>0</v>
      </c>
      <c r="T6279" s="58"/>
      <c r="U6279" s="58"/>
      <c r="V6279" s="53">
        <f t="shared" si="2406"/>
        <v>0</v>
      </c>
      <c r="W6279" s="75"/>
      <c r="X6279" s="76"/>
    </row>
    <row r="6280" spans="1:24" s="77" customFormat="1" ht="15.75" x14ac:dyDescent="0.25">
      <c r="A6280" s="72" t="s">
        <v>318</v>
      </c>
      <c r="B6280" s="44" t="s">
        <v>335</v>
      </c>
      <c r="C6280" s="79" t="s">
        <v>213</v>
      </c>
      <c r="D6280" s="43" t="s">
        <v>214</v>
      </c>
      <c r="E6280" s="74"/>
      <c r="F6280" s="74"/>
      <c r="G6280" s="74"/>
      <c r="H6280" s="74"/>
      <c r="I6280" s="54"/>
      <c r="J6280" s="50"/>
      <c r="K6280" s="54"/>
      <c r="L6280" s="55"/>
      <c r="M6280" s="75"/>
      <c r="N6280" s="75"/>
      <c r="O6280" s="74"/>
      <c r="P6280" s="74"/>
      <c r="Q6280" s="57">
        <f t="shared" si="2404"/>
        <v>0</v>
      </c>
      <c r="R6280" s="74"/>
      <c r="S6280" s="53">
        <f t="shared" si="2405"/>
        <v>0</v>
      </c>
      <c r="T6280" s="58"/>
      <c r="U6280" s="58"/>
      <c r="V6280" s="53">
        <f t="shared" si="2406"/>
        <v>0</v>
      </c>
      <c r="W6280" s="75"/>
      <c r="X6280" s="76"/>
    </row>
    <row r="6281" spans="1:24" s="77" customFormat="1" ht="31.5" x14ac:dyDescent="0.25">
      <c r="A6281" s="72" t="s">
        <v>318</v>
      </c>
      <c r="B6281" s="44" t="s">
        <v>335</v>
      </c>
      <c r="C6281" s="79" t="s">
        <v>215</v>
      </c>
      <c r="D6281" s="43" t="s">
        <v>216</v>
      </c>
      <c r="E6281" s="53"/>
      <c r="F6281" s="53"/>
      <c r="G6281" s="53"/>
      <c r="H6281" s="53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2404"/>
        <v>0</v>
      </c>
      <c r="R6281" s="74"/>
      <c r="S6281" s="53">
        <f t="shared" si="2405"/>
        <v>0</v>
      </c>
      <c r="T6281" s="58"/>
      <c r="U6281" s="58"/>
      <c r="V6281" s="53">
        <f t="shared" si="2406"/>
        <v>0</v>
      </c>
      <c r="W6281" s="75"/>
      <c r="X6281" s="76"/>
    </row>
    <row r="6282" spans="1:24" s="77" customFormat="1" ht="31.5" x14ac:dyDescent="0.25">
      <c r="A6282" s="72" t="s">
        <v>318</v>
      </c>
      <c r="B6282" s="44" t="s">
        <v>335</v>
      </c>
      <c r="C6282" s="79" t="s">
        <v>217</v>
      </c>
      <c r="D6282" s="43" t="s">
        <v>218</v>
      </c>
      <c r="E6282" s="53"/>
      <c r="F6282" s="53"/>
      <c r="G6282" s="53"/>
      <c r="H6282" s="53"/>
      <c r="I6282" s="54"/>
      <c r="J6282" s="50"/>
      <c r="K6282" s="54"/>
      <c r="L6282" s="55"/>
      <c r="M6282" s="75"/>
      <c r="N6282" s="75"/>
      <c r="O6282" s="74"/>
      <c r="P6282" s="74"/>
      <c r="Q6282" s="57">
        <f t="shared" si="2404"/>
        <v>0</v>
      </c>
      <c r="R6282" s="74"/>
      <c r="S6282" s="53">
        <f t="shared" si="2405"/>
        <v>0</v>
      </c>
      <c r="T6282" s="58"/>
      <c r="U6282" s="58"/>
      <c r="V6282" s="53">
        <f t="shared" si="2406"/>
        <v>0</v>
      </c>
      <c r="W6282" s="75"/>
      <c r="X6282" s="76"/>
    </row>
    <row r="6283" spans="1:24" s="77" customFormat="1" ht="31.5" x14ac:dyDescent="0.25">
      <c r="A6283" s="72" t="s">
        <v>318</v>
      </c>
      <c r="B6283" s="44" t="s">
        <v>335</v>
      </c>
      <c r="C6283" s="79" t="s">
        <v>219</v>
      </c>
      <c r="D6283" s="43" t="s">
        <v>220</v>
      </c>
      <c r="E6283" s="53"/>
      <c r="F6283" s="53"/>
      <c r="G6283" s="53"/>
      <c r="H6283" s="53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2404"/>
        <v>0</v>
      </c>
      <c r="R6283" s="74"/>
      <c r="S6283" s="53">
        <f t="shared" si="2405"/>
        <v>0</v>
      </c>
      <c r="T6283" s="58"/>
      <c r="U6283" s="58"/>
      <c r="V6283" s="53">
        <f t="shared" si="2406"/>
        <v>0</v>
      </c>
      <c r="W6283" s="75"/>
      <c r="X6283" s="76"/>
    </row>
    <row r="6284" spans="1:24" s="77" customFormat="1" ht="31.5" x14ac:dyDescent="0.25">
      <c r="A6284" s="72" t="s">
        <v>318</v>
      </c>
      <c r="B6284" s="44" t="s">
        <v>335</v>
      </c>
      <c r="C6284" s="79" t="s">
        <v>221</v>
      </c>
      <c r="D6284" s="43" t="s">
        <v>224</v>
      </c>
      <c r="E6284" s="53"/>
      <c r="F6284" s="53"/>
      <c r="G6284" s="53"/>
      <c r="H6284" s="53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2404"/>
        <v>0</v>
      </c>
      <c r="R6284" s="74"/>
      <c r="S6284" s="53">
        <f t="shared" si="2405"/>
        <v>0</v>
      </c>
      <c r="T6284" s="58"/>
      <c r="U6284" s="58"/>
      <c r="V6284" s="53">
        <f t="shared" si="2406"/>
        <v>0</v>
      </c>
      <c r="W6284" s="75"/>
      <c r="X6284" s="76"/>
    </row>
    <row r="6285" spans="1:24" s="77" customFormat="1" ht="31.5" x14ac:dyDescent="0.25">
      <c r="A6285" s="72" t="s">
        <v>318</v>
      </c>
      <c r="B6285" s="44" t="s">
        <v>335</v>
      </c>
      <c r="C6285" s="79" t="s">
        <v>222</v>
      </c>
      <c r="D6285" s="43" t="s">
        <v>225</v>
      </c>
      <c r="E6285" s="53"/>
      <c r="F6285" s="53"/>
      <c r="G6285" s="53"/>
      <c r="H6285" s="53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2404"/>
        <v>0</v>
      </c>
      <c r="R6285" s="74"/>
      <c r="S6285" s="53">
        <f t="shared" si="2405"/>
        <v>0</v>
      </c>
      <c r="T6285" s="58"/>
      <c r="U6285" s="58"/>
      <c r="V6285" s="53">
        <f t="shared" si="2406"/>
        <v>0</v>
      </c>
      <c r="W6285" s="75"/>
      <c r="X6285" s="76"/>
    </row>
    <row r="6286" spans="1:24" s="77" customFormat="1" ht="31.5" x14ac:dyDescent="0.25">
      <c r="A6286" s="72" t="s">
        <v>318</v>
      </c>
      <c r="B6286" s="44" t="s">
        <v>335</v>
      </c>
      <c r="C6286" s="79" t="s">
        <v>277</v>
      </c>
      <c r="D6286" s="43" t="s">
        <v>278</v>
      </c>
      <c r="E6286" s="53"/>
      <c r="F6286" s="53"/>
      <c r="G6286" s="53"/>
      <c r="H6286" s="53"/>
      <c r="I6286" s="54"/>
      <c r="J6286" s="50"/>
      <c r="K6286" s="54"/>
      <c r="L6286" s="55"/>
      <c r="M6286" s="75"/>
      <c r="N6286" s="75"/>
      <c r="O6286" s="74"/>
      <c r="P6286" s="74"/>
      <c r="Q6286" s="57">
        <f t="shared" si="2404"/>
        <v>0</v>
      </c>
      <c r="R6286" s="74"/>
      <c r="S6286" s="53">
        <f t="shared" si="2405"/>
        <v>0</v>
      </c>
      <c r="T6286" s="58"/>
      <c r="U6286" s="58"/>
      <c r="V6286" s="53">
        <f t="shared" si="2406"/>
        <v>0</v>
      </c>
      <c r="W6286" s="75"/>
      <c r="X6286" s="76"/>
    </row>
    <row r="6287" spans="1:24" s="77" customFormat="1" ht="15.75" x14ac:dyDescent="0.25">
      <c r="A6287" s="72" t="s">
        <v>318</v>
      </c>
      <c r="B6287" s="44" t="s">
        <v>335</v>
      </c>
      <c r="C6287" s="79" t="s">
        <v>226</v>
      </c>
      <c r="D6287" s="38" t="s">
        <v>408</v>
      </c>
      <c r="E6287" s="53"/>
      <c r="F6287" s="53"/>
      <c r="G6287" s="53">
        <v>44.82</v>
      </c>
      <c r="H6287" s="53">
        <v>40</v>
      </c>
      <c r="I6287" s="119">
        <f>G6287-F6287</f>
        <v>44.82</v>
      </c>
      <c r="J6287" s="55"/>
      <c r="K6287" s="54"/>
      <c r="L6287" s="55"/>
      <c r="M6287" s="75"/>
      <c r="N6287" s="75"/>
      <c r="O6287" s="74"/>
      <c r="P6287" s="74"/>
      <c r="Q6287" s="57">
        <f t="shared" si="2404"/>
        <v>0</v>
      </c>
      <c r="R6287" s="74"/>
      <c r="S6287" s="53">
        <f t="shared" si="2405"/>
        <v>0</v>
      </c>
      <c r="T6287" s="58"/>
      <c r="U6287" s="58"/>
      <c r="V6287" s="53">
        <f t="shared" si="2406"/>
        <v>0</v>
      </c>
      <c r="W6287" s="75"/>
      <c r="X6287" s="76"/>
    </row>
    <row r="6288" spans="1:24" s="77" customFormat="1" ht="31.5" x14ac:dyDescent="0.25">
      <c r="A6288" s="72" t="s">
        <v>318</v>
      </c>
      <c r="B6288" s="44" t="s">
        <v>335</v>
      </c>
      <c r="C6288" s="79" t="s">
        <v>227</v>
      </c>
      <c r="D6288" s="43" t="s">
        <v>228</v>
      </c>
      <c r="E6288" s="53"/>
      <c r="F6288" s="53"/>
      <c r="G6288" s="53"/>
      <c r="H6288" s="53"/>
      <c r="I6288" s="54"/>
      <c r="J6288" s="50"/>
      <c r="K6288" s="54"/>
      <c r="L6288" s="55"/>
      <c r="M6288" s="75"/>
      <c r="N6288" s="75"/>
      <c r="O6288" s="74"/>
      <c r="P6288" s="74"/>
      <c r="Q6288" s="57">
        <f t="shared" si="2404"/>
        <v>0</v>
      </c>
      <c r="R6288" s="74"/>
      <c r="S6288" s="53">
        <f t="shared" si="2405"/>
        <v>0</v>
      </c>
      <c r="T6288" s="58"/>
      <c r="U6288" s="58"/>
      <c r="V6288" s="53">
        <f t="shared" si="2406"/>
        <v>0</v>
      </c>
      <c r="W6288" s="75"/>
      <c r="X6288" s="76"/>
    </row>
    <row r="6289" spans="1:24" s="77" customFormat="1" ht="15.75" x14ac:dyDescent="0.25">
      <c r="A6289" s="72" t="s">
        <v>318</v>
      </c>
      <c r="B6289" s="44" t="s">
        <v>335</v>
      </c>
      <c r="C6289" s="79" t="s">
        <v>229</v>
      </c>
      <c r="D6289" s="43" t="s">
        <v>230</v>
      </c>
      <c r="E6289" s="53"/>
      <c r="F6289" s="53"/>
      <c r="G6289" s="53"/>
      <c r="H6289" s="53"/>
      <c r="I6289" s="54"/>
      <c r="J6289" s="50"/>
      <c r="K6289" s="54"/>
      <c r="L6289" s="55"/>
      <c r="M6289" s="75"/>
      <c r="N6289" s="75"/>
      <c r="O6289" s="74"/>
      <c r="P6289" s="74"/>
      <c r="Q6289" s="57">
        <f t="shared" si="2404"/>
        <v>0</v>
      </c>
      <c r="R6289" s="74"/>
      <c r="S6289" s="53">
        <f t="shared" si="2405"/>
        <v>0</v>
      </c>
      <c r="T6289" s="58"/>
      <c r="U6289" s="58"/>
      <c r="V6289" s="53">
        <f t="shared" si="2406"/>
        <v>0</v>
      </c>
      <c r="W6289" s="75"/>
      <c r="X6289" s="76"/>
    </row>
    <row r="6290" spans="1:24" s="77" customFormat="1" ht="15.75" x14ac:dyDescent="0.25">
      <c r="A6290" s="72" t="s">
        <v>318</v>
      </c>
      <c r="B6290" s="44" t="s">
        <v>335</v>
      </c>
      <c r="C6290" s="37" t="s">
        <v>377</v>
      </c>
      <c r="D6290" s="43" t="s">
        <v>359</v>
      </c>
      <c r="E6290" s="53"/>
      <c r="F6290" s="53"/>
      <c r="G6290" s="53"/>
      <c r="H6290" s="53"/>
      <c r="I6290" s="54"/>
      <c r="J6290" s="50"/>
      <c r="K6290" s="54"/>
      <c r="L6290" s="55"/>
      <c r="M6290" s="75"/>
      <c r="N6290" s="75"/>
      <c r="O6290" s="74"/>
      <c r="P6290" s="74"/>
      <c r="Q6290" s="57">
        <f t="shared" si="2404"/>
        <v>0</v>
      </c>
      <c r="R6290" s="74"/>
      <c r="S6290" s="53">
        <f t="shared" si="2405"/>
        <v>0</v>
      </c>
      <c r="T6290" s="58"/>
      <c r="U6290" s="58"/>
      <c r="V6290" s="53">
        <f t="shared" si="2406"/>
        <v>0</v>
      </c>
      <c r="W6290" s="75"/>
      <c r="X6290" s="76"/>
    </row>
    <row r="6291" spans="1:24" s="77" customFormat="1" ht="15.75" x14ac:dyDescent="0.25">
      <c r="A6291" s="72" t="s">
        <v>318</v>
      </c>
      <c r="B6291" s="44" t="s">
        <v>335</v>
      </c>
      <c r="C6291" s="79" t="s">
        <v>231</v>
      </c>
      <c r="D6291" s="43" t="s">
        <v>232</v>
      </c>
      <c r="E6291" s="53"/>
      <c r="F6291" s="53"/>
      <c r="G6291" s="53"/>
      <c r="H6291" s="53"/>
      <c r="I6291" s="54"/>
      <c r="J6291" s="50"/>
      <c r="K6291" s="54"/>
      <c r="L6291" s="55"/>
      <c r="M6291" s="75"/>
      <c r="N6291" s="75"/>
      <c r="O6291" s="74"/>
      <c r="P6291" s="74"/>
      <c r="Q6291" s="57">
        <f t="shared" si="2404"/>
        <v>0</v>
      </c>
      <c r="R6291" s="74"/>
      <c r="S6291" s="53">
        <f t="shared" si="2405"/>
        <v>0</v>
      </c>
      <c r="T6291" s="58"/>
      <c r="U6291" s="58"/>
      <c r="V6291" s="53">
        <f t="shared" si="2406"/>
        <v>0</v>
      </c>
      <c r="W6291" s="75"/>
      <c r="X6291" s="76"/>
    </row>
    <row r="6292" spans="1:24" s="77" customFormat="1" ht="15.75" x14ac:dyDescent="0.25">
      <c r="A6292" s="72" t="s">
        <v>318</v>
      </c>
      <c r="B6292" s="44" t="s">
        <v>335</v>
      </c>
      <c r="C6292" s="79" t="s">
        <v>233</v>
      </c>
      <c r="D6292" s="43" t="s">
        <v>234</v>
      </c>
      <c r="E6292" s="53"/>
      <c r="F6292" s="53"/>
      <c r="G6292" s="53"/>
      <c r="H6292" s="53"/>
      <c r="I6292" s="119"/>
      <c r="J6292" s="55"/>
      <c r="K6292" s="54"/>
      <c r="L6292" s="55"/>
      <c r="M6292" s="75"/>
      <c r="N6292" s="75"/>
      <c r="O6292" s="74"/>
      <c r="P6292" s="74"/>
      <c r="Q6292" s="57">
        <f t="shared" si="2404"/>
        <v>0</v>
      </c>
      <c r="R6292" s="74"/>
      <c r="S6292" s="53">
        <f t="shared" si="2405"/>
        <v>0</v>
      </c>
      <c r="T6292" s="58"/>
      <c r="U6292" s="58"/>
      <c r="V6292" s="53">
        <f t="shared" si="2406"/>
        <v>0</v>
      </c>
      <c r="W6292" s="75"/>
      <c r="X6292" s="76"/>
    </row>
    <row r="6293" spans="1:24" s="77" customFormat="1" ht="31.5" x14ac:dyDescent="0.25">
      <c r="A6293" s="72" t="s">
        <v>318</v>
      </c>
      <c r="B6293" s="44" t="s">
        <v>335</v>
      </c>
      <c r="C6293" s="79" t="s">
        <v>235</v>
      </c>
      <c r="D6293" s="43" t="s">
        <v>236</v>
      </c>
      <c r="E6293" s="53"/>
      <c r="F6293" s="53"/>
      <c r="G6293" s="53"/>
      <c r="H6293" s="53"/>
      <c r="I6293" s="54"/>
      <c r="J6293" s="50"/>
      <c r="K6293" s="54"/>
      <c r="L6293" s="55"/>
      <c r="M6293" s="75"/>
      <c r="N6293" s="75"/>
      <c r="O6293" s="74"/>
      <c r="P6293" s="74"/>
      <c r="Q6293" s="57">
        <f t="shared" si="2404"/>
        <v>0</v>
      </c>
      <c r="R6293" s="74"/>
      <c r="S6293" s="53">
        <f t="shared" si="2405"/>
        <v>0</v>
      </c>
      <c r="T6293" s="58"/>
      <c r="U6293" s="58"/>
      <c r="V6293" s="53">
        <f t="shared" si="2406"/>
        <v>0</v>
      </c>
      <c r="W6293" s="75"/>
      <c r="X6293" s="76"/>
    </row>
    <row r="6294" spans="1:24" s="77" customFormat="1" ht="31.5" x14ac:dyDescent="0.25">
      <c r="A6294" s="72" t="s">
        <v>318</v>
      </c>
      <c r="B6294" s="44" t="s">
        <v>335</v>
      </c>
      <c r="C6294" s="79" t="s">
        <v>237</v>
      </c>
      <c r="D6294" s="43" t="s">
        <v>238</v>
      </c>
      <c r="E6294" s="53"/>
      <c r="F6294" s="53"/>
      <c r="G6294" s="53"/>
      <c r="H6294" s="53"/>
      <c r="I6294" s="54"/>
      <c r="J6294" s="50"/>
      <c r="K6294" s="54"/>
      <c r="L6294" s="55"/>
      <c r="M6294" s="75"/>
      <c r="N6294" s="75"/>
      <c r="O6294" s="74"/>
      <c r="P6294" s="74"/>
      <c r="Q6294" s="57">
        <f t="shared" si="2404"/>
        <v>0</v>
      </c>
      <c r="R6294" s="74"/>
      <c r="S6294" s="53">
        <f t="shared" si="2405"/>
        <v>0</v>
      </c>
      <c r="T6294" s="58"/>
      <c r="U6294" s="58"/>
      <c r="V6294" s="53">
        <f t="shared" si="2406"/>
        <v>0</v>
      </c>
      <c r="W6294" s="75"/>
      <c r="X6294" s="76"/>
    </row>
    <row r="6295" spans="1:24" s="77" customFormat="1" ht="15.75" x14ac:dyDescent="0.25">
      <c r="A6295" s="72" t="s">
        <v>318</v>
      </c>
      <c r="B6295" s="44" t="s">
        <v>335</v>
      </c>
      <c r="C6295" s="79" t="s">
        <v>239</v>
      </c>
      <c r="D6295" s="43" t="s">
        <v>243</v>
      </c>
      <c r="E6295" s="53"/>
      <c r="F6295" s="53"/>
      <c r="G6295" s="53"/>
      <c r="H6295" s="53"/>
      <c r="I6295" s="54"/>
      <c r="J6295" s="50"/>
      <c r="K6295" s="54"/>
      <c r="L6295" s="55"/>
      <c r="M6295" s="75"/>
      <c r="N6295" s="75"/>
      <c r="O6295" s="74"/>
      <c r="P6295" s="74"/>
      <c r="Q6295" s="57">
        <f t="shared" si="2404"/>
        <v>0</v>
      </c>
      <c r="R6295" s="74"/>
      <c r="S6295" s="53">
        <f t="shared" si="2405"/>
        <v>0</v>
      </c>
      <c r="T6295" s="58"/>
      <c r="U6295" s="58"/>
      <c r="V6295" s="53">
        <f t="shared" si="2406"/>
        <v>0</v>
      </c>
      <c r="W6295" s="75"/>
      <c r="X6295" s="76"/>
    </row>
    <row r="6296" spans="1:24" s="77" customFormat="1" ht="15.75" x14ac:dyDescent="0.25">
      <c r="A6296" s="72" t="s">
        <v>318</v>
      </c>
      <c r="B6296" s="44" t="s">
        <v>335</v>
      </c>
      <c r="C6296" s="79" t="s">
        <v>240</v>
      </c>
      <c r="D6296" s="43" t="s">
        <v>244</v>
      </c>
      <c r="E6296" s="53"/>
      <c r="F6296" s="53"/>
      <c r="G6296" s="53"/>
      <c r="H6296" s="53"/>
      <c r="I6296" s="54"/>
      <c r="J6296" s="50"/>
      <c r="K6296" s="54"/>
      <c r="L6296" s="55"/>
      <c r="M6296" s="75"/>
      <c r="N6296" s="75"/>
      <c r="O6296" s="74"/>
      <c r="P6296" s="74"/>
      <c r="Q6296" s="57">
        <f t="shared" si="2404"/>
        <v>0</v>
      </c>
      <c r="R6296" s="74"/>
      <c r="S6296" s="53">
        <f t="shared" si="2405"/>
        <v>0</v>
      </c>
      <c r="T6296" s="58"/>
      <c r="U6296" s="58"/>
      <c r="V6296" s="53">
        <f t="shared" si="2406"/>
        <v>0</v>
      </c>
      <c r="W6296" s="75"/>
      <c r="X6296" s="76"/>
    </row>
    <row r="6297" spans="1:24" s="77" customFormat="1" ht="15.75" x14ac:dyDescent="0.25">
      <c r="A6297" s="72" t="s">
        <v>318</v>
      </c>
      <c r="B6297" s="44" t="s">
        <v>335</v>
      </c>
      <c r="C6297" s="79" t="s">
        <v>241</v>
      </c>
      <c r="D6297" s="43" t="s">
        <v>242</v>
      </c>
      <c r="E6297" s="53"/>
      <c r="F6297" s="53"/>
      <c r="G6297" s="53"/>
      <c r="H6297" s="53"/>
      <c r="I6297" s="54"/>
      <c r="J6297" s="50"/>
      <c r="K6297" s="54"/>
      <c r="L6297" s="55"/>
      <c r="M6297" s="75"/>
      <c r="N6297" s="75"/>
      <c r="O6297" s="74"/>
      <c r="P6297" s="74"/>
      <c r="Q6297" s="57">
        <f t="shared" si="2404"/>
        <v>0</v>
      </c>
      <c r="R6297" s="74"/>
      <c r="S6297" s="53">
        <f t="shared" si="2405"/>
        <v>0</v>
      </c>
      <c r="T6297" s="58"/>
      <c r="U6297" s="58"/>
      <c r="V6297" s="53">
        <f t="shared" si="2406"/>
        <v>0</v>
      </c>
      <c r="W6297" s="75"/>
      <c r="X6297" s="76"/>
    </row>
    <row r="6298" spans="1:24" s="77" customFormat="1" ht="31.5" x14ac:dyDescent="0.25">
      <c r="A6298" s="72" t="s">
        <v>318</v>
      </c>
      <c r="B6298" s="44" t="s">
        <v>335</v>
      </c>
      <c r="C6298" s="79" t="s">
        <v>245</v>
      </c>
      <c r="D6298" s="43" t="s">
        <v>246</v>
      </c>
      <c r="E6298" s="53"/>
      <c r="F6298" s="53"/>
      <c r="G6298" s="53"/>
      <c r="H6298" s="53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2404"/>
        <v>0</v>
      </c>
      <c r="R6298" s="74"/>
      <c r="S6298" s="53">
        <f t="shared" si="2405"/>
        <v>0</v>
      </c>
      <c r="T6298" s="58"/>
      <c r="U6298" s="58"/>
      <c r="V6298" s="53">
        <f t="shared" si="2406"/>
        <v>0</v>
      </c>
      <c r="W6298" s="75"/>
      <c r="X6298" s="76"/>
    </row>
    <row r="6299" spans="1:24" s="77" customFormat="1" ht="15.75" x14ac:dyDescent="0.25">
      <c r="A6299" s="72" t="s">
        <v>318</v>
      </c>
      <c r="B6299" s="44" t="s">
        <v>335</v>
      </c>
      <c r="C6299" s="79" t="s">
        <v>247</v>
      </c>
      <c r="D6299" s="43" t="s">
        <v>248</v>
      </c>
      <c r="E6299" s="53"/>
      <c r="F6299" s="53"/>
      <c r="G6299" s="53"/>
      <c r="H6299" s="53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2404"/>
        <v>0</v>
      </c>
      <c r="R6299" s="74"/>
      <c r="S6299" s="53">
        <f t="shared" si="2405"/>
        <v>0</v>
      </c>
      <c r="T6299" s="58"/>
      <c r="U6299" s="58"/>
      <c r="V6299" s="53">
        <f t="shared" si="2406"/>
        <v>0</v>
      </c>
      <c r="W6299" s="75"/>
      <c r="X6299" s="76"/>
    </row>
    <row r="6300" spans="1:24" s="77" customFormat="1" ht="31.5" x14ac:dyDescent="0.25">
      <c r="A6300" s="72" t="s">
        <v>318</v>
      </c>
      <c r="B6300" s="44" t="s">
        <v>335</v>
      </c>
      <c r="C6300" s="79" t="s">
        <v>249</v>
      </c>
      <c r="D6300" s="43" t="s">
        <v>250</v>
      </c>
      <c r="E6300" s="53"/>
      <c r="F6300" s="53"/>
      <c r="G6300" s="53"/>
      <c r="H6300" s="53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2404"/>
        <v>0</v>
      </c>
      <c r="R6300" s="74"/>
      <c r="S6300" s="53">
        <f t="shared" si="2405"/>
        <v>0</v>
      </c>
      <c r="T6300" s="58"/>
      <c r="U6300" s="58"/>
      <c r="V6300" s="53">
        <f t="shared" si="2406"/>
        <v>0</v>
      </c>
      <c r="W6300" s="75"/>
      <c r="X6300" s="76"/>
    </row>
    <row r="6301" spans="1:24" s="77" customFormat="1" ht="15.75" x14ac:dyDescent="0.25">
      <c r="A6301" s="72" t="s">
        <v>318</v>
      </c>
      <c r="B6301" s="44" t="s">
        <v>335</v>
      </c>
      <c r="C6301" s="79" t="s">
        <v>251</v>
      </c>
      <c r="D6301" s="43" t="s">
        <v>260</v>
      </c>
      <c r="E6301" s="53"/>
      <c r="F6301" s="53"/>
      <c r="G6301" s="53"/>
      <c r="H6301" s="53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2404"/>
        <v>0</v>
      </c>
      <c r="R6301" s="74"/>
      <c r="S6301" s="53">
        <f t="shared" si="2405"/>
        <v>0</v>
      </c>
      <c r="T6301" s="58"/>
      <c r="U6301" s="58"/>
      <c r="V6301" s="53">
        <f t="shared" si="2406"/>
        <v>0</v>
      </c>
      <c r="W6301" s="75"/>
      <c r="X6301" s="76"/>
    </row>
    <row r="6302" spans="1:24" s="77" customFormat="1" ht="15.75" x14ac:dyDescent="0.25">
      <c r="A6302" s="72" t="s">
        <v>318</v>
      </c>
      <c r="B6302" s="44" t="s">
        <v>335</v>
      </c>
      <c r="C6302" s="79" t="s">
        <v>252</v>
      </c>
      <c r="D6302" s="43" t="s">
        <v>253</v>
      </c>
      <c r="E6302" s="53"/>
      <c r="F6302" s="53"/>
      <c r="G6302" s="53"/>
      <c r="H6302" s="53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2404"/>
        <v>0</v>
      </c>
      <c r="R6302" s="74"/>
      <c r="S6302" s="53">
        <f t="shared" si="2405"/>
        <v>0</v>
      </c>
      <c r="T6302" s="58"/>
      <c r="U6302" s="58"/>
      <c r="V6302" s="53">
        <f t="shared" si="2406"/>
        <v>0</v>
      </c>
      <c r="W6302" s="75"/>
      <c r="X6302" s="76"/>
    </row>
    <row r="6303" spans="1:24" s="77" customFormat="1" ht="15.75" x14ac:dyDescent="0.25">
      <c r="A6303" s="72" t="s">
        <v>318</v>
      </c>
      <c r="B6303" s="44" t="s">
        <v>335</v>
      </c>
      <c r="C6303" s="79" t="s">
        <v>254</v>
      </c>
      <c r="D6303" s="43" t="s">
        <v>255</v>
      </c>
      <c r="E6303" s="53"/>
      <c r="F6303" s="53"/>
      <c r="G6303" s="53"/>
      <c r="H6303" s="53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2404"/>
        <v>0</v>
      </c>
      <c r="R6303" s="74"/>
      <c r="S6303" s="53">
        <f t="shared" si="2405"/>
        <v>0</v>
      </c>
      <c r="T6303" s="58"/>
      <c r="U6303" s="58"/>
      <c r="V6303" s="53">
        <f t="shared" si="2406"/>
        <v>0</v>
      </c>
      <c r="W6303" s="75"/>
      <c r="X6303" s="76"/>
    </row>
    <row r="6304" spans="1:24" s="77" customFormat="1" ht="15.75" x14ac:dyDescent="0.25">
      <c r="A6304" s="72" t="s">
        <v>318</v>
      </c>
      <c r="B6304" s="44" t="s">
        <v>335</v>
      </c>
      <c r="C6304" s="79" t="s">
        <v>256</v>
      </c>
      <c r="D6304" s="43" t="s">
        <v>257</v>
      </c>
      <c r="E6304" s="53"/>
      <c r="F6304" s="53"/>
      <c r="G6304" s="53"/>
      <c r="H6304" s="53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2404"/>
        <v>0</v>
      </c>
      <c r="R6304" s="74"/>
      <c r="S6304" s="53">
        <f t="shared" si="2405"/>
        <v>0</v>
      </c>
      <c r="T6304" s="58"/>
      <c r="U6304" s="58"/>
      <c r="V6304" s="53">
        <f t="shared" si="2406"/>
        <v>0</v>
      </c>
      <c r="W6304" s="75"/>
      <c r="X6304" s="76"/>
    </row>
    <row r="6305" spans="1:24" s="77" customFormat="1" ht="31.5" x14ac:dyDescent="0.25">
      <c r="A6305" s="72" t="s">
        <v>318</v>
      </c>
      <c r="B6305" s="44" t="s">
        <v>335</v>
      </c>
      <c r="C6305" s="79" t="s">
        <v>258</v>
      </c>
      <c r="D6305" s="43" t="s">
        <v>259</v>
      </c>
      <c r="E6305" s="53"/>
      <c r="F6305" s="53"/>
      <c r="G6305" s="53"/>
      <c r="H6305" s="53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2404"/>
        <v>0</v>
      </c>
      <c r="R6305" s="74"/>
      <c r="S6305" s="53">
        <f t="shared" si="2405"/>
        <v>0</v>
      </c>
      <c r="T6305" s="58"/>
      <c r="U6305" s="58"/>
      <c r="V6305" s="53">
        <f t="shared" si="2406"/>
        <v>0</v>
      </c>
      <c r="W6305" s="75"/>
      <c r="X6305" s="76"/>
    </row>
    <row r="6306" spans="1:24" s="77" customFormat="1" ht="15.75" x14ac:dyDescent="0.25">
      <c r="A6306" s="72" t="s">
        <v>318</v>
      </c>
      <c r="B6306" s="44" t="s">
        <v>335</v>
      </c>
      <c r="C6306" s="79" t="s">
        <v>261</v>
      </c>
      <c r="D6306" s="43" t="s">
        <v>262</v>
      </c>
      <c r="E6306" s="53"/>
      <c r="F6306" s="53"/>
      <c r="G6306" s="53"/>
      <c r="H6306" s="53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2404"/>
        <v>0</v>
      </c>
      <c r="R6306" s="74"/>
      <c r="S6306" s="53">
        <f t="shared" si="2405"/>
        <v>0</v>
      </c>
      <c r="T6306" s="58"/>
      <c r="U6306" s="58"/>
      <c r="V6306" s="53">
        <f t="shared" si="2406"/>
        <v>0</v>
      </c>
      <c r="W6306" s="75"/>
      <c r="X6306" s="76"/>
    </row>
    <row r="6307" spans="1:24" s="77" customFormat="1" ht="47.25" x14ac:dyDescent="0.25">
      <c r="A6307" s="72" t="s">
        <v>318</v>
      </c>
      <c r="B6307" s="44" t="s">
        <v>335</v>
      </c>
      <c r="C6307" s="79" t="s">
        <v>263</v>
      </c>
      <c r="D6307" s="43" t="s">
        <v>264</v>
      </c>
      <c r="E6307" s="53"/>
      <c r="F6307" s="53"/>
      <c r="G6307" s="53"/>
      <c r="H6307" s="53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2404"/>
        <v>0</v>
      </c>
      <c r="R6307" s="74"/>
      <c r="S6307" s="53">
        <f t="shared" si="2405"/>
        <v>0</v>
      </c>
      <c r="T6307" s="58"/>
      <c r="U6307" s="58"/>
      <c r="V6307" s="53">
        <f t="shared" si="2406"/>
        <v>0</v>
      </c>
      <c r="W6307" s="75"/>
      <c r="X6307" s="76"/>
    </row>
    <row r="6308" spans="1:24" s="77" customFormat="1" ht="15.75" x14ac:dyDescent="0.25">
      <c r="A6308" s="72" t="s">
        <v>318</v>
      </c>
      <c r="B6308" s="44" t="s">
        <v>335</v>
      </c>
      <c r="C6308" s="79" t="s">
        <v>265</v>
      </c>
      <c r="D6308" s="43" t="s">
        <v>266</v>
      </c>
      <c r="E6308" s="53"/>
      <c r="F6308" s="53"/>
      <c r="G6308" s="53"/>
      <c r="H6308" s="53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2404"/>
        <v>0</v>
      </c>
      <c r="R6308" s="74"/>
      <c r="S6308" s="53">
        <f t="shared" si="2405"/>
        <v>0</v>
      </c>
      <c r="T6308" s="58"/>
      <c r="U6308" s="58"/>
      <c r="V6308" s="53">
        <f t="shared" si="2406"/>
        <v>0</v>
      </c>
      <c r="W6308" s="75"/>
      <c r="X6308" s="76"/>
    </row>
    <row r="6309" spans="1:24" s="77" customFormat="1" ht="31.5" x14ac:dyDescent="0.25">
      <c r="A6309" s="72" t="s">
        <v>318</v>
      </c>
      <c r="B6309" s="44" t="s">
        <v>335</v>
      </c>
      <c r="C6309" s="79" t="s">
        <v>267</v>
      </c>
      <c r="D6309" s="43" t="s">
        <v>268</v>
      </c>
      <c r="E6309" s="53"/>
      <c r="F6309" s="53"/>
      <c r="G6309" s="53"/>
      <c r="H6309" s="53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2404"/>
        <v>0</v>
      </c>
      <c r="R6309" s="74"/>
      <c r="S6309" s="53">
        <f t="shared" si="2405"/>
        <v>0</v>
      </c>
      <c r="T6309" s="58"/>
      <c r="U6309" s="58"/>
      <c r="V6309" s="53">
        <f t="shared" si="2406"/>
        <v>0</v>
      </c>
      <c r="W6309" s="75"/>
      <c r="X6309" s="76"/>
    </row>
    <row r="6310" spans="1:24" s="77" customFormat="1" ht="15.75" x14ac:dyDescent="0.25">
      <c r="A6310" s="72" t="s">
        <v>318</v>
      </c>
      <c r="B6310" s="44" t="s">
        <v>335</v>
      </c>
      <c r="C6310" s="79" t="s">
        <v>269</v>
      </c>
      <c r="D6310" s="43" t="s">
        <v>270</v>
      </c>
      <c r="E6310" s="53"/>
      <c r="F6310" s="53"/>
      <c r="G6310" s="53"/>
      <c r="H6310" s="53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2404"/>
        <v>0</v>
      </c>
      <c r="R6310" s="74"/>
      <c r="S6310" s="53">
        <f t="shared" si="2405"/>
        <v>0</v>
      </c>
      <c r="T6310" s="58"/>
      <c r="U6310" s="58"/>
      <c r="V6310" s="53">
        <f t="shared" si="2406"/>
        <v>0</v>
      </c>
      <c r="W6310" s="75"/>
      <c r="X6310" s="76"/>
    </row>
    <row r="6311" spans="1:24" s="77" customFormat="1" ht="31.5" x14ac:dyDescent="0.25">
      <c r="A6311" s="72" t="s">
        <v>318</v>
      </c>
      <c r="B6311" s="44" t="s">
        <v>335</v>
      </c>
      <c r="C6311" s="79" t="s">
        <v>271</v>
      </c>
      <c r="D6311" s="43" t="s">
        <v>272</v>
      </c>
      <c r="E6311" s="53"/>
      <c r="F6311" s="53"/>
      <c r="G6311" s="53"/>
      <c r="H6311" s="53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2404"/>
        <v>0</v>
      </c>
      <c r="R6311" s="74"/>
      <c r="S6311" s="53">
        <f t="shared" si="2405"/>
        <v>0</v>
      </c>
      <c r="T6311" s="58"/>
      <c r="U6311" s="58"/>
      <c r="V6311" s="53">
        <f t="shared" si="2406"/>
        <v>0</v>
      </c>
      <c r="W6311" s="75"/>
      <c r="X6311" s="76"/>
    </row>
    <row r="6312" spans="1:24" s="77" customFormat="1" ht="15.75" x14ac:dyDescent="0.25">
      <c r="A6312" s="72" t="s">
        <v>318</v>
      </c>
      <c r="B6312" s="44" t="s">
        <v>335</v>
      </c>
      <c r="C6312" s="79" t="s">
        <v>273</v>
      </c>
      <c r="D6312" s="43" t="s">
        <v>274</v>
      </c>
      <c r="E6312" s="53"/>
      <c r="F6312" s="53"/>
      <c r="G6312" s="53"/>
      <c r="H6312" s="53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2404"/>
        <v>0</v>
      </c>
      <c r="R6312" s="74"/>
      <c r="S6312" s="53">
        <f t="shared" si="2405"/>
        <v>0</v>
      </c>
      <c r="T6312" s="58"/>
      <c r="U6312" s="58"/>
      <c r="V6312" s="53">
        <f t="shared" si="2406"/>
        <v>0</v>
      </c>
      <c r="W6312" s="75"/>
      <c r="X6312" s="76"/>
    </row>
    <row r="6313" spans="1:24" s="77" customFormat="1" ht="31.5" x14ac:dyDescent="0.25">
      <c r="A6313" s="72" t="s">
        <v>318</v>
      </c>
      <c r="B6313" s="44" t="s">
        <v>335</v>
      </c>
      <c r="C6313" s="79" t="s">
        <v>275</v>
      </c>
      <c r="D6313" s="43" t="s">
        <v>276</v>
      </c>
      <c r="E6313" s="74"/>
      <c r="F6313" s="74"/>
      <c r="G6313" s="74"/>
      <c r="H6313" s="74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2404"/>
        <v>0</v>
      </c>
      <c r="R6313" s="74"/>
      <c r="S6313" s="53">
        <f t="shared" si="2405"/>
        <v>0</v>
      </c>
      <c r="T6313" s="53"/>
      <c r="U6313" s="53"/>
      <c r="V6313" s="53">
        <f t="shared" si="2406"/>
        <v>0</v>
      </c>
      <c r="W6313" s="75"/>
      <c r="X6313" s="76"/>
    </row>
    <row r="6314" spans="1:24" s="77" customFormat="1" ht="15.75" x14ac:dyDescent="0.25">
      <c r="A6314" s="72" t="s">
        <v>318</v>
      </c>
      <c r="B6314" s="44" t="s">
        <v>335</v>
      </c>
      <c r="C6314" s="37" t="s">
        <v>353</v>
      </c>
      <c r="D6314" s="43" t="s">
        <v>351</v>
      </c>
      <c r="E6314" s="74"/>
      <c r="F6314" s="74"/>
      <c r="G6314" s="74"/>
      <c r="H6314" s="74"/>
      <c r="I6314" s="54"/>
      <c r="J6314" s="50"/>
      <c r="K6314" s="54"/>
      <c r="L6314" s="50"/>
      <c r="M6314" s="75"/>
      <c r="N6314" s="75"/>
      <c r="O6314" s="74"/>
      <c r="P6314" s="74"/>
      <c r="Q6314" s="57"/>
      <c r="R6314" s="74"/>
      <c r="S6314" s="53"/>
      <c r="T6314" s="53"/>
      <c r="U6314" s="53"/>
      <c r="V6314" s="53"/>
      <c r="W6314" s="75"/>
      <c r="X6314" s="76"/>
    </row>
    <row r="6315" spans="1:24" s="77" customFormat="1" ht="15.75" x14ac:dyDescent="0.25">
      <c r="A6315" s="72" t="s">
        <v>318</v>
      </c>
      <c r="B6315" s="44" t="s">
        <v>335</v>
      </c>
      <c r="C6315" s="37" t="s">
        <v>354</v>
      </c>
      <c r="D6315" s="38" t="s">
        <v>355</v>
      </c>
      <c r="E6315" s="53"/>
      <c r="F6315" s="99"/>
      <c r="G6315" s="74"/>
      <c r="H6315" s="74"/>
      <c r="I6315" s="54"/>
      <c r="J6315" s="50"/>
      <c r="K6315" s="54"/>
      <c r="L6315" s="50"/>
      <c r="M6315" s="75"/>
      <c r="N6315" s="75"/>
      <c r="O6315" s="74"/>
      <c r="P6315" s="74"/>
      <c r="Q6315" s="57">
        <f>O6315-P6315</f>
        <v>0</v>
      </c>
      <c r="R6315" s="74"/>
      <c r="S6315" s="53">
        <f>ROUND(R6315/12*3,0)</f>
        <v>0</v>
      </c>
      <c r="T6315" s="53"/>
      <c r="U6315" s="53"/>
      <c r="V6315" s="53">
        <f>T6315-U6315</f>
        <v>0</v>
      </c>
      <c r="W6315" s="75"/>
      <c r="X6315" s="76"/>
    </row>
    <row r="6316" spans="1:24" s="81" customFormat="1" ht="29.25" customHeight="1" x14ac:dyDescent="0.25">
      <c r="A6316" s="72" t="s">
        <v>318</v>
      </c>
      <c r="B6316" s="44" t="s">
        <v>335</v>
      </c>
      <c r="C6316" s="37" t="s">
        <v>360</v>
      </c>
      <c r="D6316" s="43" t="s">
        <v>319</v>
      </c>
      <c r="E6316" s="53"/>
      <c r="F6316" s="99"/>
      <c r="G6316" s="74"/>
      <c r="H6316" s="74"/>
      <c r="I6316" s="119"/>
      <c r="J6316" s="50"/>
      <c r="K6316" s="119"/>
      <c r="L6316" s="50"/>
      <c r="M6316" s="75"/>
      <c r="N6316" s="75"/>
      <c r="O6316" s="74"/>
      <c r="P6316" s="74"/>
      <c r="Q6316" s="59"/>
      <c r="R6316" s="74"/>
      <c r="S6316" s="53"/>
      <c r="T6316" s="53"/>
      <c r="U6316" s="53"/>
      <c r="V6316" s="53"/>
      <c r="W6316" s="75"/>
      <c r="X6316" s="76"/>
    </row>
    <row r="6317" spans="1:24" s="81" customFormat="1" ht="26.25" customHeight="1" x14ac:dyDescent="0.25">
      <c r="A6317" s="72" t="s">
        <v>318</v>
      </c>
      <c r="B6317" s="44" t="s">
        <v>335</v>
      </c>
      <c r="C6317" s="37" t="s">
        <v>380</v>
      </c>
      <c r="D6317" s="39" t="s">
        <v>361</v>
      </c>
      <c r="E6317" s="53"/>
      <c r="F6317" s="99"/>
      <c r="G6317" s="74"/>
      <c r="H6317" s="74"/>
      <c r="I6317" s="119"/>
      <c r="J6317" s="55"/>
      <c r="K6317" s="119"/>
      <c r="L6317" s="55"/>
      <c r="M6317" s="75"/>
      <c r="N6317" s="75"/>
      <c r="O6317" s="74"/>
      <c r="P6317" s="74"/>
      <c r="Q6317" s="59">
        <f>O6317-P6317</f>
        <v>0</v>
      </c>
      <c r="R6317" s="74"/>
      <c r="S6317" s="53">
        <f>ROUND(R6317/12*3,0)</f>
        <v>0</v>
      </c>
      <c r="T6317" s="53"/>
      <c r="U6317" s="53"/>
      <c r="V6317" s="53">
        <f>T6317-U6317</f>
        <v>0</v>
      </c>
      <c r="W6317" s="75"/>
      <c r="X6317" s="76"/>
    </row>
    <row r="6318" spans="1:24" s="81" customFormat="1" ht="26.25" customHeight="1" x14ac:dyDescent="0.25">
      <c r="A6318" s="72" t="s">
        <v>318</v>
      </c>
      <c r="B6318" s="44" t="s">
        <v>335</v>
      </c>
      <c r="C6318" s="98" t="s">
        <v>387</v>
      </c>
      <c r="D6318" s="117" t="s">
        <v>388</v>
      </c>
      <c r="E6318" s="53">
        <v>10000</v>
      </c>
      <c r="F6318" s="53">
        <f>E6318</f>
        <v>10000</v>
      </c>
      <c r="G6318" s="53">
        <f t="shared" ref="G6318:H6318" si="2407">F6318</f>
        <v>10000</v>
      </c>
      <c r="H6318" s="53">
        <f t="shared" si="2407"/>
        <v>10000</v>
      </c>
      <c r="I6318" s="119"/>
      <c r="J6318" s="55"/>
      <c r="K6318" s="54"/>
      <c r="L6318" s="55"/>
      <c r="M6318" s="75"/>
      <c r="N6318" s="75"/>
      <c r="O6318" s="74"/>
      <c r="P6318" s="74"/>
      <c r="Q6318" s="59"/>
      <c r="R6318" s="74"/>
      <c r="S6318" s="53"/>
      <c r="T6318" s="53"/>
      <c r="U6318" s="53"/>
      <c r="V6318" s="53"/>
      <c r="W6318" s="75"/>
      <c r="X6318" s="76"/>
    </row>
    <row r="6319" spans="1:24" s="26" customFormat="1" ht="22.5" customHeight="1" x14ac:dyDescent="0.25">
      <c r="A6319" s="100" t="s">
        <v>403</v>
      </c>
      <c r="B6319" s="100" t="s">
        <v>336</v>
      </c>
      <c r="C6319" s="108" t="s">
        <v>102</v>
      </c>
      <c r="D6319" s="102" t="s">
        <v>21</v>
      </c>
      <c r="E6319" s="109">
        <f>E6320+E6359</f>
        <v>0</v>
      </c>
      <c r="F6319" s="109">
        <f>F6320+F6359</f>
        <v>0</v>
      </c>
      <c r="G6319" s="109">
        <f>G6320+G6359</f>
        <v>22796.959999999999</v>
      </c>
      <c r="H6319" s="109">
        <f>H6320+H6359</f>
        <v>22357</v>
      </c>
      <c r="I6319" s="103">
        <f>I6320+I6359</f>
        <v>439.96</v>
      </c>
      <c r="J6319" s="106"/>
      <c r="K6319" s="103">
        <f>K6320+K6359</f>
        <v>0</v>
      </c>
      <c r="L6319" s="106"/>
      <c r="M6319" s="109">
        <f t="shared" ref="M6319:V6319" si="2408">M6320+M6359</f>
        <v>0</v>
      </c>
      <c r="N6319" s="109">
        <f t="shared" si="2408"/>
        <v>0</v>
      </c>
      <c r="O6319" s="109">
        <f t="shared" si="2408"/>
        <v>276</v>
      </c>
      <c r="P6319" s="109">
        <f t="shared" si="2408"/>
        <v>276</v>
      </c>
      <c r="Q6319" s="103">
        <f t="shared" si="2408"/>
        <v>0</v>
      </c>
      <c r="R6319" s="109">
        <f t="shared" si="2408"/>
        <v>0</v>
      </c>
      <c r="S6319" s="103">
        <f t="shared" si="2408"/>
        <v>0</v>
      </c>
      <c r="T6319" s="103">
        <f t="shared" si="2408"/>
        <v>4</v>
      </c>
      <c r="U6319" s="103">
        <f t="shared" si="2408"/>
        <v>4</v>
      </c>
      <c r="V6319" s="103">
        <f t="shared" si="2408"/>
        <v>0</v>
      </c>
      <c r="W6319" s="107"/>
      <c r="X6319" s="80"/>
    </row>
    <row r="6320" spans="1:24" s="35" customFormat="1" ht="15.75" x14ac:dyDescent="0.25">
      <c r="A6320" s="44" t="s">
        <v>403</v>
      </c>
      <c r="B6320" s="21">
        <v>1</v>
      </c>
      <c r="C6320" s="73" t="s">
        <v>102</v>
      </c>
      <c r="D6320" s="27" t="s">
        <v>22</v>
      </c>
      <c r="E6320" s="52">
        <f t="shared" ref="E6320:I6320" si="2409">E6321+E6327+E6341</f>
        <v>0</v>
      </c>
      <c r="F6320" s="52">
        <f t="shared" si="2409"/>
        <v>0</v>
      </c>
      <c r="G6320" s="52">
        <f t="shared" si="2409"/>
        <v>22357</v>
      </c>
      <c r="H6320" s="52">
        <f t="shared" si="2409"/>
        <v>22357</v>
      </c>
      <c r="I6320" s="124">
        <f t="shared" si="2409"/>
        <v>0</v>
      </c>
      <c r="J6320" s="50"/>
      <c r="K6320" s="124">
        <f t="shared" ref="K6320:L6320" si="2410">K6321+K6327+K6341</f>
        <v>0</v>
      </c>
      <c r="L6320" s="52">
        <f t="shared" si="2410"/>
        <v>0</v>
      </c>
      <c r="M6320" s="49"/>
      <c r="N6320" s="49">
        <f>ROUND(M6320/12*2,2)</f>
        <v>0</v>
      </c>
      <c r="O6320" s="52">
        <f t="shared" ref="O6320:V6320" si="2411">O6321+O6327+O6341</f>
        <v>276</v>
      </c>
      <c r="P6320" s="52">
        <f t="shared" si="2411"/>
        <v>276</v>
      </c>
      <c r="Q6320" s="124">
        <f t="shared" si="2411"/>
        <v>0</v>
      </c>
      <c r="R6320" s="52">
        <f t="shared" si="2411"/>
        <v>0</v>
      </c>
      <c r="S6320" s="52">
        <f t="shared" si="2411"/>
        <v>0</v>
      </c>
      <c r="T6320" s="134">
        <f t="shared" si="2411"/>
        <v>4</v>
      </c>
      <c r="U6320" s="134">
        <f t="shared" si="2411"/>
        <v>4</v>
      </c>
      <c r="V6320" s="59">
        <f t="shared" si="2411"/>
        <v>0</v>
      </c>
      <c r="W6320" s="75"/>
      <c r="X6320" s="82"/>
    </row>
    <row r="6321" spans="1:24" s="35" customFormat="1" ht="15.75" x14ac:dyDescent="0.25">
      <c r="A6321" s="44" t="s">
        <v>403</v>
      </c>
      <c r="B6321" s="33" t="s">
        <v>330</v>
      </c>
      <c r="C6321" s="73" t="s">
        <v>102</v>
      </c>
      <c r="D6321" s="32" t="s">
        <v>23</v>
      </c>
      <c r="E6321" s="83">
        <f t="shared" ref="E6321:L6321" si="2412">SUM(E6322:E6326)</f>
        <v>0</v>
      </c>
      <c r="F6321" s="83">
        <f t="shared" si="2412"/>
        <v>0</v>
      </c>
      <c r="G6321" s="83">
        <f t="shared" si="2412"/>
        <v>0</v>
      </c>
      <c r="H6321" s="83">
        <f t="shared" si="2412"/>
        <v>0</v>
      </c>
      <c r="I6321" s="128">
        <f t="shared" si="2412"/>
        <v>0</v>
      </c>
      <c r="J6321" s="128">
        <f t="shared" si="2412"/>
        <v>0</v>
      </c>
      <c r="K6321" s="128">
        <f t="shared" si="2412"/>
        <v>0</v>
      </c>
      <c r="L6321" s="49">
        <f t="shared" si="2412"/>
        <v>0</v>
      </c>
      <c r="M6321" s="83"/>
      <c r="N6321" s="83"/>
      <c r="O6321" s="52">
        <f t="shared" ref="O6321:V6321" si="2413">SUM(O6322:O6326)</f>
        <v>0</v>
      </c>
      <c r="P6321" s="52">
        <f t="shared" si="2413"/>
        <v>0</v>
      </c>
      <c r="Q6321" s="124">
        <f t="shared" si="2413"/>
        <v>0</v>
      </c>
      <c r="R6321" s="52">
        <f t="shared" si="2413"/>
        <v>0</v>
      </c>
      <c r="S6321" s="52">
        <f t="shared" si="2413"/>
        <v>0</v>
      </c>
      <c r="T6321" s="139">
        <f t="shared" si="2413"/>
        <v>0</v>
      </c>
      <c r="U6321" s="141">
        <f t="shared" si="2413"/>
        <v>0</v>
      </c>
      <c r="V6321" s="49">
        <f t="shared" si="2413"/>
        <v>0</v>
      </c>
      <c r="W6321" s="83"/>
      <c r="X6321" s="82"/>
    </row>
    <row r="6322" spans="1:24" s="35" customFormat="1" ht="15.75" x14ac:dyDescent="0.25">
      <c r="A6322" s="44" t="s">
        <v>403</v>
      </c>
      <c r="B6322" s="33" t="s">
        <v>330</v>
      </c>
      <c r="C6322" s="73" t="s">
        <v>73</v>
      </c>
      <c r="D6322" s="34" t="s">
        <v>106</v>
      </c>
      <c r="E6322" s="53"/>
      <c r="F6322" s="99"/>
      <c r="G6322" s="53"/>
      <c r="H6322" s="99"/>
      <c r="I6322" s="54"/>
      <c r="J6322" s="50"/>
      <c r="K6322" s="54"/>
      <c r="L6322" s="55"/>
      <c r="M6322" s="74"/>
      <c r="N6322" s="74"/>
      <c r="O6322" s="74"/>
      <c r="P6322" s="74"/>
      <c r="Q6322" s="57">
        <f>O6322-P6322</f>
        <v>0</v>
      </c>
      <c r="R6322" s="74"/>
      <c r="S6322" s="53">
        <f>ROUND(R6322/12*3,0)</f>
        <v>0</v>
      </c>
      <c r="T6322" s="58"/>
      <c r="U6322" s="58"/>
      <c r="V6322" s="53">
        <f>T6322-U6322</f>
        <v>0</v>
      </c>
      <c r="W6322" s="74"/>
      <c r="X6322" s="76"/>
    </row>
    <row r="6323" spans="1:24" s="35" customFormat="1" ht="15.75" x14ac:dyDescent="0.25">
      <c r="A6323" s="44" t="s">
        <v>403</v>
      </c>
      <c r="B6323" s="33" t="s">
        <v>330</v>
      </c>
      <c r="C6323" s="73" t="s">
        <v>74</v>
      </c>
      <c r="D6323" s="116" t="s">
        <v>104</v>
      </c>
      <c r="E6323" s="53"/>
      <c r="F6323" s="53"/>
      <c r="G6323" s="53"/>
      <c r="H6323" s="53"/>
      <c r="I6323" s="54"/>
      <c r="J6323" s="50"/>
      <c r="K6323" s="54"/>
      <c r="L6323" s="55"/>
      <c r="M6323" s="75"/>
      <c r="N6323" s="75"/>
      <c r="O6323" s="74"/>
      <c r="P6323" s="74"/>
      <c r="Q6323" s="57">
        <f>O6323-P6323</f>
        <v>0</v>
      </c>
      <c r="R6323" s="74"/>
      <c r="S6323" s="53">
        <f>ROUND(R6323/12*3,0)</f>
        <v>0</v>
      </c>
      <c r="T6323" s="58"/>
      <c r="U6323" s="58"/>
      <c r="V6323" s="53">
        <f>T6323-U6323</f>
        <v>0</v>
      </c>
      <c r="W6323" s="75"/>
      <c r="X6323" s="76"/>
    </row>
    <row r="6324" spans="1:24" s="35" customFormat="1" ht="15.75" x14ac:dyDescent="0.25">
      <c r="A6324" s="44" t="s">
        <v>403</v>
      </c>
      <c r="B6324" s="33" t="s">
        <v>330</v>
      </c>
      <c r="C6324" s="73" t="s">
        <v>74</v>
      </c>
      <c r="D6324" s="116" t="s">
        <v>105</v>
      </c>
      <c r="E6324" s="53"/>
      <c r="F6324" s="53"/>
      <c r="G6324" s="53"/>
      <c r="H6324" s="53"/>
      <c r="I6324" s="54"/>
      <c r="J6324" s="50"/>
      <c r="K6324" s="54"/>
      <c r="L6324" s="55"/>
      <c r="M6324" s="75"/>
      <c r="N6324" s="75"/>
      <c r="O6324" s="74"/>
      <c r="P6324" s="74"/>
      <c r="Q6324" s="57">
        <f>O6324-P6324</f>
        <v>0</v>
      </c>
      <c r="R6324" s="74"/>
      <c r="S6324" s="53">
        <f>ROUND(R6324/12*3,0)</f>
        <v>0</v>
      </c>
      <c r="T6324" s="58"/>
      <c r="U6324" s="58"/>
      <c r="V6324" s="53">
        <f>T6324-U6324</f>
        <v>0</v>
      </c>
      <c r="W6324" s="75"/>
      <c r="X6324" s="76"/>
    </row>
    <row r="6325" spans="1:24" s="35" customFormat="1" ht="15.75" x14ac:dyDescent="0.25">
      <c r="A6325" s="44" t="s">
        <v>403</v>
      </c>
      <c r="B6325" s="33" t="s">
        <v>330</v>
      </c>
      <c r="C6325" s="73" t="s">
        <v>75</v>
      </c>
      <c r="D6325" s="34" t="s">
        <v>107</v>
      </c>
      <c r="E6325" s="74"/>
      <c r="F6325" s="53"/>
      <c r="G6325" s="74"/>
      <c r="H6325" s="74"/>
      <c r="I6325" s="119"/>
      <c r="J6325" s="55"/>
      <c r="K6325" s="119"/>
      <c r="L6325" s="55"/>
      <c r="M6325" s="75"/>
      <c r="N6325" s="75"/>
      <c r="O6325" s="74"/>
      <c r="P6325" s="74"/>
      <c r="Q6325" s="59">
        <f>O6325-P6325</f>
        <v>0</v>
      </c>
      <c r="R6325" s="74"/>
      <c r="S6325" s="53">
        <f>ROUND(R6325/12*3,0)</f>
        <v>0</v>
      </c>
      <c r="T6325" s="53"/>
      <c r="U6325" s="53"/>
      <c r="V6325" s="53">
        <f>T6325-U6325</f>
        <v>0</v>
      </c>
      <c r="W6325" s="75"/>
      <c r="X6325" s="76"/>
    </row>
    <row r="6326" spans="1:24" s="35" customFormat="1" ht="31.5" x14ac:dyDescent="0.25">
      <c r="A6326" s="44" t="s">
        <v>403</v>
      </c>
      <c r="B6326" s="33" t="s">
        <v>330</v>
      </c>
      <c r="C6326" s="73" t="s">
        <v>76</v>
      </c>
      <c r="D6326" s="34" t="s">
        <v>108</v>
      </c>
      <c r="E6326" s="74"/>
      <c r="F6326" s="53"/>
      <c r="G6326" s="74"/>
      <c r="H6326" s="74"/>
      <c r="I6326" s="54"/>
      <c r="J6326" s="50"/>
      <c r="K6326" s="54"/>
      <c r="L6326" s="55"/>
      <c r="M6326" s="75"/>
      <c r="N6326" s="75"/>
      <c r="O6326" s="74"/>
      <c r="P6326" s="74"/>
      <c r="Q6326" s="57">
        <f>O6326-P6326</f>
        <v>0</v>
      </c>
      <c r="R6326" s="74"/>
      <c r="S6326" s="53">
        <f>ROUND(R6326/12*3,0)</f>
        <v>0</v>
      </c>
      <c r="T6326" s="58"/>
      <c r="U6326" s="58"/>
      <c r="V6326" s="53">
        <f>T6326-U6326</f>
        <v>0</v>
      </c>
      <c r="W6326" s="75"/>
      <c r="X6326" s="76"/>
    </row>
    <row r="6327" spans="1:24" s="35" customFormat="1" ht="15.75" x14ac:dyDescent="0.25">
      <c r="A6327" s="44" t="s">
        <v>403</v>
      </c>
      <c r="B6327" s="22" t="s">
        <v>331</v>
      </c>
      <c r="C6327" s="36"/>
      <c r="D6327" s="32" t="s">
        <v>24</v>
      </c>
      <c r="E6327" s="61">
        <f t="shared" ref="E6327:L6327" si="2414">SUM(E6328:E6340)</f>
        <v>0</v>
      </c>
      <c r="F6327" s="61">
        <f t="shared" si="2414"/>
        <v>0</v>
      </c>
      <c r="G6327" s="61">
        <f t="shared" si="2414"/>
        <v>0</v>
      </c>
      <c r="H6327" s="61">
        <f t="shared" si="2414"/>
        <v>0</v>
      </c>
      <c r="I6327" s="120">
        <f t="shared" si="2414"/>
        <v>0</v>
      </c>
      <c r="J6327" s="120">
        <f t="shared" si="2414"/>
        <v>0</v>
      </c>
      <c r="K6327" s="120">
        <f t="shared" si="2414"/>
        <v>0</v>
      </c>
      <c r="L6327" s="61">
        <f t="shared" si="2414"/>
        <v>0</v>
      </c>
      <c r="M6327" s="61"/>
      <c r="N6327" s="61"/>
      <c r="O6327" s="61">
        <f t="shared" ref="O6327:V6327" si="2415">SUM(O6328:O6340)</f>
        <v>0</v>
      </c>
      <c r="P6327" s="61">
        <f t="shared" si="2415"/>
        <v>0</v>
      </c>
      <c r="Q6327" s="120">
        <f t="shared" si="2415"/>
        <v>0</v>
      </c>
      <c r="R6327" s="61">
        <f t="shared" si="2415"/>
        <v>0</v>
      </c>
      <c r="S6327" s="61">
        <f t="shared" si="2415"/>
        <v>0</v>
      </c>
      <c r="T6327" s="137">
        <f t="shared" si="2415"/>
        <v>0</v>
      </c>
      <c r="U6327" s="137">
        <f t="shared" si="2415"/>
        <v>0</v>
      </c>
      <c r="V6327" s="61">
        <f t="shared" si="2415"/>
        <v>0</v>
      </c>
      <c r="W6327" s="68"/>
      <c r="X6327" s="76"/>
    </row>
    <row r="6328" spans="1:24" s="35" customFormat="1" ht="15.75" x14ac:dyDescent="0.25">
      <c r="A6328" s="44" t="s">
        <v>403</v>
      </c>
      <c r="B6328" s="33" t="s">
        <v>331</v>
      </c>
      <c r="C6328" s="79" t="s">
        <v>25</v>
      </c>
      <c r="D6328" s="34" t="s">
        <v>54</v>
      </c>
      <c r="E6328" s="74"/>
      <c r="F6328" s="74"/>
      <c r="G6328" s="74"/>
      <c r="H6328" s="74"/>
      <c r="I6328" s="54"/>
      <c r="J6328" s="50"/>
      <c r="K6328" s="54"/>
      <c r="L6328" s="55"/>
      <c r="M6328" s="75"/>
      <c r="N6328" s="75"/>
      <c r="O6328" s="74"/>
      <c r="P6328" s="74"/>
      <c r="Q6328" s="57">
        <f t="shared" ref="Q6328:Q6340" si="2416">O6328-P6328</f>
        <v>0</v>
      </c>
      <c r="R6328" s="74"/>
      <c r="S6328" s="53">
        <f t="shared" ref="S6328:S6340" si="2417">ROUND(R6328/12*3,0)</f>
        <v>0</v>
      </c>
      <c r="T6328" s="58"/>
      <c r="U6328" s="58"/>
      <c r="V6328" s="53">
        <f t="shared" ref="V6328:V6340" si="2418">T6328-U6328</f>
        <v>0</v>
      </c>
      <c r="W6328" s="75"/>
      <c r="X6328" s="76"/>
    </row>
    <row r="6329" spans="1:24" s="35" customFormat="1" ht="15.75" x14ac:dyDescent="0.25">
      <c r="A6329" s="44" t="s">
        <v>403</v>
      </c>
      <c r="B6329" s="33" t="s">
        <v>331</v>
      </c>
      <c r="C6329" s="79" t="s">
        <v>26</v>
      </c>
      <c r="D6329" s="34" t="s">
        <v>27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si="2416"/>
        <v>0</v>
      </c>
      <c r="R6329" s="74"/>
      <c r="S6329" s="53">
        <f t="shared" si="2417"/>
        <v>0</v>
      </c>
      <c r="T6329" s="58"/>
      <c r="U6329" s="58"/>
      <c r="V6329" s="53">
        <f t="shared" si="2418"/>
        <v>0</v>
      </c>
      <c r="W6329" s="75"/>
      <c r="X6329" s="76"/>
    </row>
    <row r="6330" spans="1:24" s="35" customFormat="1" ht="31.5" x14ac:dyDescent="0.25">
      <c r="A6330" s="44" t="s">
        <v>403</v>
      </c>
      <c r="B6330" s="33" t="s">
        <v>331</v>
      </c>
      <c r="C6330" s="79" t="s">
        <v>28</v>
      </c>
      <c r="D6330" s="34" t="s">
        <v>29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2416"/>
        <v>0</v>
      </c>
      <c r="R6330" s="74"/>
      <c r="S6330" s="53">
        <f t="shared" si="2417"/>
        <v>0</v>
      </c>
      <c r="T6330" s="58"/>
      <c r="U6330" s="58"/>
      <c r="V6330" s="53">
        <f t="shared" si="2418"/>
        <v>0</v>
      </c>
      <c r="W6330" s="75"/>
      <c r="X6330" s="76"/>
    </row>
    <row r="6331" spans="1:24" s="35" customFormat="1" ht="15.75" x14ac:dyDescent="0.25">
      <c r="A6331" s="44" t="s">
        <v>403</v>
      </c>
      <c r="B6331" s="33" t="s">
        <v>331</v>
      </c>
      <c r="C6331" s="79" t="s">
        <v>56</v>
      </c>
      <c r="D6331" s="34" t="s">
        <v>53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2416"/>
        <v>0</v>
      </c>
      <c r="R6331" s="74"/>
      <c r="S6331" s="53">
        <f t="shared" si="2417"/>
        <v>0</v>
      </c>
      <c r="T6331" s="58"/>
      <c r="U6331" s="58"/>
      <c r="V6331" s="53">
        <f t="shared" si="2418"/>
        <v>0</v>
      </c>
      <c r="W6331" s="75"/>
      <c r="X6331" s="76"/>
    </row>
    <row r="6332" spans="1:24" s="35" customFormat="1" ht="15.75" x14ac:dyDescent="0.25">
      <c r="A6332" s="44" t="s">
        <v>403</v>
      </c>
      <c r="B6332" s="33" t="s">
        <v>331</v>
      </c>
      <c r="C6332" s="79" t="s">
        <v>57</v>
      </c>
      <c r="D6332" s="34" t="s">
        <v>68</v>
      </c>
      <c r="E6332" s="74"/>
      <c r="F6332" s="74"/>
      <c r="G6332" s="74"/>
      <c r="H6332" s="74"/>
      <c r="I6332" s="54"/>
      <c r="J6332" s="50"/>
      <c r="K6332" s="54"/>
      <c r="L6332" s="55"/>
      <c r="M6332" s="75"/>
      <c r="N6332" s="75"/>
      <c r="O6332" s="74"/>
      <c r="P6332" s="74"/>
      <c r="Q6332" s="57">
        <f t="shared" si="2416"/>
        <v>0</v>
      </c>
      <c r="R6332" s="74"/>
      <c r="S6332" s="53">
        <f t="shared" si="2417"/>
        <v>0</v>
      </c>
      <c r="T6332" s="58"/>
      <c r="U6332" s="58"/>
      <c r="V6332" s="53">
        <f t="shared" si="2418"/>
        <v>0</v>
      </c>
      <c r="W6332" s="75"/>
      <c r="X6332" s="76"/>
    </row>
    <row r="6333" spans="1:24" s="35" customFormat="1" ht="15.75" x14ac:dyDescent="0.25">
      <c r="A6333" s="44" t="s">
        <v>403</v>
      </c>
      <c r="B6333" s="33" t="s">
        <v>331</v>
      </c>
      <c r="C6333" s="79" t="s">
        <v>58</v>
      </c>
      <c r="D6333" s="34" t="s">
        <v>70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2416"/>
        <v>0</v>
      </c>
      <c r="R6333" s="74"/>
      <c r="S6333" s="53">
        <f t="shared" si="2417"/>
        <v>0</v>
      </c>
      <c r="T6333" s="58"/>
      <c r="U6333" s="58"/>
      <c r="V6333" s="53">
        <f t="shared" si="2418"/>
        <v>0</v>
      </c>
      <c r="W6333" s="75"/>
      <c r="X6333" s="76"/>
    </row>
    <row r="6334" spans="1:24" s="35" customFormat="1" ht="31.5" x14ac:dyDescent="0.25">
      <c r="A6334" s="44" t="s">
        <v>403</v>
      </c>
      <c r="B6334" s="33" t="s">
        <v>331</v>
      </c>
      <c r="C6334" s="79" t="s">
        <v>59</v>
      </c>
      <c r="D6334" s="34" t="s">
        <v>69</v>
      </c>
      <c r="E6334" s="74"/>
      <c r="F6334" s="74"/>
      <c r="G6334" s="74"/>
      <c r="H6334" s="74"/>
      <c r="I6334" s="54"/>
      <c r="J6334" s="50"/>
      <c r="K6334" s="54"/>
      <c r="L6334" s="55"/>
      <c r="M6334" s="75"/>
      <c r="N6334" s="75"/>
      <c r="O6334" s="74"/>
      <c r="P6334" s="74"/>
      <c r="Q6334" s="57">
        <f t="shared" si="2416"/>
        <v>0</v>
      </c>
      <c r="R6334" s="74"/>
      <c r="S6334" s="53">
        <f t="shared" si="2417"/>
        <v>0</v>
      </c>
      <c r="T6334" s="58"/>
      <c r="U6334" s="58"/>
      <c r="V6334" s="53">
        <f t="shared" si="2418"/>
        <v>0</v>
      </c>
      <c r="W6334" s="75"/>
      <c r="X6334" s="76"/>
    </row>
    <row r="6335" spans="1:24" s="35" customFormat="1" ht="15.75" x14ac:dyDescent="0.25">
      <c r="A6335" s="44" t="s">
        <v>403</v>
      </c>
      <c r="B6335" s="33" t="s">
        <v>331</v>
      </c>
      <c r="C6335" s="79" t="s">
        <v>60</v>
      </c>
      <c r="D6335" s="34" t="s">
        <v>72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 t="shared" si="2416"/>
        <v>0</v>
      </c>
      <c r="R6335" s="74"/>
      <c r="S6335" s="53">
        <f t="shared" si="2417"/>
        <v>0</v>
      </c>
      <c r="T6335" s="58"/>
      <c r="U6335" s="58"/>
      <c r="V6335" s="53">
        <f t="shared" si="2418"/>
        <v>0</v>
      </c>
      <c r="W6335" s="75"/>
      <c r="X6335" s="76"/>
    </row>
    <row r="6336" spans="1:24" s="35" customFormat="1" ht="15.75" x14ac:dyDescent="0.25">
      <c r="A6336" s="44" t="s">
        <v>403</v>
      </c>
      <c r="B6336" s="33" t="s">
        <v>331</v>
      </c>
      <c r="C6336" s="79" t="s">
        <v>61</v>
      </c>
      <c r="D6336" s="34" t="s">
        <v>67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>
        <f t="shared" si="2416"/>
        <v>0</v>
      </c>
      <c r="R6336" s="74"/>
      <c r="S6336" s="53">
        <f t="shared" si="2417"/>
        <v>0</v>
      </c>
      <c r="T6336" s="58"/>
      <c r="U6336" s="58"/>
      <c r="V6336" s="53">
        <f t="shared" si="2418"/>
        <v>0</v>
      </c>
      <c r="W6336" s="75"/>
      <c r="X6336" s="76"/>
    </row>
    <row r="6337" spans="1:24" s="35" customFormat="1" ht="15.75" x14ac:dyDescent="0.25">
      <c r="A6337" s="44" t="s">
        <v>403</v>
      </c>
      <c r="B6337" s="33" t="s">
        <v>331</v>
      </c>
      <c r="C6337" s="79" t="s">
        <v>62</v>
      </c>
      <c r="D6337" s="34" t="s">
        <v>66</v>
      </c>
      <c r="E6337" s="74"/>
      <c r="F6337" s="74"/>
      <c r="G6337" s="74"/>
      <c r="H6337" s="74"/>
      <c r="I6337" s="54"/>
      <c r="J6337" s="50"/>
      <c r="K6337" s="54"/>
      <c r="L6337" s="55"/>
      <c r="M6337" s="75"/>
      <c r="N6337" s="75"/>
      <c r="O6337" s="74"/>
      <c r="P6337" s="74"/>
      <c r="Q6337" s="57">
        <f t="shared" si="2416"/>
        <v>0</v>
      </c>
      <c r="R6337" s="74"/>
      <c r="S6337" s="53">
        <f t="shared" si="2417"/>
        <v>0</v>
      </c>
      <c r="T6337" s="58"/>
      <c r="U6337" s="58"/>
      <c r="V6337" s="53">
        <f t="shared" si="2418"/>
        <v>0</v>
      </c>
      <c r="W6337" s="75"/>
      <c r="X6337" s="76"/>
    </row>
    <row r="6338" spans="1:24" s="35" customFormat="1" ht="15.75" x14ac:dyDescent="0.25">
      <c r="A6338" s="44" t="s">
        <v>403</v>
      </c>
      <c r="B6338" s="33" t="s">
        <v>331</v>
      </c>
      <c r="C6338" s="79" t="s">
        <v>63</v>
      </c>
      <c r="D6338" s="34" t="s">
        <v>52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>
        <f t="shared" si="2416"/>
        <v>0</v>
      </c>
      <c r="R6338" s="74"/>
      <c r="S6338" s="53">
        <f t="shared" si="2417"/>
        <v>0</v>
      </c>
      <c r="T6338" s="58"/>
      <c r="U6338" s="58"/>
      <c r="V6338" s="53">
        <f t="shared" si="2418"/>
        <v>0</v>
      </c>
      <c r="W6338" s="75"/>
      <c r="X6338" s="76"/>
    </row>
    <row r="6339" spans="1:24" s="35" customFormat="1" ht="15.75" x14ac:dyDescent="0.25">
      <c r="A6339" s="44" t="s">
        <v>403</v>
      </c>
      <c r="B6339" s="33" t="s">
        <v>331</v>
      </c>
      <c r="C6339" s="79" t="s">
        <v>64</v>
      </c>
      <c r="D6339" s="34" t="s">
        <v>55</v>
      </c>
      <c r="E6339" s="74"/>
      <c r="F6339" s="74"/>
      <c r="G6339" s="74"/>
      <c r="H6339" s="74"/>
      <c r="I6339" s="119"/>
      <c r="J6339" s="55"/>
      <c r="K6339" s="119"/>
      <c r="L6339" s="55"/>
      <c r="M6339" s="75"/>
      <c r="N6339" s="75"/>
      <c r="O6339" s="74"/>
      <c r="P6339" s="74"/>
      <c r="Q6339" s="59">
        <f t="shared" si="2416"/>
        <v>0</v>
      </c>
      <c r="R6339" s="74"/>
      <c r="S6339" s="53">
        <f t="shared" si="2417"/>
        <v>0</v>
      </c>
      <c r="T6339" s="53"/>
      <c r="U6339" s="53"/>
      <c r="V6339" s="53">
        <f t="shared" si="2418"/>
        <v>0</v>
      </c>
      <c r="W6339" s="75"/>
      <c r="X6339" s="76"/>
    </row>
    <row r="6340" spans="1:24" s="35" customFormat="1" ht="15.75" x14ac:dyDescent="0.25">
      <c r="A6340" s="44" t="s">
        <v>403</v>
      </c>
      <c r="B6340" s="33" t="s">
        <v>331</v>
      </c>
      <c r="C6340" s="79" t="s">
        <v>65</v>
      </c>
      <c r="D6340" s="34" t="s">
        <v>71</v>
      </c>
      <c r="E6340" s="74"/>
      <c r="F6340" s="74"/>
      <c r="G6340" s="74"/>
      <c r="H6340" s="74"/>
      <c r="I6340" s="54"/>
      <c r="J6340" s="50"/>
      <c r="K6340" s="54"/>
      <c r="L6340" s="55"/>
      <c r="M6340" s="75"/>
      <c r="N6340" s="75"/>
      <c r="O6340" s="74"/>
      <c r="P6340" s="74"/>
      <c r="Q6340" s="57">
        <f t="shared" si="2416"/>
        <v>0</v>
      </c>
      <c r="R6340" s="74"/>
      <c r="S6340" s="53">
        <f t="shared" si="2417"/>
        <v>0</v>
      </c>
      <c r="T6340" s="58"/>
      <c r="U6340" s="58"/>
      <c r="V6340" s="53">
        <f t="shared" si="2418"/>
        <v>0</v>
      </c>
      <c r="W6340" s="75"/>
      <c r="X6340" s="76"/>
    </row>
    <row r="6341" spans="1:24" s="35" customFormat="1" ht="31.5" x14ac:dyDescent="0.25">
      <c r="A6341" s="44" t="s">
        <v>403</v>
      </c>
      <c r="B6341" s="22" t="s">
        <v>332</v>
      </c>
      <c r="C6341" s="73" t="s">
        <v>102</v>
      </c>
      <c r="D6341" s="32" t="s">
        <v>30</v>
      </c>
      <c r="E6341" s="61">
        <f t="shared" ref="E6341:I6341" si="2419">SUM(E6342:E6358)</f>
        <v>0</v>
      </c>
      <c r="F6341" s="61">
        <f t="shared" si="2419"/>
        <v>0</v>
      </c>
      <c r="G6341" s="61">
        <f t="shared" si="2419"/>
        <v>22357</v>
      </c>
      <c r="H6341" s="61">
        <f t="shared" si="2419"/>
        <v>22357</v>
      </c>
      <c r="I6341" s="120">
        <f t="shared" si="2419"/>
        <v>0</v>
      </c>
      <c r="J6341" s="50" t="e">
        <f>ROUND(I6341/F6341*100,2)</f>
        <v>#DIV/0!</v>
      </c>
      <c r="K6341" s="120">
        <f t="shared" ref="K6341:L6341" si="2420">SUM(K6342:K6358)</f>
        <v>0</v>
      </c>
      <c r="L6341" s="61">
        <f t="shared" si="2420"/>
        <v>0</v>
      </c>
      <c r="M6341" s="61"/>
      <c r="N6341" s="61"/>
      <c r="O6341" s="61">
        <f t="shared" ref="O6341:V6341" si="2421">SUM(O6342:O6356)</f>
        <v>276</v>
      </c>
      <c r="P6341" s="61">
        <f t="shared" si="2421"/>
        <v>276</v>
      </c>
      <c r="Q6341" s="120">
        <f t="shared" si="2421"/>
        <v>0</v>
      </c>
      <c r="R6341" s="61">
        <f t="shared" si="2421"/>
        <v>0</v>
      </c>
      <c r="S6341" s="61">
        <f t="shared" si="2421"/>
        <v>0</v>
      </c>
      <c r="T6341" s="137">
        <f t="shared" si="2421"/>
        <v>4</v>
      </c>
      <c r="U6341" s="137">
        <f t="shared" si="2421"/>
        <v>4</v>
      </c>
      <c r="V6341" s="61">
        <f t="shared" si="2421"/>
        <v>0</v>
      </c>
      <c r="W6341" s="61"/>
      <c r="X6341" s="76"/>
    </row>
    <row r="6342" spans="1:24" s="35" customFormat="1" ht="15.75" x14ac:dyDescent="0.25">
      <c r="A6342" s="44" t="s">
        <v>403</v>
      </c>
      <c r="B6342" s="33" t="s">
        <v>332</v>
      </c>
      <c r="C6342" s="73" t="s">
        <v>79</v>
      </c>
      <c r="D6342" s="43" t="s">
        <v>77</v>
      </c>
      <c r="E6342" s="74"/>
      <c r="F6342" s="53"/>
      <c r="G6342" s="53"/>
      <c r="H6342" s="53"/>
      <c r="I6342" s="119"/>
      <c r="J6342" s="55"/>
      <c r="K6342" s="54"/>
      <c r="L6342" s="55"/>
      <c r="M6342" s="75"/>
      <c r="N6342" s="75"/>
      <c r="O6342" s="74"/>
      <c r="P6342" s="74"/>
      <c r="Q6342" s="57">
        <f t="shared" ref="Q6342:Q6356" si="2422">O6342-P6342</f>
        <v>0</v>
      </c>
      <c r="R6342" s="74"/>
      <c r="S6342" s="53">
        <f>ROUND(R6342/12*3,0)</f>
        <v>0</v>
      </c>
      <c r="T6342" s="58"/>
      <c r="U6342" s="58"/>
      <c r="V6342" s="53">
        <f t="shared" ref="V6342:V6356" si="2423">T6342-U6342</f>
        <v>0</v>
      </c>
      <c r="W6342" s="75"/>
      <c r="X6342" s="76"/>
    </row>
    <row r="6343" spans="1:24" s="35" customFormat="1" ht="15.75" x14ac:dyDescent="0.25">
      <c r="A6343" s="44" t="s">
        <v>403</v>
      </c>
      <c r="B6343" s="33" t="s">
        <v>332</v>
      </c>
      <c r="C6343" s="73" t="s">
        <v>80</v>
      </c>
      <c r="D6343" s="43" t="s">
        <v>78</v>
      </c>
      <c r="E6343" s="74"/>
      <c r="F6343" s="74"/>
      <c r="G6343" s="74"/>
      <c r="H6343" s="74"/>
      <c r="I6343" s="54"/>
      <c r="J6343" s="50"/>
      <c r="K6343" s="54"/>
      <c r="L6343" s="55"/>
      <c r="M6343" s="75"/>
      <c r="N6343" s="75"/>
      <c r="O6343" s="74"/>
      <c r="P6343" s="74"/>
      <c r="Q6343" s="57">
        <f t="shared" si="2422"/>
        <v>0</v>
      </c>
      <c r="R6343" s="74"/>
      <c r="S6343" s="53">
        <f>ROUND(R6343/12*3,0)</f>
        <v>0</v>
      </c>
      <c r="T6343" s="58"/>
      <c r="U6343" s="58"/>
      <c r="V6343" s="53">
        <f t="shared" si="2423"/>
        <v>0</v>
      </c>
      <c r="W6343" s="75"/>
      <c r="X6343" s="76"/>
    </row>
    <row r="6344" spans="1:24" s="35" customFormat="1" ht="15.75" x14ac:dyDescent="0.25">
      <c r="A6344" s="44" t="s">
        <v>403</v>
      </c>
      <c r="B6344" s="33" t="s">
        <v>332</v>
      </c>
      <c r="C6344" s="73" t="s">
        <v>82</v>
      </c>
      <c r="D6344" s="34" t="s">
        <v>81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2422"/>
        <v>0</v>
      </c>
      <c r="R6344" s="74"/>
      <c r="S6344" s="53">
        <f>ROUND(R6344/12*4,0)</f>
        <v>0</v>
      </c>
      <c r="T6344" s="58"/>
      <c r="U6344" s="58"/>
      <c r="V6344" s="53">
        <f t="shared" si="2423"/>
        <v>0</v>
      </c>
      <c r="W6344" s="75"/>
      <c r="X6344" s="76"/>
    </row>
    <row r="6345" spans="1:24" s="35" customFormat="1" ht="31.5" x14ac:dyDescent="0.25">
      <c r="A6345" s="44" t="s">
        <v>403</v>
      </c>
      <c r="B6345" s="33" t="s">
        <v>332</v>
      </c>
      <c r="C6345" s="73" t="s">
        <v>84</v>
      </c>
      <c r="D6345" s="43" t="s">
        <v>83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2422"/>
        <v>0</v>
      </c>
      <c r="R6345" s="74"/>
      <c r="S6345" s="53">
        <f t="shared" ref="S6345:S6346" si="2424">ROUND(R6345/12*3,0)</f>
        <v>0</v>
      </c>
      <c r="T6345" s="58"/>
      <c r="U6345" s="58"/>
      <c r="V6345" s="53">
        <f t="shared" si="2423"/>
        <v>0</v>
      </c>
      <c r="W6345" s="75"/>
      <c r="X6345" s="76"/>
    </row>
    <row r="6346" spans="1:24" s="35" customFormat="1" ht="15.75" x14ac:dyDescent="0.25">
      <c r="A6346" s="44" t="s">
        <v>403</v>
      </c>
      <c r="B6346" s="33" t="s">
        <v>332</v>
      </c>
      <c r="C6346" s="73" t="s">
        <v>95</v>
      </c>
      <c r="D6346" s="43" t="s">
        <v>96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2422"/>
        <v>0</v>
      </c>
      <c r="R6346" s="74"/>
      <c r="S6346" s="53">
        <f t="shared" si="2424"/>
        <v>0</v>
      </c>
      <c r="T6346" s="58"/>
      <c r="U6346" s="58"/>
      <c r="V6346" s="53">
        <f t="shared" si="2423"/>
        <v>0</v>
      </c>
      <c r="W6346" s="75"/>
      <c r="X6346" s="76"/>
    </row>
    <row r="6347" spans="1:24" s="35" customFormat="1" ht="31.5" x14ac:dyDescent="0.25">
      <c r="A6347" s="44" t="s">
        <v>403</v>
      </c>
      <c r="B6347" s="33" t="s">
        <v>332</v>
      </c>
      <c r="C6347" s="73" t="s">
        <v>86</v>
      </c>
      <c r="D6347" s="43" t="s">
        <v>85</v>
      </c>
      <c r="E6347" s="53"/>
      <c r="F6347" s="53"/>
      <c r="G6347" s="53">
        <v>22357</v>
      </c>
      <c r="H6347" s="53">
        <v>22357</v>
      </c>
      <c r="I6347" s="55"/>
      <c r="J6347" s="55"/>
      <c r="K6347" s="54"/>
      <c r="L6347" s="55"/>
      <c r="M6347" s="75"/>
      <c r="N6347" s="75"/>
      <c r="O6347" s="74">
        <v>276</v>
      </c>
      <c r="P6347" s="74">
        <v>276</v>
      </c>
      <c r="Q6347" s="57">
        <f t="shared" si="2422"/>
        <v>0</v>
      </c>
      <c r="R6347" s="74"/>
      <c r="S6347" s="53">
        <f>ROUND(R6347/12*2,0)</f>
        <v>0</v>
      </c>
      <c r="T6347" s="58">
        <v>4</v>
      </c>
      <c r="U6347" s="58">
        <v>4</v>
      </c>
      <c r="V6347" s="53">
        <f t="shared" si="2423"/>
        <v>0</v>
      </c>
      <c r="W6347" s="75"/>
      <c r="X6347" s="76"/>
    </row>
    <row r="6348" spans="1:24" s="35" customFormat="1" ht="31.5" x14ac:dyDescent="0.25">
      <c r="A6348" s="44" t="s">
        <v>403</v>
      </c>
      <c r="B6348" s="33" t="s">
        <v>332</v>
      </c>
      <c r="C6348" s="73" t="s">
        <v>102</v>
      </c>
      <c r="D6348" s="39" t="s">
        <v>352</v>
      </c>
      <c r="E6348" s="74"/>
      <c r="F6348" s="74"/>
      <c r="G6348" s="74"/>
      <c r="H6348" s="74"/>
      <c r="I6348" s="54"/>
      <c r="J6348" s="50"/>
      <c r="K6348" s="54"/>
      <c r="L6348" s="55"/>
      <c r="M6348" s="75"/>
      <c r="N6348" s="75"/>
      <c r="O6348" s="74"/>
      <c r="P6348" s="74"/>
      <c r="Q6348" s="57">
        <f t="shared" si="2422"/>
        <v>0</v>
      </c>
      <c r="R6348" s="74"/>
      <c r="S6348" s="53">
        <f t="shared" ref="S6348" si="2425">R6348</f>
        <v>0</v>
      </c>
      <c r="T6348" s="58"/>
      <c r="U6348" s="58"/>
      <c r="V6348" s="53">
        <f t="shared" si="2423"/>
        <v>0</v>
      </c>
      <c r="W6348" s="75"/>
      <c r="X6348" s="76"/>
    </row>
    <row r="6349" spans="1:24" s="35" customFormat="1" ht="15.75" x14ac:dyDescent="0.25">
      <c r="A6349" s="44" t="s">
        <v>403</v>
      </c>
      <c r="B6349" s="33" t="s">
        <v>332</v>
      </c>
      <c r="C6349" s="73" t="s">
        <v>89</v>
      </c>
      <c r="D6349" s="43" t="s">
        <v>88</v>
      </c>
      <c r="E6349" s="74"/>
      <c r="F6349" s="74"/>
      <c r="G6349" s="74"/>
      <c r="H6349" s="74"/>
      <c r="I6349" s="54"/>
      <c r="J6349" s="50"/>
      <c r="K6349" s="54"/>
      <c r="L6349" s="55"/>
      <c r="M6349" s="75"/>
      <c r="N6349" s="75"/>
      <c r="O6349" s="74"/>
      <c r="P6349" s="74"/>
      <c r="Q6349" s="57">
        <f t="shared" si="2422"/>
        <v>0</v>
      </c>
      <c r="R6349" s="74"/>
      <c r="S6349" s="53">
        <f t="shared" ref="S6349:S6356" si="2426">ROUND(R6349/12*3,0)</f>
        <v>0</v>
      </c>
      <c r="T6349" s="58"/>
      <c r="U6349" s="58"/>
      <c r="V6349" s="53">
        <f t="shared" si="2423"/>
        <v>0</v>
      </c>
      <c r="W6349" s="75"/>
      <c r="X6349" s="76"/>
    </row>
    <row r="6350" spans="1:24" s="35" customFormat="1" ht="37.5" customHeight="1" x14ac:dyDescent="0.25">
      <c r="A6350" s="44" t="s">
        <v>403</v>
      </c>
      <c r="B6350" s="33" t="s">
        <v>332</v>
      </c>
      <c r="C6350" s="73" t="s">
        <v>91</v>
      </c>
      <c r="D6350" s="43" t="s">
        <v>90</v>
      </c>
      <c r="E6350" s="74"/>
      <c r="F6350" s="74"/>
      <c r="G6350" s="74"/>
      <c r="H6350" s="74"/>
      <c r="I6350" s="54"/>
      <c r="J6350" s="54"/>
      <c r="K6350" s="54"/>
      <c r="L6350" s="55"/>
      <c r="M6350" s="75"/>
      <c r="N6350" s="75"/>
      <c r="O6350" s="74"/>
      <c r="P6350" s="74"/>
      <c r="Q6350" s="57">
        <f t="shared" si="2422"/>
        <v>0</v>
      </c>
      <c r="R6350" s="74"/>
      <c r="S6350" s="53">
        <f t="shared" si="2426"/>
        <v>0</v>
      </c>
      <c r="T6350" s="58"/>
      <c r="U6350" s="58"/>
      <c r="V6350" s="53">
        <f t="shared" si="2423"/>
        <v>0</v>
      </c>
      <c r="W6350" s="75"/>
      <c r="X6350" s="76"/>
    </row>
    <row r="6351" spans="1:24" s="35" customFormat="1" ht="15.75" x14ac:dyDescent="0.25">
      <c r="A6351" s="44" t="s">
        <v>403</v>
      </c>
      <c r="B6351" s="33" t="s">
        <v>332</v>
      </c>
      <c r="C6351" s="73" t="s">
        <v>94</v>
      </c>
      <c r="D6351" s="43" t="s">
        <v>97</v>
      </c>
      <c r="E6351" s="74"/>
      <c r="F6351" s="74"/>
      <c r="G6351" s="74"/>
      <c r="H6351" s="74"/>
      <c r="I6351" s="54"/>
      <c r="J6351" s="50"/>
      <c r="K6351" s="54"/>
      <c r="L6351" s="55"/>
      <c r="M6351" s="75"/>
      <c r="N6351" s="75"/>
      <c r="O6351" s="74"/>
      <c r="P6351" s="74"/>
      <c r="Q6351" s="57">
        <f t="shared" si="2422"/>
        <v>0</v>
      </c>
      <c r="R6351" s="74"/>
      <c r="S6351" s="53">
        <f t="shared" si="2426"/>
        <v>0</v>
      </c>
      <c r="T6351" s="58"/>
      <c r="U6351" s="58"/>
      <c r="V6351" s="53">
        <f t="shared" si="2423"/>
        <v>0</v>
      </c>
      <c r="W6351" s="75"/>
      <c r="X6351" s="76"/>
    </row>
    <row r="6352" spans="1:24" s="35" customFormat="1" ht="15.75" x14ac:dyDescent="0.25">
      <c r="A6352" s="44" t="s">
        <v>403</v>
      </c>
      <c r="B6352" s="33" t="s">
        <v>332</v>
      </c>
      <c r="C6352" s="73" t="s">
        <v>93</v>
      </c>
      <c r="D6352" s="43" t="s">
        <v>92</v>
      </c>
      <c r="E6352" s="74"/>
      <c r="F6352" s="74"/>
      <c r="G6352" s="74"/>
      <c r="H6352" s="74"/>
      <c r="I6352" s="54"/>
      <c r="J6352" s="50"/>
      <c r="K6352" s="54"/>
      <c r="L6352" s="55"/>
      <c r="M6352" s="75"/>
      <c r="N6352" s="75"/>
      <c r="O6352" s="74"/>
      <c r="P6352" s="74"/>
      <c r="Q6352" s="57">
        <f t="shared" si="2422"/>
        <v>0</v>
      </c>
      <c r="R6352" s="74"/>
      <c r="S6352" s="53">
        <f t="shared" si="2426"/>
        <v>0</v>
      </c>
      <c r="T6352" s="58"/>
      <c r="U6352" s="58"/>
      <c r="V6352" s="53">
        <f t="shared" si="2423"/>
        <v>0</v>
      </c>
      <c r="W6352" s="75"/>
      <c r="X6352" s="76"/>
    </row>
    <row r="6353" spans="1:24" s="77" customFormat="1" ht="31.5" x14ac:dyDescent="0.25">
      <c r="A6353" s="44" t="s">
        <v>403</v>
      </c>
      <c r="B6353" s="33" t="s">
        <v>332</v>
      </c>
      <c r="C6353" s="73" t="s">
        <v>98</v>
      </c>
      <c r="D6353" s="34" t="s">
        <v>99</v>
      </c>
      <c r="E6353" s="74"/>
      <c r="F6353" s="74"/>
      <c r="G6353" s="74"/>
      <c r="H6353" s="74"/>
      <c r="I6353" s="54"/>
      <c r="J6353" s="50"/>
      <c r="K6353" s="54"/>
      <c r="L6353" s="55"/>
      <c r="M6353" s="75"/>
      <c r="N6353" s="75"/>
      <c r="O6353" s="74"/>
      <c r="P6353" s="74"/>
      <c r="Q6353" s="57">
        <f t="shared" si="2422"/>
        <v>0</v>
      </c>
      <c r="R6353" s="74"/>
      <c r="S6353" s="53">
        <f t="shared" si="2426"/>
        <v>0</v>
      </c>
      <c r="T6353" s="58"/>
      <c r="U6353" s="58"/>
      <c r="V6353" s="53">
        <f t="shared" si="2423"/>
        <v>0</v>
      </c>
      <c r="W6353" s="75"/>
      <c r="X6353" s="76"/>
    </row>
    <row r="6354" spans="1:24" s="77" customFormat="1" ht="15.75" x14ac:dyDescent="0.25">
      <c r="A6354" s="44" t="s">
        <v>403</v>
      </c>
      <c r="B6354" s="33" t="s">
        <v>332</v>
      </c>
      <c r="C6354" s="73" t="s">
        <v>100</v>
      </c>
      <c r="D6354" s="34" t="s">
        <v>101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si="2422"/>
        <v>0</v>
      </c>
      <c r="R6354" s="74"/>
      <c r="S6354" s="53">
        <f t="shared" si="2426"/>
        <v>0</v>
      </c>
      <c r="T6354" s="58"/>
      <c r="U6354" s="58"/>
      <c r="V6354" s="53">
        <f t="shared" si="2423"/>
        <v>0</v>
      </c>
      <c r="W6354" s="75"/>
      <c r="X6354" s="76"/>
    </row>
    <row r="6355" spans="1:24" s="77" customFormat="1" ht="47.25" x14ac:dyDescent="0.25">
      <c r="A6355" s="44" t="s">
        <v>403</v>
      </c>
      <c r="B6355" s="33" t="s">
        <v>332</v>
      </c>
      <c r="C6355" s="73" t="s">
        <v>102</v>
      </c>
      <c r="D6355" s="39" t="s">
        <v>87</v>
      </c>
      <c r="E6355" s="74"/>
      <c r="F6355" s="74"/>
      <c r="G6355" s="74"/>
      <c r="H6355" s="74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2422"/>
        <v>0</v>
      </c>
      <c r="R6355" s="74"/>
      <c r="S6355" s="53">
        <f t="shared" si="2426"/>
        <v>0</v>
      </c>
      <c r="T6355" s="58"/>
      <c r="U6355" s="58"/>
      <c r="V6355" s="53">
        <f t="shared" si="2423"/>
        <v>0</v>
      </c>
      <c r="W6355" s="75"/>
      <c r="X6355" s="76"/>
    </row>
    <row r="6356" spans="1:24" s="77" customFormat="1" ht="63" x14ac:dyDescent="0.25">
      <c r="A6356" s="44" t="s">
        <v>403</v>
      </c>
      <c r="B6356" s="33" t="s">
        <v>332</v>
      </c>
      <c r="C6356" s="73" t="s">
        <v>102</v>
      </c>
      <c r="D6356" s="39" t="s">
        <v>103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2422"/>
        <v>0</v>
      </c>
      <c r="R6356" s="74"/>
      <c r="S6356" s="53">
        <f t="shared" si="2426"/>
        <v>0</v>
      </c>
      <c r="T6356" s="58"/>
      <c r="U6356" s="58"/>
      <c r="V6356" s="53">
        <f t="shared" si="2423"/>
        <v>0</v>
      </c>
      <c r="W6356" s="75"/>
      <c r="X6356" s="76"/>
    </row>
    <row r="6357" spans="1:24" s="77" customFormat="1" ht="23.25" customHeight="1" x14ac:dyDescent="0.25">
      <c r="A6357" s="44" t="s">
        <v>403</v>
      </c>
      <c r="B6357" s="33" t="s">
        <v>332</v>
      </c>
      <c r="C6357" s="23" t="s">
        <v>362</v>
      </c>
      <c r="D6357" s="39" t="s">
        <v>363</v>
      </c>
      <c r="E6357" s="74"/>
      <c r="F6357" s="74"/>
      <c r="G6357" s="74"/>
      <c r="H6357" s="74"/>
      <c r="I6357" s="119"/>
      <c r="J6357" s="55"/>
      <c r="K6357" s="119"/>
      <c r="L6357" s="55"/>
      <c r="M6357" s="75"/>
      <c r="N6357" s="75"/>
      <c r="O6357" s="74"/>
      <c r="P6357" s="74"/>
      <c r="Q6357" s="59"/>
      <c r="R6357" s="74"/>
      <c r="S6357" s="53"/>
      <c r="T6357" s="53"/>
      <c r="U6357" s="53"/>
      <c r="V6357" s="53"/>
      <c r="W6357" s="75"/>
      <c r="X6357" s="76"/>
    </row>
    <row r="6358" spans="1:24" s="77" customFormat="1" ht="15.75" x14ac:dyDescent="0.25">
      <c r="A6358" s="44" t="s">
        <v>403</v>
      </c>
      <c r="B6358" s="33" t="s">
        <v>332</v>
      </c>
      <c r="C6358" s="23" t="s">
        <v>365</v>
      </c>
      <c r="D6358" s="39" t="s">
        <v>364</v>
      </c>
      <c r="E6358" s="74"/>
      <c r="F6358" s="74"/>
      <c r="G6358" s="74"/>
      <c r="H6358" s="74"/>
      <c r="I6358" s="119"/>
      <c r="J6358" s="55"/>
      <c r="K6358" s="119"/>
      <c r="L6358" s="55"/>
      <c r="M6358" s="75"/>
      <c r="N6358" s="75"/>
      <c r="O6358" s="74"/>
      <c r="P6358" s="74"/>
      <c r="Q6358" s="59"/>
      <c r="R6358" s="74"/>
      <c r="S6358" s="53"/>
      <c r="T6358" s="53"/>
      <c r="U6358" s="53"/>
      <c r="V6358" s="53"/>
      <c r="W6358" s="75"/>
      <c r="X6358" s="76"/>
    </row>
    <row r="6359" spans="1:24" s="77" customFormat="1" ht="15.75" x14ac:dyDescent="0.25">
      <c r="A6359" s="44" t="s">
        <v>403</v>
      </c>
      <c r="B6359" s="21">
        <v>2</v>
      </c>
      <c r="C6359" s="73" t="s">
        <v>102</v>
      </c>
      <c r="D6359" s="40" t="s">
        <v>31</v>
      </c>
      <c r="E6359" s="68">
        <f t="shared" ref="E6359:I6359" si="2427">E6360+E6366+E6420</f>
        <v>0</v>
      </c>
      <c r="F6359" s="68">
        <f t="shared" si="2427"/>
        <v>0</v>
      </c>
      <c r="G6359" s="68">
        <f t="shared" si="2427"/>
        <v>439.96</v>
      </c>
      <c r="H6359" s="68">
        <f t="shared" si="2427"/>
        <v>0</v>
      </c>
      <c r="I6359" s="126">
        <f t="shared" si="2427"/>
        <v>439.96</v>
      </c>
      <c r="J6359" s="50"/>
      <c r="K6359" s="126">
        <f t="shared" ref="K6359" si="2428">K6360+K6366+K6420</f>
        <v>0</v>
      </c>
      <c r="L6359" s="55"/>
      <c r="M6359" s="64"/>
      <c r="N6359" s="49">
        <f>ROUND(M6359/12*2,2)</f>
        <v>0</v>
      </c>
      <c r="O6359" s="68">
        <f t="shared" ref="O6359:V6359" si="2429">O6360+O6366+O6420</f>
        <v>0</v>
      </c>
      <c r="P6359" s="68">
        <f t="shared" si="2429"/>
        <v>0</v>
      </c>
      <c r="Q6359" s="126">
        <f t="shared" si="2429"/>
        <v>0</v>
      </c>
      <c r="R6359" s="68">
        <f t="shared" si="2429"/>
        <v>0</v>
      </c>
      <c r="S6359" s="64">
        <f t="shared" si="2429"/>
        <v>0</v>
      </c>
      <c r="T6359" s="136">
        <f t="shared" si="2429"/>
        <v>0</v>
      </c>
      <c r="U6359" s="136">
        <f t="shared" si="2429"/>
        <v>0</v>
      </c>
      <c r="V6359" s="64">
        <f t="shared" si="2429"/>
        <v>0</v>
      </c>
      <c r="W6359" s="68"/>
      <c r="X6359" s="76"/>
    </row>
    <row r="6360" spans="1:24" s="77" customFormat="1" ht="15.75" x14ac:dyDescent="0.25">
      <c r="A6360" s="44" t="s">
        <v>403</v>
      </c>
      <c r="B6360" s="22" t="s">
        <v>333</v>
      </c>
      <c r="C6360" s="73" t="s">
        <v>102</v>
      </c>
      <c r="D6360" s="32" t="s">
        <v>32</v>
      </c>
      <c r="E6360" s="64">
        <f t="shared" ref="E6360:I6360" si="2430">SUM(E6361:E6365)</f>
        <v>0</v>
      </c>
      <c r="F6360" s="64">
        <f t="shared" si="2430"/>
        <v>0</v>
      </c>
      <c r="G6360" s="64">
        <f t="shared" si="2430"/>
        <v>0</v>
      </c>
      <c r="H6360" s="64">
        <f t="shared" si="2430"/>
        <v>0</v>
      </c>
      <c r="I6360" s="126">
        <f t="shared" si="2430"/>
        <v>0</v>
      </c>
      <c r="J6360" s="50"/>
      <c r="K6360" s="126">
        <f t="shared" ref="K6360:L6360" si="2431">SUM(K6361:K6365)</f>
        <v>0</v>
      </c>
      <c r="L6360" s="64">
        <f t="shared" si="2431"/>
        <v>0</v>
      </c>
      <c r="M6360" s="64"/>
      <c r="N6360" s="64"/>
      <c r="O6360" s="64">
        <f t="shared" ref="O6360:V6360" si="2432">SUM(O6361:O6365)</f>
        <v>0</v>
      </c>
      <c r="P6360" s="64">
        <f t="shared" si="2432"/>
        <v>0</v>
      </c>
      <c r="Q6360" s="126">
        <f t="shared" si="2432"/>
        <v>0</v>
      </c>
      <c r="R6360" s="64">
        <f t="shared" si="2432"/>
        <v>0</v>
      </c>
      <c r="S6360" s="64">
        <f t="shared" si="2432"/>
        <v>0</v>
      </c>
      <c r="T6360" s="136">
        <f t="shared" si="2432"/>
        <v>0</v>
      </c>
      <c r="U6360" s="136">
        <f t="shared" si="2432"/>
        <v>0</v>
      </c>
      <c r="V6360" s="64">
        <f t="shared" si="2432"/>
        <v>0</v>
      </c>
      <c r="W6360" s="64"/>
      <c r="X6360" s="76"/>
    </row>
    <row r="6361" spans="1:24" s="77" customFormat="1" ht="15.75" x14ac:dyDescent="0.25">
      <c r="A6361" s="44" t="s">
        <v>403</v>
      </c>
      <c r="B6361" s="33" t="s">
        <v>333</v>
      </c>
      <c r="C6361" s="73" t="s">
        <v>109</v>
      </c>
      <c r="D6361" s="34" t="s">
        <v>106</v>
      </c>
      <c r="E6361" s="53"/>
      <c r="F6361" s="99"/>
      <c r="G6361" s="99"/>
      <c r="H6361" s="53"/>
      <c r="I6361" s="119"/>
      <c r="J6361" s="55"/>
      <c r="K6361" s="54"/>
      <c r="L6361" s="55"/>
      <c r="M6361" s="75"/>
      <c r="N6361" s="75"/>
      <c r="O6361" s="74"/>
      <c r="P6361" s="74"/>
      <c r="Q6361" s="57">
        <f>O6361-P6361</f>
        <v>0</v>
      </c>
      <c r="R6361" s="74"/>
      <c r="S6361" s="53">
        <f>R6361</f>
        <v>0</v>
      </c>
      <c r="T6361" s="58"/>
      <c r="U6361" s="58"/>
      <c r="V6361" s="53">
        <f>T6361-U6361</f>
        <v>0</v>
      </c>
      <c r="W6361" s="75"/>
      <c r="X6361" s="76"/>
    </row>
    <row r="6362" spans="1:24" s="77" customFormat="1" ht="31.5" x14ac:dyDescent="0.25">
      <c r="A6362" s="44" t="s">
        <v>403</v>
      </c>
      <c r="B6362" s="33" t="s">
        <v>333</v>
      </c>
      <c r="C6362" s="73" t="s">
        <v>110</v>
      </c>
      <c r="D6362" s="34" t="s">
        <v>114</v>
      </c>
      <c r="E6362" s="74"/>
      <c r="F6362" s="74"/>
      <c r="G6362" s="74"/>
      <c r="H6362" s="74"/>
      <c r="I6362" s="54"/>
      <c r="J6362" s="50"/>
      <c r="K6362" s="54"/>
      <c r="L6362" s="55"/>
      <c r="M6362" s="75"/>
      <c r="N6362" s="75"/>
      <c r="O6362" s="74"/>
      <c r="P6362" s="74"/>
      <c r="Q6362" s="57">
        <f>O6362-P6362</f>
        <v>0</v>
      </c>
      <c r="R6362" s="74"/>
      <c r="S6362" s="53">
        <f>ROUND(R6362/12*3,0)</f>
        <v>0</v>
      </c>
      <c r="T6362" s="58"/>
      <c r="U6362" s="58"/>
      <c r="V6362" s="53">
        <f>T6362-U6362</f>
        <v>0</v>
      </c>
      <c r="W6362" s="75"/>
      <c r="X6362" s="76"/>
    </row>
    <row r="6363" spans="1:24" s="77" customFormat="1" ht="15.75" x14ac:dyDescent="0.25">
      <c r="A6363" s="44" t="s">
        <v>403</v>
      </c>
      <c r="B6363" s="33" t="s">
        <v>333</v>
      </c>
      <c r="C6363" s="73" t="s">
        <v>111</v>
      </c>
      <c r="D6363" s="34" t="s">
        <v>115</v>
      </c>
      <c r="E6363" s="74"/>
      <c r="F6363" s="74"/>
      <c r="G6363" s="74"/>
      <c r="H6363" s="74"/>
      <c r="I6363" s="54"/>
      <c r="J6363" s="50"/>
      <c r="K6363" s="54"/>
      <c r="L6363" s="55"/>
      <c r="M6363" s="75"/>
      <c r="N6363" s="75"/>
      <c r="O6363" s="74"/>
      <c r="P6363" s="74"/>
      <c r="Q6363" s="57">
        <f>O6363-P6363</f>
        <v>0</v>
      </c>
      <c r="R6363" s="74"/>
      <c r="S6363" s="53">
        <f>ROUND(R6363/12*3,0)</f>
        <v>0</v>
      </c>
      <c r="T6363" s="58"/>
      <c r="U6363" s="58"/>
      <c r="V6363" s="53">
        <f>T6363-U6363</f>
        <v>0</v>
      </c>
      <c r="W6363" s="75"/>
      <c r="X6363" s="76"/>
    </row>
    <row r="6364" spans="1:24" s="77" customFormat="1" ht="31.5" x14ac:dyDescent="0.25">
      <c r="A6364" s="44" t="s">
        <v>403</v>
      </c>
      <c r="B6364" s="33" t="s">
        <v>333</v>
      </c>
      <c r="C6364" s="73" t="s">
        <v>113</v>
      </c>
      <c r="D6364" s="34" t="s">
        <v>116</v>
      </c>
      <c r="E6364" s="74"/>
      <c r="F6364" s="74"/>
      <c r="G6364" s="74"/>
      <c r="H6364" s="74"/>
      <c r="I6364" s="119"/>
      <c r="J6364" s="55"/>
      <c r="K6364" s="119"/>
      <c r="L6364" s="55"/>
      <c r="M6364" s="75"/>
      <c r="N6364" s="75"/>
      <c r="O6364" s="74"/>
      <c r="P6364" s="74"/>
      <c r="Q6364" s="59">
        <f>O6364-P6364</f>
        <v>0</v>
      </c>
      <c r="R6364" s="74"/>
      <c r="S6364" s="53">
        <f>ROUND(R6364/12*3,0)</f>
        <v>0</v>
      </c>
      <c r="T6364" s="53"/>
      <c r="U6364" s="53"/>
      <c r="V6364" s="53">
        <f>T6364-U6364</f>
        <v>0</v>
      </c>
      <c r="W6364" s="75"/>
      <c r="X6364" s="76"/>
    </row>
    <row r="6365" spans="1:24" s="77" customFormat="1" ht="15.75" x14ac:dyDescent="0.25">
      <c r="A6365" s="44" t="s">
        <v>403</v>
      </c>
      <c r="B6365" s="33" t="s">
        <v>333</v>
      </c>
      <c r="C6365" s="73" t="s">
        <v>112</v>
      </c>
      <c r="D6365" s="34" t="s">
        <v>117</v>
      </c>
      <c r="E6365" s="74"/>
      <c r="F6365" s="74"/>
      <c r="G6365" s="74"/>
      <c r="H6365" s="74"/>
      <c r="I6365" s="54"/>
      <c r="J6365" s="50"/>
      <c r="K6365" s="54"/>
      <c r="L6365" s="55"/>
      <c r="M6365" s="75"/>
      <c r="N6365" s="75"/>
      <c r="O6365" s="74"/>
      <c r="P6365" s="74"/>
      <c r="Q6365" s="57">
        <f>O6365-P6365</f>
        <v>0</v>
      </c>
      <c r="R6365" s="74"/>
      <c r="S6365" s="53">
        <f>ROUND(R6365/12*3,0)</f>
        <v>0</v>
      </c>
      <c r="T6365" s="58"/>
      <c r="U6365" s="58"/>
      <c r="V6365" s="53">
        <f>T6365-U6365</f>
        <v>0</v>
      </c>
      <c r="W6365" s="75"/>
      <c r="X6365" s="76"/>
    </row>
    <row r="6366" spans="1:24" s="77" customFormat="1" ht="15.75" x14ac:dyDescent="0.25">
      <c r="A6366" s="44" t="s">
        <v>403</v>
      </c>
      <c r="B6366" s="22" t="s">
        <v>334</v>
      </c>
      <c r="C6366" s="73" t="s">
        <v>102</v>
      </c>
      <c r="D6366" s="41" t="s">
        <v>33</v>
      </c>
      <c r="E6366" s="64">
        <f>SUM(E6367:E6419)</f>
        <v>0</v>
      </c>
      <c r="F6366" s="64">
        <f>SUM(F6367:F6419)</f>
        <v>0</v>
      </c>
      <c r="G6366" s="64">
        <f>SUM(G6367:G6419)</f>
        <v>0</v>
      </c>
      <c r="H6366" s="64">
        <f>SUM(H6367:H6419)</f>
        <v>0</v>
      </c>
      <c r="I6366" s="126">
        <f>SUM(I6367:I6419)</f>
        <v>0</v>
      </c>
      <c r="J6366" s="50"/>
      <c r="K6366" s="126">
        <f>SUM(K6367:K6419)</f>
        <v>0</v>
      </c>
      <c r="L6366" s="55"/>
      <c r="M6366" s="64"/>
      <c r="N6366" s="64"/>
      <c r="O6366" s="64">
        <f t="shared" ref="O6366:V6366" si="2433">SUM(O6367:O6419)</f>
        <v>0</v>
      </c>
      <c r="P6366" s="64">
        <f t="shared" si="2433"/>
        <v>0</v>
      </c>
      <c r="Q6366" s="126">
        <f t="shared" si="2433"/>
        <v>0</v>
      </c>
      <c r="R6366" s="64">
        <f t="shared" si="2433"/>
        <v>0</v>
      </c>
      <c r="S6366" s="64">
        <f t="shared" si="2433"/>
        <v>0</v>
      </c>
      <c r="T6366" s="136">
        <f t="shared" si="2433"/>
        <v>0</v>
      </c>
      <c r="U6366" s="136">
        <f t="shared" si="2433"/>
        <v>0</v>
      </c>
      <c r="V6366" s="64">
        <f t="shared" si="2433"/>
        <v>0</v>
      </c>
      <c r="W6366" s="64"/>
      <c r="X6366" s="76"/>
    </row>
    <row r="6367" spans="1:24" s="77" customFormat="1" ht="31.5" x14ac:dyDescent="0.25">
      <c r="A6367" s="44" t="s">
        <v>403</v>
      </c>
      <c r="B6367" s="33" t="s">
        <v>334</v>
      </c>
      <c r="C6367" s="78" t="s">
        <v>139</v>
      </c>
      <c r="D6367" s="43" t="s">
        <v>119</v>
      </c>
      <c r="E6367" s="53"/>
      <c r="F6367" s="53"/>
      <c r="G6367" s="53"/>
      <c r="H6367" s="53"/>
      <c r="I6367" s="119"/>
      <c r="J6367" s="55"/>
      <c r="K6367" s="54"/>
      <c r="L6367" s="55"/>
      <c r="M6367" s="75"/>
      <c r="N6367" s="75"/>
      <c r="O6367" s="74"/>
      <c r="P6367" s="74"/>
      <c r="Q6367" s="57">
        <f t="shared" ref="Q6367:Q6419" si="2434">O6367-P6367</f>
        <v>0</v>
      </c>
      <c r="R6367" s="74"/>
      <c r="S6367" s="53">
        <f t="shared" ref="S6367:S6368" si="2435">R6367</f>
        <v>0</v>
      </c>
      <c r="T6367" s="58"/>
      <c r="U6367" s="58"/>
      <c r="V6367" s="53">
        <f t="shared" ref="V6367:V6419" si="2436">T6367-U6367</f>
        <v>0</v>
      </c>
      <c r="W6367" s="75"/>
      <c r="X6367" s="76"/>
    </row>
    <row r="6368" spans="1:24" s="77" customFormat="1" ht="47.25" x14ac:dyDescent="0.25">
      <c r="A6368" s="44" t="s">
        <v>403</v>
      </c>
      <c r="B6368" s="33" t="s">
        <v>334</v>
      </c>
      <c r="C6368" s="78" t="s">
        <v>140</v>
      </c>
      <c r="D6368" s="43" t="s">
        <v>120</v>
      </c>
      <c r="E6368" s="53"/>
      <c r="F6368" s="53"/>
      <c r="G6368" s="53"/>
      <c r="H6368" s="53"/>
      <c r="I6368" s="119"/>
      <c r="J6368" s="55"/>
      <c r="K6368" s="54"/>
      <c r="L6368" s="55"/>
      <c r="M6368" s="75"/>
      <c r="N6368" s="75"/>
      <c r="O6368" s="74"/>
      <c r="P6368" s="74"/>
      <c r="Q6368" s="57">
        <f t="shared" si="2434"/>
        <v>0</v>
      </c>
      <c r="R6368" s="74"/>
      <c r="S6368" s="53">
        <f t="shared" si="2435"/>
        <v>0</v>
      </c>
      <c r="T6368" s="58"/>
      <c r="U6368" s="58"/>
      <c r="V6368" s="53">
        <f t="shared" si="2436"/>
        <v>0</v>
      </c>
      <c r="W6368" s="75"/>
      <c r="X6368" s="76"/>
    </row>
    <row r="6369" spans="1:24" s="77" customFormat="1" ht="31.5" x14ac:dyDescent="0.25">
      <c r="A6369" s="44" t="s">
        <v>403</v>
      </c>
      <c r="B6369" s="33" t="s">
        <v>334</v>
      </c>
      <c r="C6369" s="78" t="s">
        <v>141</v>
      </c>
      <c r="D6369" s="43" t="s">
        <v>142</v>
      </c>
      <c r="E6369" s="74"/>
      <c r="F6369" s="74"/>
      <c r="G6369" s="74"/>
      <c r="H6369" s="74"/>
      <c r="I6369" s="54"/>
      <c r="J6369" s="50"/>
      <c r="K6369" s="54"/>
      <c r="L6369" s="55"/>
      <c r="M6369" s="75"/>
      <c r="N6369" s="75"/>
      <c r="O6369" s="74"/>
      <c r="P6369" s="74"/>
      <c r="Q6369" s="57">
        <f t="shared" si="2434"/>
        <v>0</v>
      </c>
      <c r="R6369" s="74"/>
      <c r="S6369" s="53">
        <f t="shared" ref="S6369:S6407" si="2437">ROUND(R6369/12*3,0)</f>
        <v>0</v>
      </c>
      <c r="T6369" s="58"/>
      <c r="U6369" s="58"/>
      <c r="V6369" s="53">
        <f t="shared" si="2436"/>
        <v>0</v>
      </c>
      <c r="W6369" s="75"/>
      <c r="X6369" s="76"/>
    </row>
    <row r="6370" spans="1:24" s="77" customFormat="1" ht="31.5" x14ac:dyDescent="0.25">
      <c r="A6370" s="44" t="s">
        <v>403</v>
      </c>
      <c r="B6370" s="33" t="s">
        <v>334</v>
      </c>
      <c r="C6370" s="78" t="s">
        <v>143</v>
      </c>
      <c r="D6370" s="43" t="s">
        <v>144</v>
      </c>
      <c r="E6370" s="74"/>
      <c r="F6370" s="74"/>
      <c r="G6370" s="74"/>
      <c r="H6370" s="74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2434"/>
        <v>0</v>
      </c>
      <c r="R6370" s="74"/>
      <c r="S6370" s="53">
        <f t="shared" si="2437"/>
        <v>0</v>
      </c>
      <c r="T6370" s="58"/>
      <c r="U6370" s="58"/>
      <c r="V6370" s="53">
        <f t="shared" si="2436"/>
        <v>0</v>
      </c>
      <c r="W6370" s="75"/>
      <c r="X6370" s="76"/>
    </row>
    <row r="6371" spans="1:24" s="77" customFormat="1" ht="15.75" x14ac:dyDescent="0.25">
      <c r="A6371" s="44" t="s">
        <v>403</v>
      </c>
      <c r="B6371" s="33" t="s">
        <v>334</v>
      </c>
      <c r="C6371" s="78" t="s">
        <v>145</v>
      </c>
      <c r="D6371" s="43" t="s">
        <v>146</v>
      </c>
      <c r="E6371" s="74"/>
      <c r="F6371" s="74"/>
      <c r="G6371" s="74"/>
      <c r="H6371" s="74"/>
      <c r="I6371" s="54"/>
      <c r="J6371" s="50"/>
      <c r="K6371" s="54"/>
      <c r="L6371" s="55"/>
      <c r="M6371" s="75"/>
      <c r="N6371" s="75"/>
      <c r="O6371" s="74"/>
      <c r="P6371" s="74"/>
      <c r="Q6371" s="57">
        <f t="shared" si="2434"/>
        <v>0</v>
      </c>
      <c r="R6371" s="74"/>
      <c r="S6371" s="53">
        <f t="shared" si="2437"/>
        <v>0</v>
      </c>
      <c r="T6371" s="58"/>
      <c r="U6371" s="58"/>
      <c r="V6371" s="53">
        <f t="shared" si="2436"/>
        <v>0</v>
      </c>
      <c r="W6371" s="75"/>
      <c r="X6371" s="76"/>
    </row>
    <row r="6372" spans="1:24" s="77" customFormat="1" ht="15.75" x14ac:dyDescent="0.25">
      <c r="A6372" s="44" t="s">
        <v>403</v>
      </c>
      <c r="B6372" s="33" t="s">
        <v>334</v>
      </c>
      <c r="C6372" s="78" t="s">
        <v>147</v>
      </c>
      <c r="D6372" s="43" t="s">
        <v>148</v>
      </c>
      <c r="E6372" s="74"/>
      <c r="F6372" s="74"/>
      <c r="G6372" s="74"/>
      <c r="H6372" s="74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2434"/>
        <v>0</v>
      </c>
      <c r="R6372" s="74"/>
      <c r="S6372" s="53">
        <f t="shared" si="2437"/>
        <v>0</v>
      </c>
      <c r="T6372" s="58"/>
      <c r="U6372" s="58"/>
      <c r="V6372" s="53">
        <f t="shared" si="2436"/>
        <v>0</v>
      </c>
      <c r="W6372" s="75"/>
      <c r="X6372" s="76"/>
    </row>
    <row r="6373" spans="1:24" s="77" customFormat="1" ht="78.75" x14ac:dyDescent="0.25">
      <c r="A6373" s="44" t="s">
        <v>403</v>
      </c>
      <c r="B6373" s="33" t="s">
        <v>334</v>
      </c>
      <c r="C6373" s="78" t="s">
        <v>149</v>
      </c>
      <c r="D6373" s="43" t="s">
        <v>150</v>
      </c>
      <c r="E6373" s="74"/>
      <c r="F6373" s="74"/>
      <c r="G6373" s="74"/>
      <c r="H6373" s="74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2434"/>
        <v>0</v>
      </c>
      <c r="R6373" s="74"/>
      <c r="S6373" s="53">
        <f t="shared" si="2437"/>
        <v>0</v>
      </c>
      <c r="T6373" s="58"/>
      <c r="U6373" s="58"/>
      <c r="V6373" s="53">
        <f t="shared" si="2436"/>
        <v>0</v>
      </c>
      <c r="W6373" s="75"/>
      <c r="X6373" s="76"/>
    </row>
    <row r="6374" spans="1:24" s="77" customFormat="1" ht="31.5" x14ac:dyDescent="0.25">
      <c r="A6374" s="44" t="s">
        <v>403</v>
      </c>
      <c r="B6374" s="33" t="s">
        <v>334</v>
      </c>
      <c r="C6374" s="78" t="s">
        <v>130</v>
      </c>
      <c r="D6374" s="43" t="s">
        <v>151</v>
      </c>
      <c r="E6374" s="74"/>
      <c r="F6374" s="74"/>
      <c r="G6374" s="74"/>
      <c r="H6374" s="74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2434"/>
        <v>0</v>
      </c>
      <c r="R6374" s="74"/>
      <c r="S6374" s="53">
        <f t="shared" si="2437"/>
        <v>0</v>
      </c>
      <c r="T6374" s="58"/>
      <c r="U6374" s="58"/>
      <c r="V6374" s="53">
        <f t="shared" si="2436"/>
        <v>0</v>
      </c>
      <c r="W6374" s="75"/>
      <c r="X6374" s="76"/>
    </row>
    <row r="6375" spans="1:24" s="77" customFormat="1" ht="47.25" x14ac:dyDescent="0.25">
      <c r="A6375" s="44" t="s">
        <v>403</v>
      </c>
      <c r="B6375" s="33" t="s">
        <v>334</v>
      </c>
      <c r="C6375" s="78" t="s">
        <v>174</v>
      </c>
      <c r="D6375" s="43" t="s">
        <v>175</v>
      </c>
      <c r="E6375" s="74"/>
      <c r="F6375" s="74"/>
      <c r="G6375" s="74"/>
      <c r="H6375" s="74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2434"/>
        <v>0</v>
      </c>
      <c r="R6375" s="74"/>
      <c r="S6375" s="53">
        <f t="shared" si="2437"/>
        <v>0</v>
      </c>
      <c r="T6375" s="58"/>
      <c r="U6375" s="58"/>
      <c r="V6375" s="53">
        <f t="shared" si="2436"/>
        <v>0</v>
      </c>
      <c r="W6375" s="75"/>
      <c r="X6375" s="76"/>
    </row>
    <row r="6376" spans="1:24" s="77" customFormat="1" ht="31.5" x14ac:dyDescent="0.25">
      <c r="A6376" s="44" t="s">
        <v>403</v>
      </c>
      <c r="B6376" s="33" t="s">
        <v>334</v>
      </c>
      <c r="C6376" s="78" t="s">
        <v>129</v>
      </c>
      <c r="D6376" s="43" t="s">
        <v>152</v>
      </c>
      <c r="E6376" s="74"/>
      <c r="F6376" s="74"/>
      <c r="G6376" s="74"/>
      <c r="H6376" s="74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2434"/>
        <v>0</v>
      </c>
      <c r="R6376" s="74"/>
      <c r="S6376" s="53">
        <f t="shared" si="2437"/>
        <v>0</v>
      </c>
      <c r="T6376" s="58"/>
      <c r="U6376" s="58"/>
      <c r="V6376" s="53">
        <f t="shared" si="2436"/>
        <v>0</v>
      </c>
      <c r="W6376" s="75"/>
      <c r="X6376" s="76"/>
    </row>
    <row r="6377" spans="1:24" s="77" customFormat="1" ht="31.5" x14ac:dyDescent="0.25">
      <c r="A6377" s="44" t="s">
        <v>403</v>
      </c>
      <c r="B6377" s="33" t="s">
        <v>334</v>
      </c>
      <c r="C6377" s="78" t="s">
        <v>176</v>
      </c>
      <c r="D6377" s="43" t="s">
        <v>177</v>
      </c>
      <c r="E6377" s="74"/>
      <c r="F6377" s="74"/>
      <c r="G6377" s="74"/>
      <c r="H6377" s="74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2434"/>
        <v>0</v>
      </c>
      <c r="R6377" s="74"/>
      <c r="S6377" s="53">
        <f t="shared" si="2437"/>
        <v>0</v>
      </c>
      <c r="T6377" s="58"/>
      <c r="U6377" s="58"/>
      <c r="V6377" s="53">
        <f t="shared" si="2436"/>
        <v>0</v>
      </c>
      <c r="W6377" s="75"/>
      <c r="X6377" s="76"/>
    </row>
    <row r="6378" spans="1:24" s="77" customFormat="1" ht="15.75" x14ac:dyDescent="0.25">
      <c r="A6378" s="44" t="s">
        <v>403</v>
      </c>
      <c r="B6378" s="33" t="s">
        <v>334</v>
      </c>
      <c r="C6378" s="78" t="s">
        <v>131</v>
      </c>
      <c r="D6378" s="43" t="s">
        <v>153</v>
      </c>
      <c r="E6378" s="74"/>
      <c r="F6378" s="74"/>
      <c r="G6378" s="74"/>
      <c r="H6378" s="74"/>
      <c r="I6378" s="54"/>
      <c r="J6378" s="50"/>
      <c r="K6378" s="54"/>
      <c r="L6378" s="55"/>
      <c r="M6378" s="75"/>
      <c r="N6378" s="75"/>
      <c r="O6378" s="74"/>
      <c r="P6378" s="74"/>
      <c r="Q6378" s="57">
        <f t="shared" si="2434"/>
        <v>0</v>
      </c>
      <c r="R6378" s="74"/>
      <c r="S6378" s="53">
        <f t="shared" si="2437"/>
        <v>0</v>
      </c>
      <c r="T6378" s="58"/>
      <c r="U6378" s="58"/>
      <c r="V6378" s="53">
        <f t="shared" si="2436"/>
        <v>0</v>
      </c>
      <c r="W6378" s="75"/>
      <c r="X6378" s="76"/>
    </row>
    <row r="6379" spans="1:24" s="77" customFormat="1" ht="31.5" x14ac:dyDescent="0.25">
      <c r="A6379" s="44" t="s">
        <v>403</v>
      </c>
      <c r="B6379" s="33" t="s">
        <v>334</v>
      </c>
      <c r="C6379" s="78" t="s">
        <v>178</v>
      </c>
      <c r="D6379" s="43" t="s">
        <v>179</v>
      </c>
      <c r="E6379" s="74"/>
      <c r="F6379" s="74"/>
      <c r="G6379" s="74"/>
      <c r="H6379" s="74"/>
      <c r="I6379" s="54"/>
      <c r="J6379" s="50"/>
      <c r="K6379" s="54"/>
      <c r="L6379" s="55"/>
      <c r="M6379" s="75"/>
      <c r="N6379" s="75"/>
      <c r="O6379" s="74"/>
      <c r="P6379" s="74"/>
      <c r="Q6379" s="57">
        <f t="shared" si="2434"/>
        <v>0</v>
      </c>
      <c r="R6379" s="74"/>
      <c r="S6379" s="53">
        <f t="shared" si="2437"/>
        <v>0</v>
      </c>
      <c r="T6379" s="58"/>
      <c r="U6379" s="58"/>
      <c r="V6379" s="53">
        <f t="shared" si="2436"/>
        <v>0</v>
      </c>
      <c r="W6379" s="75"/>
      <c r="X6379" s="76"/>
    </row>
    <row r="6380" spans="1:24" s="77" customFormat="1" ht="31.5" x14ac:dyDescent="0.25">
      <c r="A6380" s="44" t="s">
        <v>403</v>
      </c>
      <c r="B6380" s="33" t="s">
        <v>334</v>
      </c>
      <c r="C6380" s="78" t="s">
        <v>132</v>
      </c>
      <c r="D6380" s="43" t="s">
        <v>154</v>
      </c>
      <c r="E6380" s="74"/>
      <c r="F6380" s="74"/>
      <c r="G6380" s="74"/>
      <c r="H6380" s="74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2434"/>
        <v>0</v>
      </c>
      <c r="R6380" s="74"/>
      <c r="S6380" s="53">
        <f t="shared" si="2437"/>
        <v>0</v>
      </c>
      <c r="T6380" s="58"/>
      <c r="U6380" s="58"/>
      <c r="V6380" s="53">
        <f t="shared" si="2436"/>
        <v>0</v>
      </c>
      <c r="W6380" s="75"/>
      <c r="X6380" s="76"/>
    </row>
    <row r="6381" spans="1:24" s="77" customFormat="1" ht="15.75" x14ac:dyDescent="0.25">
      <c r="A6381" s="44" t="s">
        <v>403</v>
      </c>
      <c r="B6381" s="33" t="s">
        <v>334</v>
      </c>
      <c r="C6381" s="78" t="s">
        <v>133</v>
      </c>
      <c r="D6381" s="43" t="s">
        <v>155</v>
      </c>
      <c r="E6381" s="74"/>
      <c r="F6381" s="74"/>
      <c r="G6381" s="74"/>
      <c r="H6381" s="74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2434"/>
        <v>0</v>
      </c>
      <c r="R6381" s="74"/>
      <c r="S6381" s="53">
        <f t="shared" si="2437"/>
        <v>0</v>
      </c>
      <c r="T6381" s="58"/>
      <c r="U6381" s="58"/>
      <c r="V6381" s="53">
        <f t="shared" si="2436"/>
        <v>0</v>
      </c>
      <c r="W6381" s="75"/>
      <c r="X6381" s="76"/>
    </row>
    <row r="6382" spans="1:24" s="77" customFormat="1" ht="15.75" x14ac:dyDescent="0.25">
      <c r="A6382" s="44" t="s">
        <v>403</v>
      </c>
      <c r="B6382" s="33" t="s">
        <v>334</v>
      </c>
      <c r="C6382" s="78" t="s">
        <v>135</v>
      </c>
      <c r="D6382" s="43" t="s">
        <v>156</v>
      </c>
      <c r="E6382" s="74"/>
      <c r="F6382" s="74"/>
      <c r="G6382" s="74"/>
      <c r="H6382" s="74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2434"/>
        <v>0</v>
      </c>
      <c r="R6382" s="74"/>
      <c r="S6382" s="53">
        <f t="shared" si="2437"/>
        <v>0</v>
      </c>
      <c r="T6382" s="58"/>
      <c r="U6382" s="58"/>
      <c r="V6382" s="53">
        <f t="shared" si="2436"/>
        <v>0</v>
      </c>
      <c r="W6382" s="75"/>
      <c r="X6382" s="76"/>
    </row>
    <row r="6383" spans="1:24" s="77" customFormat="1" ht="31.5" x14ac:dyDescent="0.25">
      <c r="A6383" s="44" t="s">
        <v>403</v>
      </c>
      <c r="B6383" s="33" t="s">
        <v>334</v>
      </c>
      <c r="C6383" s="78" t="s">
        <v>136</v>
      </c>
      <c r="D6383" s="43" t="s">
        <v>157</v>
      </c>
      <c r="E6383" s="74"/>
      <c r="F6383" s="74"/>
      <c r="G6383" s="74"/>
      <c r="H6383" s="74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2434"/>
        <v>0</v>
      </c>
      <c r="R6383" s="74"/>
      <c r="S6383" s="53">
        <f t="shared" si="2437"/>
        <v>0</v>
      </c>
      <c r="T6383" s="58"/>
      <c r="U6383" s="58"/>
      <c r="V6383" s="53">
        <f t="shared" si="2436"/>
        <v>0</v>
      </c>
      <c r="W6383" s="75"/>
      <c r="X6383" s="76"/>
    </row>
    <row r="6384" spans="1:24" s="77" customFormat="1" ht="47.25" x14ac:dyDescent="0.25">
      <c r="A6384" s="44" t="s">
        <v>403</v>
      </c>
      <c r="B6384" s="33" t="s">
        <v>334</v>
      </c>
      <c r="C6384" s="78" t="s">
        <v>134</v>
      </c>
      <c r="D6384" s="43" t="s">
        <v>158</v>
      </c>
      <c r="E6384" s="74"/>
      <c r="F6384" s="74"/>
      <c r="G6384" s="74"/>
      <c r="H6384" s="74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2434"/>
        <v>0</v>
      </c>
      <c r="R6384" s="74"/>
      <c r="S6384" s="53">
        <f t="shared" si="2437"/>
        <v>0</v>
      </c>
      <c r="T6384" s="58"/>
      <c r="U6384" s="58"/>
      <c r="V6384" s="53">
        <f t="shared" si="2436"/>
        <v>0</v>
      </c>
      <c r="W6384" s="75"/>
      <c r="X6384" s="76"/>
    </row>
    <row r="6385" spans="1:24" s="77" customFormat="1" ht="15.75" x14ac:dyDescent="0.25">
      <c r="A6385" s="44" t="s">
        <v>403</v>
      </c>
      <c r="B6385" s="33" t="s">
        <v>334</v>
      </c>
      <c r="C6385" s="78" t="s">
        <v>138</v>
      </c>
      <c r="D6385" s="43" t="s">
        <v>159</v>
      </c>
      <c r="E6385" s="74"/>
      <c r="F6385" s="74"/>
      <c r="G6385" s="74"/>
      <c r="H6385" s="74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2434"/>
        <v>0</v>
      </c>
      <c r="R6385" s="74"/>
      <c r="S6385" s="53">
        <f t="shared" si="2437"/>
        <v>0</v>
      </c>
      <c r="T6385" s="58"/>
      <c r="U6385" s="58"/>
      <c r="V6385" s="53">
        <f t="shared" si="2436"/>
        <v>0</v>
      </c>
      <c r="W6385" s="75"/>
      <c r="X6385" s="76"/>
    </row>
    <row r="6386" spans="1:24" s="77" customFormat="1" ht="15.75" x14ac:dyDescent="0.25">
      <c r="A6386" s="44" t="s">
        <v>403</v>
      </c>
      <c r="B6386" s="33" t="s">
        <v>334</v>
      </c>
      <c r="C6386" s="78" t="s">
        <v>180</v>
      </c>
      <c r="D6386" s="43" t="s">
        <v>181</v>
      </c>
      <c r="E6386" s="74"/>
      <c r="F6386" s="74"/>
      <c r="G6386" s="74"/>
      <c r="H6386" s="74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2434"/>
        <v>0</v>
      </c>
      <c r="R6386" s="74"/>
      <c r="S6386" s="53">
        <f t="shared" si="2437"/>
        <v>0</v>
      </c>
      <c r="T6386" s="58"/>
      <c r="U6386" s="58"/>
      <c r="V6386" s="53">
        <f t="shared" si="2436"/>
        <v>0</v>
      </c>
      <c r="W6386" s="75"/>
      <c r="X6386" s="76"/>
    </row>
    <row r="6387" spans="1:24" s="77" customFormat="1" ht="31.5" x14ac:dyDescent="0.25">
      <c r="A6387" s="44" t="s">
        <v>403</v>
      </c>
      <c r="B6387" s="33" t="s">
        <v>334</v>
      </c>
      <c r="C6387" s="78" t="s">
        <v>137</v>
      </c>
      <c r="D6387" s="43" t="s">
        <v>160</v>
      </c>
      <c r="E6387" s="74"/>
      <c r="F6387" s="74"/>
      <c r="G6387" s="74"/>
      <c r="H6387" s="74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2434"/>
        <v>0</v>
      </c>
      <c r="R6387" s="74"/>
      <c r="S6387" s="53">
        <f t="shared" si="2437"/>
        <v>0</v>
      </c>
      <c r="T6387" s="58"/>
      <c r="U6387" s="58"/>
      <c r="V6387" s="53">
        <f t="shared" si="2436"/>
        <v>0</v>
      </c>
      <c r="W6387" s="75"/>
      <c r="X6387" s="76"/>
    </row>
    <row r="6388" spans="1:24" s="77" customFormat="1" ht="15.75" x14ac:dyDescent="0.25">
      <c r="A6388" s="44" t="s">
        <v>403</v>
      </c>
      <c r="B6388" s="33" t="s">
        <v>334</v>
      </c>
      <c r="C6388" s="78" t="s">
        <v>127</v>
      </c>
      <c r="D6388" s="43" t="s">
        <v>161</v>
      </c>
      <c r="E6388" s="74"/>
      <c r="F6388" s="74"/>
      <c r="G6388" s="74"/>
      <c r="H6388" s="74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2434"/>
        <v>0</v>
      </c>
      <c r="R6388" s="74"/>
      <c r="S6388" s="53">
        <f t="shared" si="2437"/>
        <v>0</v>
      </c>
      <c r="T6388" s="58"/>
      <c r="U6388" s="58"/>
      <c r="V6388" s="53">
        <f t="shared" si="2436"/>
        <v>0</v>
      </c>
      <c r="W6388" s="75"/>
      <c r="X6388" s="76"/>
    </row>
    <row r="6389" spans="1:24" s="77" customFormat="1" ht="31.5" x14ac:dyDescent="0.25">
      <c r="A6389" s="44" t="s">
        <v>403</v>
      </c>
      <c r="B6389" s="33" t="s">
        <v>334</v>
      </c>
      <c r="C6389" s="78" t="s">
        <v>126</v>
      </c>
      <c r="D6389" s="43" t="s">
        <v>162</v>
      </c>
      <c r="E6389" s="74"/>
      <c r="F6389" s="74"/>
      <c r="G6389" s="74"/>
      <c r="H6389" s="74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2434"/>
        <v>0</v>
      </c>
      <c r="R6389" s="74"/>
      <c r="S6389" s="53">
        <f t="shared" si="2437"/>
        <v>0</v>
      </c>
      <c r="T6389" s="58"/>
      <c r="U6389" s="58"/>
      <c r="V6389" s="53">
        <f t="shared" si="2436"/>
        <v>0</v>
      </c>
      <c r="W6389" s="75"/>
      <c r="X6389" s="76"/>
    </row>
    <row r="6390" spans="1:24" s="77" customFormat="1" ht="15.75" x14ac:dyDescent="0.25">
      <c r="A6390" s="44" t="s">
        <v>403</v>
      </c>
      <c r="B6390" s="33" t="s">
        <v>334</v>
      </c>
      <c r="C6390" s="78" t="s">
        <v>122</v>
      </c>
      <c r="D6390" s="43" t="s">
        <v>163</v>
      </c>
      <c r="E6390" s="74"/>
      <c r="F6390" s="74"/>
      <c r="G6390" s="74"/>
      <c r="H6390" s="74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2434"/>
        <v>0</v>
      </c>
      <c r="R6390" s="74"/>
      <c r="S6390" s="53">
        <f t="shared" si="2437"/>
        <v>0</v>
      </c>
      <c r="T6390" s="58"/>
      <c r="U6390" s="58"/>
      <c r="V6390" s="53">
        <f t="shared" si="2436"/>
        <v>0</v>
      </c>
      <c r="W6390" s="75"/>
      <c r="X6390" s="76"/>
    </row>
    <row r="6391" spans="1:24" s="77" customFormat="1" ht="15.75" x14ac:dyDescent="0.25">
      <c r="A6391" s="44" t="s">
        <v>403</v>
      </c>
      <c r="B6391" s="33" t="s">
        <v>334</v>
      </c>
      <c r="C6391" s="78" t="s">
        <v>123</v>
      </c>
      <c r="D6391" s="43" t="s">
        <v>164</v>
      </c>
      <c r="E6391" s="74"/>
      <c r="F6391" s="74"/>
      <c r="G6391" s="74"/>
      <c r="H6391" s="74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2434"/>
        <v>0</v>
      </c>
      <c r="R6391" s="74"/>
      <c r="S6391" s="53">
        <f t="shared" si="2437"/>
        <v>0</v>
      </c>
      <c r="T6391" s="58"/>
      <c r="U6391" s="58"/>
      <c r="V6391" s="53">
        <f t="shared" si="2436"/>
        <v>0</v>
      </c>
      <c r="W6391" s="75"/>
      <c r="X6391" s="76"/>
    </row>
    <row r="6392" spans="1:24" s="77" customFormat="1" ht="15.75" x14ac:dyDescent="0.25">
      <c r="A6392" s="44" t="s">
        <v>403</v>
      </c>
      <c r="B6392" s="33" t="s">
        <v>334</v>
      </c>
      <c r="C6392" s="78" t="s">
        <v>182</v>
      </c>
      <c r="D6392" s="43" t="s">
        <v>183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2434"/>
        <v>0</v>
      </c>
      <c r="R6392" s="74"/>
      <c r="S6392" s="53">
        <f t="shared" si="2437"/>
        <v>0</v>
      </c>
      <c r="T6392" s="58"/>
      <c r="U6392" s="58"/>
      <c r="V6392" s="53">
        <f t="shared" si="2436"/>
        <v>0</v>
      </c>
      <c r="W6392" s="75"/>
      <c r="X6392" s="76"/>
    </row>
    <row r="6393" spans="1:24" s="77" customFormat="1" ht="15.75" x14ac:dyDescent="0.25">
      <c r="A6393" s="44" t="s">
        <v>403</v>
      </c>
      <c r="B6393" s="33" t="s">
        <v>334</v>
      </c>
      <c r="C6393" s="78" t="s">
        <v>184</v>
      </c>
      <c r="D6393" s="43" t="s">
        <v>185</v>
      </c>
      <c r="E6393" s="74"/>
      <c r="F6393" s="74"/>
      <c r="G6393" s="74"/>
      <c r="H6393" s="74"/>
      <c r="I6393" s="54"/>
      <c r="J6393" s="50"/>
      <c r="K6393" s="54"/>
      <c r="L6393" s="55"/>
      <c r="M6393" s="75"/>
      <c r="N6393" s="75"/>
      <c r="O6393" s="74"/>
      <c r="P6393" s="74"/>
      <c r="Q6393" s="57">
        <f t="shared" si="2434"/>
        <v>0</v>
      </c>
      <c r="R6393" s="74"/>
      <c r="S6393" s="53">
        <f t="shared" si="2437"/>
        <v>0</v>
      </c>
      <c r="T6393" s="58"/>
      <c r="U6393" s="58"/>
      <c r="V6393" s="53">
        <f t="shared" si="2436"/>
        <v>0</v>
      </c>
      <c r="W6393" s="75"/>
      <c r="X6393" s="76"/>
    </row>
    <row r="6394" spans="1:24" s="77" customFormat="1" ht="15.75" x14ac:dyDescent="0.25">
      <c r="A6394" s="44" t="s">
        <v>403</v>
      </c>
      <c r="B6394" s="33" t="s">
        <v>334</v>
      </c>
      <c r="C6394" s="78" t="s">
        <v>186</v>
      </c>
      <c r="D6394" s="43" t="s">
        <v>187</v>
      </c>
      <c r="E6394" s="74"/>
      <c r="F6394" s="74"/>
      <c r="G6394" s="74"/>
      <c r="H6394" s="74"/>
      <c r="I6394" s="54"/>
      <c r="J6394" s="50"/>
      <c r="K6394" s="54"/>
      <c r="L6394" s="55"/>
      <c r="M6394" s="75"/>
      <c r="N6394" s="75"/>
      <c r="O6394" s="74"/>
      <c r="P6394" s="74"/>
      <c r="Q6394" s="57">
        <f t="shared" si="2434"/>
        <v>0</v>
      </c>
      <c r="R6394" s="74"/>
      <c r="S6394" s="53">
        <f t="shared" si="2437"/>
        <v>0</v>
      </c>
      <c r="T6394" s="58"/>
      <c r="U6394" s="58"/>
      <c r="V6394" s="53">
        <f t="shared" si="2436"/>
        <v>0</v>
      </c>
      <c r="W6394" s="75"/>
      <c r="X6394" s="76"/>
    </row>
    <row r="6395" spans="1:24" s="77" customFormat="1" ht="31.5" x14ac:dyDescent="0.25">
      <c r="A6395" s="44" t="s">
        <v>403</v>
      </c>
      <c r="B6395" s="33" t="s">
        <v>334</v>
      </c>
      <c r="C6395" s="78" t="s">
        <v>188</v>
      </c>
      <c r="D6395" s="43" t="s">
        <v>189</v>
      </c>
      <c r="E6395" s="74"/>
      <c r="F6395" s="74"/>
      <c r="G6395" s="74"/>
      <c r="H6395" s="74"/>
      <c r="I6395" s="54"/>
      <c r="J6395" s="50"/>
      <c r="K6395" s="54"/>
      <c r="L6395" s="55"/>
      <c r="M6395" s="75"/>
      <c r="N6395" s="75"/>
      <c r="O6395" s="74"/>
      <c r="P6395" s="74"/>
      <c r="Q6395" s="57">
        <f t="shared" si="2434"/>
        <v>0</v>
      </c>
      <c r="R6395" s="74"/>
      <c r="S6395" s="53">
        <f t="shared" si="2437"/>
        <v>0</v>
      </c>
      <c r="T6395" s="58"/>
      <c r="U6395" s="58"/>
      <c r="V6395" s="53">
        <f t="shared" si="2436"/>
        <v>0</v>
      </c>
      <c r="W6395" s="75"/>
      <c r="X6395" s="76"/>
    </row>
    <row r="6396" spans="1:24" s="77" customFormat="1" ht="15.75" x14ac:dyDescent="0.25">
      <c r="A6396" s="44" t="s">
        <v>403</v>
      </c>
      <c r="B6396" s="33" t="s">
        <v>334</v>
      </c>
      <c r="C6396" s="78" t="s">
        <v>124</v>
      </c>
      <c r="D6396" s="43" t="s">
        <v>165</v>
      </c>
      <c r="E6396" s="74"/>
      <c r="F6396" s="74"/>
      <c r="G6396" s="74"/>
      <c r="H6396" s="74"/>
      <c r="I6396" s="54"/>
      <c r="J6396" s="50"/>
      <c r="K6396" s="54"/>
      <c r="L6396" s="55"/>
      <c r="M6396" s="75"/>
      <c r="N6396" s="75"/>
      <c r="O6396" s="74"/>
      <c r="P6396" s="74"/>
      <c r="Q6396" s="57">
        <f t="shared" si="2434"/>
        <v>0</v>
      </c>
      <c r="R6396" s="74"/>
      <c r="S6396" s="53">
        <f t="shared" si="2437"/>
        <v>0</v>
      </c>
      <c r="T6396" s="58"/>
      <c r="U6396" s="58"/>
      <c r="V6396" s="53">
        <f t="shared" si="2436"/>
        <v>0</v>
      </c>
      <c r="W6396" s="75"/>
      <c r="X6396" s="76"/>
    </row>
    <row r="6397" spans="1:24" s="77" customFormat="1" ht="15.75" x14ac:dyDescent="0.25">
      <c r="A6397" s="44" t="s">
        <v>403</v>
      </c>
      <c r="B6397" s="33" t="s">
        <v>334</v>
      </c>
      <c r="C6397" s="78" t="s">
        <v>125</v>
      </c>
      <c r="D6397" s="43" t="s">
        <v>166</v>
      </c>
      <c r="E6397" s="74"/>
      <c r="F6397" s="74"/>
      <c r="G6397" s="74"/>
      <c r="H6397" s="74"/>
      <c r="I6397" s="54"/>
      <c r="J6397" s="50"/>
      <c r="K6397" s="54"/>
      <c r="L6397" s="55"/>
      <c r="M6397" s="75"/>
      <c r="N6397" s="75"/>
      <c r="O6397" s="74"/>
      <c r="P6397" s="74"/>
      <c r="Q6397" s="57">
        <f t="shared" si="2434"/>
        <v>0</v>
      </c>
      <c r="R6397" s="74"/>
      <c r="S6397" s="53">
        <f t="shared" si="2437"/>
        <v>0</v>
      </c>
      <c r="T6397" s="58"/>
      <c r="U6397" s="58"/>
      <c r="V6397" s="53">
        <f t="shared" si="2436"/>
        <v>0</v>
      </c>
      <c r="W6397" s="75"/>
      <c r="X6397" s="76"/>
    </row>
    <row r="6398" spans="1:24" s="77" customFormat="1" ht="47.25" x14ac:dyDescent="0.25">
      <c r="A6398" s="44" t="s">
        <v>403</v>
      </c>
      <c r="B6398" s="33" t="s">
        <v>334</v>
      </c>
      <c r="C6398" s="78" t="s">
        <v>34</v>
      </c>
      <c r="D6398" s="43" t="s">
        <v>167</v>
      </c>
      <c r="E6398" s="74"/>
      <c r="F6398" s="74"/>
      <c r="G6398" s="74"/>
      <c r="H6398" s="74"/>
      <c r="I6398" s="54"/>
      <c r="J6398" s="50"/>
      <c r="K6398" s="54"/>
      <c r="L6398" s="55"/>
      <c r="M6398" s="75"/>
      <c r="N6398" s="75"/>
      <c r="O6398" s="74"/>
      <c r="P6398" s="74"/>
      <c r="Q6398" s="57">
        <f t="shared" si="2434"/>
        <v>0</v>
      </c>
      <c r="R6398" s="74"/>
      <c r="S6398" s="53">
        <f t="shared" si="2437"/>
        <v>0</v>
      </c>
      <c r="T6398" s="58"/>
      <c r="U6398" s="58"/>
      <c r="V6398" s="53">
        <f t="shared" si="2436"/>
        <v>0</v>
      </c>
      <c r="W6398" s="75"/>
      <c r="X6398" s="76"/>
    </row>
    <row r="6399" spans="1:24" s="77" customFormat="1" ht="15.75" x14ac:dyDescent="0.25">
      <c r="A6399" s="44" t="s">
        <v>403</v>
      </c>
      <c r="B6399" s="33" t="s">
        <v>334</v>
      </c>
      <c r="C6399" s="78" t="s">
        <v>35</v>
      </c>
      <c r="D6399" s="43" t="s">
        <v>168</v>
      </c>
      <c r="E6399" s="74"/>
      <c r="F6399" s="74"/>
      <c r="G6399" s="74"/>
      <c r="H6399" s="74"/>
      <c r="I6399" s="54"/>
      <c r="J6399" s="50"/>
      <c r="K6399" s="54"/>
      <c r="L6399" s="55"/>
      <c r="M6399" s="75"/>
      <c r="N6399" s="75"/>
      <c r="O6399" s="74"/>
      <c r="P6399" s="74"/>
      <c r="Q6399" s="57">
        <f t="shared" si="2434"/>
        <v>0</v>
      </c>
      <c r="R6399" s="74"/>
      <c r="S6399" s="53">
        <f t="shared" si="2437"/>
        <v>0</v>
      </c>
      <c r="T6399" s="58"/>
      <c r="U6399" s="58"/>
      <c r="V6399" s="53">
        <f t="shared" si="2436"/>
        <v>0</v>
      </c>
      <c r="W6399" s="75"/>
      <c r="X6399" s="76"/>
    </row>
    <row r="6400" spans="1:24" s="77" customFormat="1" ht="31.5" x14ac:dyDescent="0.25">
      <c r="A6400" s="44" t="s">
        <v>403</v>
      </c>
      <c r="B6400" s="33" t="s">
        <v>334</v>
      </c>
      <c r="C6400" s="78" t="s">
        <v>36</v>
      </c>
      <c r="D6400" s="43" t="s">
        <v>190</v>
      </c>
      <c r="E6400" s="74"/>
      <c r="F6400" s="74"/>
      <c r="G6400" s="74"/>
      <c r="H6400" s="74"/>
      <c r="I6400" s="54"/>
      <c r="J6400" s="50"/>
      <c r="K6400" s="54"/>
      <c r="L6400" s="55"/>
      <c r="M6400" s="75"/>
      <c r="N6400" s="75"/>
      <c r="O6400" s="74"/>
      <c r="P6400" s="74"/>
      <c r="Q6400" s="57">
        <f t="shared" si="2434"/>
        <v>0</v>
      </c>
      <c r="R6400" s="74"/>
      <c r="S6400" s="53">
        <f t="shared" si="2437"/>
        <v>0</v>
      </c>
      <c r="T6400" s="58"/>
      <c r="U6400" s="58"/>
      <c r="V6400" s="53">
        <f t="shared" si="2436"/>
        <v>0</v>
      </c>
      <c r="W6400" s="75"/>
      <c r="X6400" s="76"/>
    </row>
    <row r="6401" spans="1:24" s="77" customFormat="1" ht="31.5" x14ac:dyDescent="0.25">
      <c r="A6401" s="44" t="s">
        <v>403</v>
      </c>
      <c r="B6401" s="33" t="s">
        <v>334</v>
      </c>
      <c r="C6401" s="78" t="s">
        <v>37</v>
      </c>
      <c r="D6401" s="43" t="s">
        <v>191</v>
      </c>
      <c r="E6401" s="74"/>
      <c r="F6401" s="74"/>
      <c r="G6401" s="74"/>
      <c r="H6401" s="74"/>
      <c r="I6401" s="54"/>
      <c r="J6401" s="50"/>
      <c r="K6401" s="54"/>
      <c r="L6401" s="55"/>
      <c r="M6401" s="75"/>
      <c r="N6401" s="75"/>
      <c r="O6401" s="74"/>
      <c r="P6401" s="74"/>
      <c r="Q6401" s="57">
        <f t="shared" si="2434"/>
        <v>0</v>
      </c>
      <c r="R6401" s="74"/>
      <c r="S6401" s="53">
        <f t="shared" si="2437"/>
        <v>0</v>
      </c>
      <c r="T6401" s="58"/>
      <c r="U6401" s="58"/>
      <c r="V6401" s="53">
        <f t="shared" si="2436"/>
        <v>0</v>
      </c>
      <c r="W6401" s="75"/>
      <c r="X6401" s="76"/>
    </row>
    <row r="6402" spans="1:24" s="77" customFormat="1" ht="31.5" x14ac:dyDescent="0.25">
      <c r="A6402" s="44" t="s">
        <v>403</v>
      </c>
      <c r="B6402" s="33" t="s">
        <v>334</v>
      </c>
      <c r="C6402" s="78" t="s">
        <v>38</v>
      </c>
      <c r="D6402" s="43" t="s">
        <v>169</v>
      </c>
      <c r="E6402" s="74"/>
      <c r="F6402" s="74"/>
      <c r="G6402" s="74"/>
      <c r="H6402" s="74"/>
      <c r="I6402" s="54"/>
      <c r="J6402" s="50"/>
      <c r="K6402" s="54"/>
      <c r="L6402" s="55"/>
      <c r="M6402" s="75"/>
      <c r="N6402" s="75"/>
      <c r="O6402" s="74"/>
      <c r="P6402" s="74"/>
      <c r="Q6402" s="57">
        <f t="shared" si="2434"/>
        <v>0</v>
      </c>
      <c r="R6402" s="74"/>
      <c r="S6402" s="53">
        <f t="shared" si="2437"/>
        <v>0</v>
      </c>
      <c r="T6402" s="58"/>
      <c r="U6402" s="58"/>
      <c r="V6402" s="53">
        <f t="shared" si="2436"/>
        <v>0</v>
      </c>
      <c r="W6402" s="75"/>
      <c r="X6402" s="76"/>
    </row>
    <row r="6403" spans="1:24" s="77" customFormat="1" ht="15.75" x14ac:dyDescent="0.25">
      <c r="A6403" s="44" t="s">
        <v>403</v>
      </c>
      <c r="B6403" s="33" t="s">
        <v>334</v>
      </c>
      <c r="C6403" s="78" t="s">
        <v>39</v>
      </c>
      <c r="D6403" s="43" t="s">
        <v>170</v>
      </c>
      <c r="E6403" s="74"/>
      <c r="F6403" s="74"/>
      <c r="G6403" s="74"/>
      <c r="H6403" s="74"/>
      <c r="I6403" s="54"/>
      <c r="J6403" s="50"/>
      <c r="K6403" s="54"/>
      <c r="L6403" s="55"/>
      <c r="M6403" s="75"/>
      <c r="N6403" s="75"/>
      <c r="O6403" s="74"/>
      <c r="P6403" s="74"/>
      <c r="Q6403" s="57">
        <f t="shared" si="2434"/>
        <v>0</v>
      </c>
      <c r="R6403" s="74"/>
      <c r="S6403" s="53">
        <f t="shared" si="2437"/>
        <v>0</v>
      </c>
      <c r="T6403" s="58"/>
      <c r="U6403" s="58"/>
      <c r="V6403" s="53">
        <f t="shared" si="2436"/>
        <v>0</v>
      </c>
      <c r="W6403" s="75"/>
      <c r="X6403" s="76"/>
    </row>
    <row r="6404" spans="1:24" s="77" customFormat="1" ht="47.25" x14ac:dyDescent="0.25">
      <c r="A6404" s="44" t="s">
        <v>403</v>
      </c>
      <c r="B6404" s="33" t="s">
        <v>334</v>
      </c>
      <c r="C6404" s="78" t="s">
        <v>40</v>
      </c>
      <c r="D6404" s="43" t="s">
        <v>172</v>
      </c>
      <c r="E6404" s="74"/>
      <c r="F6404" s="74"/>
      <c r="G6404" s="74"/>
      <c r="H6404" s="74"/>
      <c r="I6404" s="54"/>
      <c r="J6404" s="50"/>
      <c r="K6404" s="54"/>
      <c r="L6404" s="55"/>
      <c r="M6404" s="75"/>
      <c r="N6404" s="75"/>
      <c r="O6404" s="74"/>
      <c r="P6404" s="74"/>
      <c r="Q6404" s="57">
        <f t="shared" si="2434"/>
        <v>0</v>
      </c>
      <c r="R6404" s="74"/>
      <c r="S6404" s="53">
        <f t="shared" si="2437"/>
        <v>0</v>
      </c>
      <c r="T6404" s="58"/>
      <c r="U6404" s="58"/>
      <c r="V6404" s="53">
        <f t="shared" si="2436"/>
        <v>0</v>
      </c>
      <c r="W6404" s="75"/>
      <c r="X6404" s="76"/>
    </row>
    <row r="6405" spans="1:24" s="77" customFormat="1" ht="15.75" x14ac:dyDescent="0.25">
      <c r="A6405" s="44" t="s">
        <v>403</v>
      </c>
      <c r="B6405" s="33" t="s">
        <v>334</v>
      </c>
      <c r="C6405" s="78" t="s">
        <v>41</v>
      </c>
      <c r="D6405" s="43" t="s">
        <v>171</v>
      </c>
      <c r="E6405" s="74"/>
      <c r="F6405" s="74"/>
      <c r="G6405" s="74"/>
      <c r="H6405" s="74"/>
      <c r="I6405" s="54"/>
      <c r="J6405" s="50"/>
      <c r="K6405" s="54"/>
      <c r="L6405" s="55"/>
      <c r="M6405" s="75"/>
      <c r="N6405" s="75"/>
      <c r="O6405" s="74"/>
      <c r="P6405" s="74"/>
      <c r="Q6405" s="57">
        <f t="shared" si="2434"/>
        <v>0</v>
      </c>
      <c r="R6405" s="74"/>
      <c r="S6405" s="53">
        <f t="shared" si="2437"/>
        <v>0</v>
      </c>
      <c r="T6405" s="58"/>
      <c r="U6405" s="58"/>
      <c r="V6405" s="53">
        <f t="shared" si="2436"/>
        <v>0</v>
      </c>
      <c r="W6405" s="75"/>
      <c r="X6405" s="76"/>
    </row>
    <row r="6406" spans="1:24" s="77" customFormat="1" ht="15.75" x14ac:dyDescent="0.25">
      <c r="A6406" s="44" t="s">
        <v>403</v>
      </c>
      <c r="B6406" s="33" t="s">
        <v>334</v>
      </c>
      <c r="C6406" s="78" t="s">
        <v>42</v>
      </c>
      <c r="D6406" s="43" t="s">
        <v>192</v>
      </c>
      <c r="E6406" s="74"/>
      <c r="F6406" s="74"/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 t="shared" si="2434"/>
        <v>0</v>
      </c>
      <c r="R6406" s="74"/>
      <c r="S6406" s="53">
        <f t="shared" si="2437"/>
        <v>0</v>
      </c>
      <c r="T6406" s="58"/>
      <c r="U6406" s="58"/>
      <c r="V6406" s="53">
        <f t="shared" si="2436"/>
        <v>0</v>
      </c>
      <c r="W6406" s="75"/>
      <c r="X6406" s="76"/>
    </row>
    <row r="6407" spans="1:24" s="77" customFormat="1" ht="15.75" x14ac:dyDescent="0.25">
      <c r="A6407" s="44" t="s">
        <v>403</v>
      </c>
      <c r="B6407" s="33" t="s">
        <v>334</v>
      </c>
      <c r="C6407" s="78" t="s">
        <v>43</v>
      </c>
      <c r="D6407" s="43" t="s">
        <v>193</v>
      </c>
      <c r="E6407" s="74"/>
      <c r="F6407" s="74"/>
      <c r="G6407" s="74"/>
      <c r="H6407" s="74"/>
      <c r="I6407" s="54"/>
      <c r="J6407" s="50"/>
      <c r="K6407" s="54"/>
      <c r="L6407" s="55"/>
      <c r="M6407" s="75"/>
      <c r="N6407" s="75"/>
      <c r="O6407" s="74"/>
      <c r="P6407" s="74"/>
      <c r="Q6407" s="57">
        <f t="shared" si="2434"/>
        <v>0</v>
      </c>
      <c r="R6407" s="74"/>
      <c r="S6407" s="53">
        <f t="shared" si="2437"/>
        <v>0</v>
      </c>
      <c r="T6407" s="58"/>
      <c r="U6407" s="58"/>
      <c r="V6407" s="53">
        <f t="shared" si="2436"/>
        <v>0</v>
      </c>
      <c r="W6407" s="75"/>
      <c r="X6407" s="76"/>
    </row>
    <row r="6408" spans="1:24" s="77" customFormat="1" ht="15.75" x14ac:dyDescent="0.25">
      <c r="A6408" s="44" t="s">
        <v>403</v>
      </c>
      <c r="B6408" s="33" t="s">
        <v>334</v>
      </c>
      <c r="C6408" s="78" t="s">
        <v>44</v>
      </c>
      <c r="D6408" s="43" t="s">
        <v>173</v>
      </c>
      <c r="E6408" s="74"/>
      <c r="F6408" s="53"/>
      <c r="G6408" s="53"/>
      <c r="H6408" s="53"/>
      <c r="I6408" s="119"/>
      <c r="J6408" s="55"/>
      <c r="K6408" s="54"/>
      <c r="L6408" s="55"/>
      <c r="M6408" s="75"/>
      <c r="N6408" s="75"/>
      <c r="O6408" s="74"/>
      <c r="P6408" s="74"/>
      <c r="Q6408" s="57">
        <f t="shared" si="2434"/>
        <v>0</v>
      </c>
      <c r="R6408" s="74"/>
      <c r="S6408" s="53">
        <f>R6408</f>
        <v>0</v>
      </c>
      <c r="T6408" s="58"/>
      <c r="U6408" s="58"/>
      <c r="V6408" s="53">
        <f t="shared" si="2436"/>
        <v>0</v>
      </c>
      <c r="W6408" s="75"/>
      <c r="X6408" s="76"/>
    </row>
    <row r="6409" spans="1:24" s="77" customFormat="1" ht="15.75" x14ac:dyDescent="0.25">
      <c r="A6409" s="44" t="s">
        <v>403</v>
      </c>
      <c r="B6409" s="33" t="s">
        <v>334</v>
      </c>
      <c r="C6409" s="78" t="s">
        <v>45</v>
      </c>
      <c r="D6409" s="43" t="s">
        <v>187</v>
      </c>
      <c r="E6409" s="74"/>
      <c r="F6409" s="74"/>
      <c r="G6409" s="74"/>
      <c r="H6409" s="74"/>
      <c r="I6409" s="54"/>
      <c r="J6409" s="50"/>
      <c r="K6409" s="54"/>
      <c r="L6409" s="55"/>
      <c r="M6409" s="75"/>
      <c r="N6409" s="75"/>
      <c r="O6409" s="74"/>
      <c r="P6409" s="74"/>
      <c r="Q6409" s="57">
        <f t="shared" si="2434"/>
        <v>0</v>
      </c>
      <c r="R6409" s="74"/>
      <c r="S6409" s="53">
        <f t="shared" ref="S6409:S6419" si="2438">ROUND(R6409/12*3,0)</f>
        <v>0</v>
      </c>
      <c r="T6409" s="58"/>
      <c r="U6409" s="58"/>
      <c r="V6409" s="53">
        <f t="shared" si="2436"/>
        <v>0</v>
      </c>
      <c r="W6409" s="75"/>
      <c r="X6409" s="76"/>
    </row>
    <row r="6410" spans="1:24" s="77" customFormat="1" ht="15.75" x14ac:dyDescent="0.25">
      <c r="A6410" s="44" t="s">
        <v>403</v>
      </c>
      <c r="B6410" s="33" t="s">
        <v>334</v>
      </c>
      <c r="C6410" s="78" t="s">
        <v>46</v>
      </c>
      <c r="D6410" s="43" t="s">
        <v>194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si="2434"/>
        <v>0</v>
      </c>
      <c r="R6410" s="74"/>
      <c r="S6410" s="53">
        <f t="shared" si="2438"/>
        <v>0</v>
      </c>
      <c r="T6410" s="58"/>
      <c r="U6410" s="58"/>
      <c r="V6410" s="53">
        <f t="shared" si="2436"/>
        <v>0</v>
      </c>
      <c r="W6410" s="75"/>
      <c r="X6410" s="76"/>
    </row>
    <row r="6411" spans="1:24" s="77" customFormat="1" ht="15.75" x14ac:dyDescent="0.25">
      <c r="A6411" s="44" t="s">
        <v>403</v>
      </c>
      <c r="B6411" s="33" t="s">
        <v>334</v>
      </c>
      <c r="C6411" s="78" t="s">
        <v>47</v>
      </c>
      <c r="D6411" s="43" t="s">
        <v>121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2434"/>
        <v>0</v>
      </c>
      <c r="R6411" s="74"/>
      <c r="S6411" s="53">
        <f t="shared" si="2438"/>
        <v>0</v>
      </c>
      <c r="T6411" s="58"/>
      <c r="U6411" s="58"/>
      <c r="V6411" s="53">
        <f t="shared" si="2436"/>
        <v>0</v>
      </c>
      <c r="W6411" s="75"/>
      <c r="X6411" s="76"/>
    </row>
    <row r="6412" spans="1:24" s="77" customFormat="1" ht="15.75" x14ac:dyDescent="0.25">
      <c r="A6412" s="44" t="s">
        <v>403</v>
      </c>
      <c r="B6412" s="33" t="s">
        <v>334</v>
      </c>
      <c r="C6412" s="78" t="s">
        <v>48</v>
      </c>
      <c r="D6412" s="43" t="s">
        <v>195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2434"/>
        <v>0</v>
      </c>
      <c r="R6412" s="74"/>
      <c r="S6412" s="53">
        <f t="shared" si="2438"/>
        <v>0</v>
      </c>
      <c r="T6412" s="58"/>
      <c r="U6412" s="58"/>
      <c r="V6412" s="53">
        <f t="shared" si="2436"/>
        <v>0</v>
      </c>
      <c r="W6412" s="75"/>
      <c r="X6412" s="76"/>
    </row>
    <row r="6413" spans="1:24" s="77" customFormat="1" ht="31.5" x14ac:dyDescent="0.25">
      <c r="A6413" s="44" t="s">
        <v>403</v>
      </c>
      <c r="B6413" s="33" t="s">
        <v>334</v>
      </c>
      <c r="C6413" s="78" t="s">
        <v>128</v>
      </c>
      <c r="D6413" s="43" t="s">
        <v>118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2434"/>
        <v>0</v>
      </c>
      <c r="R6413" s="74"/>
      <c r="S6413" s="53">
        <f t="shared" si="2438"/>
        <v>0</v>
      </c>
      <c r="T6413" s="58"/>
      <c r="U6413" s="58"/>
      <c r="V6413" s="53">
        <f t="shared" si="2436"/>
        <v>0</v>
      </c>
      <c r="W6413" s="75"/>
      <c r="X6413" s="76"/>
    </row>
    <row r="6414" spans="1:24" s="77" customFormat="1" ht="15.75" x14ac:dyDescent="0.25">
      <c r="A6414" s="44" t="s">
        <v>403</v>
      </c>
      <c r="B6414" s="33" t="s">
        <v>334</v>
      </c>
      <c r="C6414" s="78" t="s">
        <v>47</v>
      </c>
      <c r="D6414" s="43" t="s">
        <v>121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2434"/>
        <v>0</v>
      </c>
      <c r="R6414" s="74"/>
      <c r="S6414" s="53">
        <f t="shared" si="2438"/>
        <v>0</v>
      </c>
      <c r="T6414" s="58"/>
      <c r="U6414" s="58"/>
      <c r="V6414" s="53">
        <f t="shared" si="2436"/>
        <v>0</v>
      </c>
      <c r="W6414" s="75"/>
      <c r="X6414" s="76"/>
    </row>
    <row r="6415" spans="1:24" s="77" customFormat="1" ht="31.5" x14ac:dyDescent="0.25">
      <c r="A6415" s="44" t="s">
        <v>403</v>
      </c>
      <c r="B6415" s="33" t="s">
        <v>334</v>
      </c>
      <c r="C6415" s="78" t="s">
        <v>49</v>
      </c>
      <c r="D6415" s="43" t="s">
        <v>196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2434"/>
        <v>0</v>
      </c>
      <c r="R6415" s="74"/>
      <c r="S6415" s="53">
        <f t="shared" si="2438"/>
        <v>0</v>
      </c>
      <c r="T6415" s="58"/>
      <c r="U6415" s="58"/>
      <c r="V6415" s="53">
        <f t="shared" si="2436"/>
        <v>0</v>
      </c>
      <c r="W6415" s="75"/>
      <c r="X6415" s="76"/>
    </row>
    <row r="6416" spans="1:24" s="77" customFormat="1" ht="31.5" x14ac:dyDescent="0.25">
      <c r="A6416" s="44" t="s">
        <v>403</v>
      </c>
      <c r="B6416" s="33" t="s">
        <v>334</v>
      </c>
      <c r="C6416" s="78" t="s">
        <v>197</v>
      </c>
      <c r="D6416" s="43" t="s">
        <v>198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2434"/>
        <v>0</v>
      </c>
      <c r="R6416" s="74"/>
      <c r="S6416" s="53">
        <f t="shared" si="2438"/>
        <v>0</v>
      </c>
      <c r="T6416" s="58"/>
      <c r="U6416" s="58"/>
      <c r="V6416" s="53">
        <f t="shared" si="2436"/>
        <v>0</v>
      </c>
      <c r="W6416" s="75"/>
      <c r="X6416" s="76"/>
    </row>
    <row r="6417" spans="1:24" s="77" customFormat="1" ht="47.25" x14ac:dyDescent="0.25">
      <c r="A6417" s="44" t="s">
        <v>403</v>
      </c>
      <c r="B6417" s="33" t="s">
        <v>334</v>
      </c>
      <c r="C6417" s="78" t="s">
        <v>199</v>
      </c>
      <c r="D6417" s="43" t="s">
        <v>200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2434"/>
        <v>0</v>
      </c>
      <c r="R6417" s="74"/>
      <c r="S6417" s="53">
        <f t="shared" si="2438"/>
        <v>0</v>
      </c>
      <c r="T6417" s="58"/>
      <c r="U6417" s="58"/>
      <c r="V6417" s="53">
        <f t="shared" si="2436"/>
        <v>0</v>
      </c>
      <c r="W6417" s="75"/>
      <c r="X6417" s="76"/>
    </row>
    <row r="6418" spans="1:24" s="77" customFormat="1" ht="31.5" x14ac:dyDescent="0.25">
      <c r="A6418" s="44" t="s">
        <v>403</v>
      </c>
      <c r="B6418" s="33" t="s">
        <v>334</v>
      </c>
      <c r="C6418" s="78" t="s">
        <v>201</v>
      </c>
      <c r="D6418" s="43" t="s">
        <v>202</v>
      </c>
      <c r="E6418" s="74"/>
      <c r="F6418" s="74"/>
      <c r="G6418" s="74"/>
      <c r="H6418" s="74"/>
      <c r="I6418" s="119"/>
      <c r="J6418" s="55"/>
      <c r="K6418" s="119"/>
      <c r="L6418" s="55"/>
      <c r="M6418" s="75"/>
      <c r="N6418" s="75"/>
      <c r="O6418" s="74"/>
      <c r="P6418" s="74"/>
      <c r="Q6418" s="59">
        <f t="shared" si="2434"/>
        <v>0</v>
      </c>
      <c r="R6418" s="74"/>
      <c r="S6418" s="53">
        <f t="shared" si="2438"/>
        <v>0</v>
      </c>
      <c r="T6418" s="53"/>
      <c r="U6418" s="53"/>
      <c r="V6418" s="53">
        <f t="shared" si="2436"/>
        <v>0</v>
      </c>
      <c r="W6418" s="75"/>
      <c r="X6418" s="76"/>
    </row>
    <row r="6419" spans="1:24" s="77" customFormat="1" ht="47.25" x14ac:dyDescent="0.25">
      <c r="A6419" s="44" t="s">
        <v>403</v>
      </c>
      <c r="B6419" s="33" t="s">
        <v>334</v>
      </c>
      <c r="C6419" s="78" t="s">
        <v>203</v>
      </c>
      <c r="D6419" s="43" t="s">
        <v>204</v>
      </c>
      <c r="E6419" s="74"/>
      <c r="F6419" s="74"/>
      <c r="G6419" s="74"/>
      <c r="H6419" s="74"/>
      <c r="I6419" s="54"/>
      <c r="J6419" s="50"/>
      <c r="K6419" s="54"/>
      <c r="L6419" s="55"/>
      <c r="M6419" s="75"/>
      <c r="N6419" s="75"/>
      <c r="O6419" s="74"/>
      <c r="P6419" s="74"/>
      <c r="Q6419" s="57">
        <f t="shared" si="2434"/>
        <v>0</v>
      </c>
      <c r="R6419" s="74"/>
      <c r="S6419" s="53">
        <f t="shared" si="2438"/>
        <v>0</v>
      </c>
      <c r="T6419" s="58"/>
      <c r="U6419" s="58"/>
      <c r="V6419" s="53">
        <f t="shared" si="2436"/>
        <v>0</v>
      </c>
      <c r="W6419" s="75"/>
      <c r="X6419" s="76"/>
    </row>
    <row r="6420" spans="1:24" s="77" customFormat="1" ht="31.5" x14ac:dyDescent="0.25">
      <c r="A6420" s="44" t="s">
        <v>403</v>
      </c>
      <c r="B6420" s="22" t="s">
        <v>335</v>
      </c>
      <c r="C6420" s="73" t="s">
        <v>102</v>
      </c>
      <c r="D6420" s="32" t="s">
        <v>50</v>
      </c>
      <c r="E6420" s="64">
        <f>SUM(E6421:E6467)</f>
        <v>0</v>
      </c>
      <c r="F6420" s="64">
        <f>SUM(F6421:F6467)</f>
        <v>0</v>
      </c>
      <c r="G6420" s="64">
        <f>SUM(G6421:G6467)</f>
        <v>439.96</v>
      </c>
      <c r="H6420" s="64">
        <f>SUM(H6421:H6467)</f>
        <v>0</v>
      </c>
      <c r="I6420" s="64">
        <f>SUM(I6421:I6467)</f>
        <v>439.96</v>
      </c>
      <c r="J6420" s="50"/>
      <c r="K6420" s="64">
        <f>SUM(K6421:K6467)</f>
        <v>0</v>
      </c>
      <c r="L6420" s="64">
        <f>SUM(L6421:L6466)</f>
        <v>0</v>
      </c>
      <c r="M6420" s="64"/>
      <c r="N6420" s="64"/>
      <c r="O6420" s="64">
        <f t="shared" ref="O6420:V6420" si="2439">SUM(O6421:O6464)</f>
        <v>0</v>
      </c>
      <c r="P6420" s="64">
        <f t="shared" si="2439"/>
        <v>0</v>
      </c>
      <c r="Q6420" s="126">
        <f t="shared" si="2439"/>
        <v>0</v>
      </c>
      <c r="R6420" s="64">
        <f t="shared" si="2439"/>
        <v>0</v>
      </c>
      <c r="S6420" s="64">
        <f t="shared" si="2439"/>
        <v>0</v>
      </c>
      <c r="T6420" s="136">
        <f t="shared" si="2439"/>
        <v>0</v>
      </c>
      <c r="U6420" s="136">
        <f t="shared" si="2439"/>
        <v>0</v>
      </c>
      <c r="V6420" s="64">
        <f t="shared" si="2439"/>
        <v>0</v>
      </c>
      <c r="W6420" s="64"/>
      <c r="X6420" s="76"/>
    </row>
    <row r="6421" spans="1:24" s="77" customFormat="1" ht="63" x14ac:dyDescent="0.25">
      <c r="A6421" s="44" t="s">
        <v>403</v>
      </c>
      <c r="B6421" s="44" t="s">
        <v>335</v>
      </c>
      <c r="C6421" s="73" t="s">
        <v>102</v>
      </c>
      <c r="D6421" s="43" t="s">
        <v>205</v>
      </c>
      <c r="E6421" s="74"/>
      <c r="F6421" s="74"/>
      <c r="G6421" s="74"/>
      <c r="H6421" s="74"/>
      <c r="I6421" s="54"/>
      <c r="J6421" s="50"/>
      <c r="K6421" s="54"/>
      <c r="L6421" s="55"/>
      <c r="M6421" s="75"/>
      <c r="N6421" s="75"/>
      <c r="O6421" s="74"/>
      <c r="P6421" s="74"/>
      <c r="Q6421" s="57">
        <f>O6421-P6421</f>
        <v>0</v>
      </c>
      <c r="R6421" s="74"/>
      <c r="S6421" s="53">
        <f>ROUND(R6421/12*3,0)</f>
        <v>0</v>
      </c>
      <c r="T6421" s="58"/>
      <c r="U6421" s="58"/>
      <c r="V6421" s="53">
        <f>T6421-U6421</f>
        <v>0</v>
      </c>
      <c r="W6421" s="75"/>
      <c r="X6421" s="76"/>
    </row>
    <row r="6422" spans="1:24" s="77" customFormat="1" ht="15.75" x14ac:dyDescent="0.25">
      <c r="A6422" s="44" t="s">
        <v>403</v>
      </c>
      <c r="B6422" s="44" t="s">
        <v>335</v>
      </c>
      <c r="C6422" s="23" t="s">
        <v>367</v>
      </c>
      <c r="D6422" s="43" t="s">
        <v>370</v>
      </c>
      <c r="E6422" s="74"/>
      <c r="F6422" s="74"/>
      <c r="G6422" s="74"/>
      <c r="H6422" s="74"/>
      <c r="I6422" s="54"/>
      <c r="J6422" s="50"/>
      <c r="K6422" s="54"/>
      <c r="L6422" s="55"/>
      <c r="M6422" s="75"/>
      <c r="N6422" s="75"/>
      <c r="O6422" s="74"/>
      <c r="P6422" s="74"/>
      <c r="Q6422" s="57"/>
      <c r="R6422" s="74"/>
      <c r="S6422" s="53"/>
      <c r="T6422" s="58"/>
      <c r="U6422" s="58"/>
      <c r="V6422" s="53"/>
      <c r="W6422" s="75"/>
      <c r="X6422" s="76"/>
    </row>
    <row r="6423" spans="1:24" s="77" customFormat="1" ht="15.75" x14ac:dyDescent="0.25">
      <c r="A6423" s="44" t="s">
        <v>403</v>
      </c>
      <c r="B6423" s="44" t="s">
        <v>335</v>
      </c>
      <c r="C6423" s="23" t="s">
        <v>368</v>
      </c>
      <c r="D6423" s="43" t="s">
        <v>371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/>
      <c r="R6423" s="74"/>
      <c r="S6423" s="53"/>
      <c r="T6423" s="58"/>
      <c r="U6423" s="58"/>
      <c r="V6423" s="53"/>
      <c r="W6423" s="75"/>
      <c r="X6423" s="76"/>
    </row>
    <row r="6424" spans="1:24" s="77" customFormat="1" ht="31.5" x14ac:dyDescent="0.25">
      <c r="A6424" s="44" t="s">
        <v>403</v>
      </c>
      <c r="B6424" s="44" t="s">
        <v>335</v>
      </c>
      <c r="C6424" s="23" t="s">
        <v>369</v>
      </c>
      <c r="D6424" s="43" t="s">
        <v>372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/>
      <c r="R6424" s="74"/>
      <c r="S6424" s="53"/>
      <c r="T6424" s="58"/>
      <c r="U6424" s="58"/>
      <c r="V6424" s="53"/>
      <c r="W6424" s="75"/>
      <c r="X6424" s="76"/>
    </row>
    <row r="6425" spans="1:24" s="77" customFormat="1" ht="31.5" x14ac:dyDescent="0.25">
      <c r="A6425" s="44" t="s">
        <v>403</v>
      </c>
      <c r="B6425" s="44" t="s">
        <v>335</v>
      </c>
      <c r="C6425" s="79" t="s">
        <v>206</v>
      </c>
      <c r="D6425" s="43" t="s">
        <v>207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>
        <f t="shared" ref="Q6425:Q6462" si="2440">O6425-P6425</f>
        <v>0</v>
      </c>
      <c r="R6425" s="74"/>
      <c r="S6425" s="53">
        <f t="shared" ref="S6425:S6427" si="2441">ROUND(R6425/12*3,0)</f>
        <v>0</v>
      </c>
      <c r="T6425" s="58"/>
      <c r="U6425" s="58"/>
      <c r="V6425" s="53">
        <f t="shared" ref="V6425:V6462" si="2442">T6425-U6425</f>
        <v>0</v>
      </c>
      <c r="W6425" s="75"/>
      <c r="X6425" s="76"/>
    </row>
    <row r="6426" spans="1:24" s="77" customFormat="1" ht="31.5" x14ac:dyDescent="0.25">
      <c r="A6426" s="44" t="s">
        <v>403</v>
      </c>
      <c r="B6426" s="44" t="s">
        <v>335</v>
      </c>
      <c r="C6426" s="79" t="s">
        <v>208</v>
      </c>
      <c r="D6426" s="43" t="s">
        <v>209</v>
      </c>
      <c r="E6426" s="53"/>
      <c r="F6426" s="53">
        <f>E6426/12*1</f>
        <v>0</v>
      </c>
      <c r="G6426" s="53"/>
      <c r="H6426" s="53"/>
      <c r="I6426" s="54"/>
      <c r="J6426" s="50"/>
      <c r="K6426" s="54"/>
      <c r="L6426" s="55"/>
      <c r="M6426" s="75"/>
      <c r="N6426" s="75"/>
      <c r="O6426" s="74"/>
      <c r="P6426" s="74"/>
      <c r="Q6426" s="57">
        <f t="shared" si="2440"/>
        <v>0</v>
      </c>
      <c r="R6426" s="74"/>
      <c r="S6426" s="53">
        <f t="shared" si="2441"/>
        <v>0</v>
      </c>
      <c r="T6426" s="58"/>
      <c r="U6426" s="58"/>
      <c r="V6426" s="53">
        <f t="shared" si="2442"/>
        <v>0</v>
      </c>
      <c r="W6426" s="75"/>
      <c r="X6426" s="76"/>
    </row>
    <row r="6427" spans="1:24" s="77" customFormat="1" ht="15.75" x14ac:dyDescent="0.25">
      <c r="A6427" s="44" t="s">
        <v>403</v>
      </c>
      <c r="B6427" s="44" t="s">
        <v>335</v>
      </c>
      <c r="C6427" s="79" t="s">
        <v>210</v>
      </c>
      <c r="D6427" s="43" t="s">
        <v>223</v>
      </c>
      <c r="E6427" s="74"/>
      <c r="F6427" s="74"/>
      <c r="G6427" s="74"/>
      <c r="H6427" s="74"/>
      <c r="I6427" s="54"/>
      <c r="J6427" s="50"/>
      <c r="K6427" s="54"/>
      <c r="L6427" s="55"/>
      <c r="M6427" s="75"/>
      <c r="N6427" s="75"/>
      <c r="O6427" s="74"/>
      <c r="P6427" s="74"/>
      <c r="Q6427" s="57">
        <f t="shared" si="2440"/>
        <v>0</v>
      </c>
      <c r="R6427" s="74"/>
      <c r="S6427" s="53">
        <f t="shared" si="2441"/>
        <v>0</v>
      </c>
      <c r="T6427" s="58"/>
      <c r="U6427" s="58"/>
      <c r="V6427" s="53">
        <f t="shared" si="2442"/>
        <v>0</v>
      </c>
      <c r="W6427" s="75"/>
      <c r="X6427" s="76"/>
    </row>
    <row r="6428" spans="1:24" s="77" customFormat="1" ht="31.5" x14ac:dyDescent="0.25">
      <c r="A6428" s="44" t="s">
        <v>403</v>
      </c>
      <c r="B6428" s="44" t="s">
        <v>335</v>
      </c>
      <c r="C6428" s="79" t="s">
        <v>211</v>
      </c>
      <c r="D6428" s="43" t="s">
        <v>212</v>
      </c>
      <c r="E6428" s="53"/>
      <c r="F6428" s="53">
        <f>E6428/12*1</f>
        <v>0</v>
      </c>
      <c r="G6428" s="53"/>
      <c r="H6428" s="53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2440"/>
        <v>0</v>
      </c>
      <c r="R6428" s="74"/>
      <c r="S6428" s="53">
        <f t="shared" ref="S6428:S6462" si="2443">ROUND(R6428/12*3,0)</f>
        <v>0</v>
      </c>
      <c r="T6428" s="58"/>
      <c r="U6428" s="58"/>
      <c r="V6428" s="53">
        <f t="shared" si="2442"/>
        <v>0</v>
      </c>
      <c r="W6428" s="75"/>
      <c r="X6428" s="76"/>
    </row>
    <row r="6429" spans="1:24" s="77" customFormat="1" ht="15.75" x14ac:dyDescent="0.25">
      <c r="A6429" s="44" t="s">
        <v>403</v>
      </c>
      <c r="B6429" s="44" t="s">
        <v>335</v>
      </c>
      <c r="C6429" s="79" t="s">
        <v>213</v>
      </c>
      <c r="D6429" s="43" t="s">
        <v>214</v>
      </c>
      <c r="E6429" s="74"/>
      <c r="F6429" s="74"/>
      <c r="G6429" s="74"/>
      <c r="H6429" s="74"/>
      <c r="I6429" s="54"/>
      <c r="J6429" s="50"/>
      <c r="K6429" s="54"/>
      <c r="L6429" s="55"/>
      <c r="M6429" s="75"/>
      <c r="N6429" s="75"/>
      <c r="O6429" s="74"/>
      <c r="P6429" s="74"/>
      <c r="Q6429" s="57">
        <f t="shared" si="2440"/>
        <v>0</v>
      </c>
      <c r="R6429" s="74"/>
      <c r="S6429" s="53">
        <f t="shared" si="2443"/>
        <v>0</v>
      </c>
      <c r="T6429" s="58"/>
      <c r="U6429" s="58"/>
      <c r="V6429" s="53">
        <f t="shared" si="2442"/>
        <v>0</v>
      </c>
      <c r="W6429" s="75"/>
      <c r="X6429" s="76"/>
    </row>
    <row r="6430" spans="1:24" s="77" customFormat="1" ht="31.5" x14ac:dyDescent="0.25">
      <c r="A6430" s="44" t="s">
        <v>403</v>
      </c>
      <c r="B6430" s="44" t="s">
        <v>335</v>
      </c>
      <c r="C6430" s="79" t="s">
        <v>215</v>
      </c>
      <c r="D6430" s="43" t="s">
        <v>216</v>
      </c>
      <c r="E6430" s="53"/>
      <c r="F6430" s="53">
        <f t="shared" ref="F6430:F6435" si="2444">E6430/12*1</f>
        <v>0</v>
      </c>
      <c r="G6430" s="53"/>
      <c r="H6430" s="53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2440"/>
        <v>0</v>
      </c>
      <c r="R6430" s="74"/>
      <c r="S6430" s="53">
        <f t="shared" si="2443"/>
        <v>0</v>
      </c>
      <c r="T6430" s="58"/>
      <c r="U6430" s="58"/>
      <c r="V6430" s="53">
        <f t="shared" si="2442"/>
        <v>0</v>
      </c>
      <c r="W6430" s="75"/>
      <c r="X6430" s="76"/>
    </row>
    <row r="6431" spans="1:24" s="77" customFormat="1" ht="31.5" x14ac:dyDescent="0.25">
      <c r="A6431" s="44" t="s">
        <v>403</v>
      </c>
      <c r="B6431" s="44" t="s">
        <v>335</v>
      </c>
      <c r="C6431" s="79" t="s">
        <v>217</v>
      </c>
      <c r="D6431" s="43" t="s">
        <v>218</v>
      </c>
      <c r="E6431" s="53"/>
      <c r="F6431" s="53">
        <f t="shared" si="2444"/>
        <v>0</v>
      </c>
      <c r="G6431" s="53"/>
      <c r="H6431" s="53"/>
      <c r="I6431" s="54"/>
      <c r="J6431" s="50"/>
      <c r="K6431" s="54"/>
      <c r="L6431" s="55"/>
      <c r="M6431" s="75"/>
      <c r="N6431" s="75"/>
      <c r="O6431" s="74"/>
      <c r="P6431" s="74"/>
      <c r="Q6431" s="57">
        <f t="shared" si="2440"/>
        <v>0</v>
      </c>
      <c r="R6431" s="74"/>
      <c r="S6431" s="53">
        <f t="shared" si="2443"/>
        <v>0</v>
      </c>
      <c r="T6431" s="58"/>
      <c r="U6431" s="58"/>
      <c r="V6431" s="53">
        <f t="shared" si="2442"/>
        <v>0</v>
      </c>
      <c r="W6431" s="75"/>
      <c r="X6431" s="76"/>
    </row>
    <row r="6432" spans="1:24" s="77" customFormat="1" ht="31.5" x14ac:dyDescent="0.25">
      <c r="A6432" s="44" t="s">
        <v>403</v>
      </c>
      <c r="B6432" s="44" t="s">
        <v>335</v>
      </c>
      <c r="C6432" s="79" t="s">
        <v>219</v>
      </c>
      <c r="D6432" s="43" t="s">
        <v>220</v>
      </c>
      <c r="E6432" s="53"/>
      <c r="F6432" s="53">
        <f t="shared" si="2444"/>
        <v>0</v>
      </c>
      <c r="G6432" s="53"/>
      <c r="H6432" s="53"/>
      <c r="I6432" s="54"/>
      <c r="J6432" s="50"/>
      <c r="K6432" s="54"/>
      <c r="L6432" s="55"/>
      <c r="M6432" s="75"/>
      <c r="N6432" s="75"/>
      <c r="O6432" s="74"/>
      <c r="P6432" s="74"/>
      <c r="Q6432" s="57">
        <f t="shared" si="2440"/>
        <v>0</v>
      </c>
      <c r="R6432" s="74"/>
      <c r="S6432" s="53">
        <f t="shared" si="2443"/>
        <v>0</v>
      </c>
      <c r="T6432" s="58"/>
      <c r="U6432" s="58"/>
      <c r="V6432" s="53">
        <f t="shared" si="2442"/>
        <v>0</v>
      </c>
      <c r="W6432" s="75"/>
      <c r="X6432" s="76"/>
    </row>
    <row r="6433" spans="1:24" s="77" customFormat="1" ht="31.5" x14ac:dyDescent="0.25">
      <c r="A6433" s="44" t="s">
        <v>403</v>
      </c>
      <c r="B6433" s="44" t="s">
        <v>335</v>
      </c>
      <c r="C6433" s="79" t="s">
        <v>221</v>
      </c>
      <c r="D6433" s="43" t="s">
        <v>224</v>
      </c>
      <c r="E6433" s="53"/>
      <c r="F6433" s="53">
        <f t="shared" si="2444"/>
        <v>0</v>
      </c>
      <c r="G6433" s="53"/>
      <c r="H6433" s="53"/>
      <c r="I6433" s="54"/>
      <c r="J6433" s="50"/>
      <c r="K6433" s="54"/>
      <c r="L6433" s="55"/>
      <c r="M6433" s="75"/>
      <c r="N6433" s="75"/>
      <c r="O6433" s="74"/>
      <c r="P6433" s="74"/>
      <c r="Q6433" s="57">
        <f t="shared" si="2440"/>
        <v>0</v>
      </c>
      <c r="R6433" s="74"/>
      <c r="S6433" s="53">
        <f t="shared" si="2443"/>
        <v>0</v>
      </c>
      <c r="T6433" s="58"/>
      <c r="U6433" s="58"/>
      <c r="V6433" s="53">
        <f t="shared" si="2442"/>
        <v>0</v>
      </c>
      <c r="W6433" s="75"/>
      <c r="X6433" s="76"/>
    </row>
    <row r="6434" spans="1:24" s="77" customFormat="1" ht="31.5" x14ac:dyDescent="0.25">
      <c r="A6434" s="44" t="s">
        <v>403</v>
      </c>
      <c r="B6434" s="44" t="s">
        <v>335</v>
      </c>
      <c r="C6434" s="79" t="s">
        <v>222</v>
      </c>
      <c r="D6434" s="43" t="s">
        <v>225</v>
      </c>
      <c r="E6434" s="53"/>
      <c r="F6434" s="53">
        <f t="shared" si="2444"/>
        <v>0</v>
      </c>
      <c r="G6434" s="53"/>
      <c r="H6434" s="53"/>
      <c r="I6434" s="54"/>
      <c r="J6434" s="50"/>
      <c r="K6434" s="54"/>
      <c r="L6434" s="55"/>
      <c r="M6434" s="75"/>
      <c r="N6434" s="75"/>
      <c r="O6434" s="74"/>
      <c r="P6434" s="74"/>
      <c r="Q6434" s="57">
        <f t="shared" si="2440"/>
        <v>0</v>
      </c>
      <c r="R6434" s="74"/>
      <c r="S6434" s="53">
        <f t="shared" si="2443"/>
        <v>0</v>
      </c>
      <c r="T6434" s="58"/>
      <c r="U6434" s="58"/>
      <c r="V6434" s="53">
        <f t="shared" si="2442"/>
        <v>0</v>
      </c>
      <c r="W6434" s="75"/>
      <c r="X6434" s="76"/>
    </row>
    <row r="6435" spans="1:24" s="77" customFormat="1" ht="31.5" x14ac:dyDescent="0.25">
      <c r="A6435" s="44" t="s">
        <v>403</v>
      </c>
      <c r="B6435" s="44" t="s">
        <v>335</v>
      </c>
      <c r="C6435" s="79" t="s">
        <v>277</v>
      </c>
      <c r="D6435" s="43" t="s">
        <v>278</v>
      </c>
      <c r="E6435" s="53"/>
      <c r="F6435" s="53">
        <f t="shared" si="2444"/>
        <v>0</v>
      </c>
      <c r="G6435" s="53"/>
      <c r="H6435" s="53"/>
      <c r="I6435" s="54"/>
      <c r="J6435" s="50"/>
      <c r="K6435" s="54"/>
      <c r="L6435" s="55"/>
      <c r="M6435" s="75"/>
      <c r="N6435" s="75"/>
      <c r="O6435" s="74"/>
      <c r="P6435" s="74"/>
      <c r="Q6435" s="57">
        <f t="shared" si="2440"/>
        <v>0</v>
      </c>
      <c r="R6435" s="74"/>
      <c r="S6435" s="53">
        <f t="shared" si="2443"/>
        <v>0</v>
      </c>
      <c r="T6435" s="58"/>
      <c r="U6435" s="58"/>
      <c r="V6435" s="53">
        <f t="shared" si="2442"/>
        <v>0</v>
      </c>
      <c r="W6435" s="75"/>
      <c r="X6435" s="76"/>
    </row>
    <row r="6436" spans="1:24" s="77" customFormat="1" ht="15.75" x14ac:dyDescent="0.25">
      <c r="A6436" s="44" t="s">
        <v>403</v>
      </c>
      <c r="B6436" s="44" t="s">
        <v>335</v>
      </c>
      <c r="C6436" s="79" t="s">
        <v>226</v>
      </c>
      <c r="D6436" s="38" t="s">
        <v>408</v>
      </c>
      <c r="E6436" s="53"/>
      <c r="F6436" s="53">
        <f>E6436</f>
        <v>0</v>
      </c>
      <c r="G6436" s="53"/>
      <c r="H6436" s="53"/>
      <c r="I6436" s="119">
        <f>G6436-F6436</f>
        <v>0</v>
      </c>
      <c r="J6436" s="55"/>
      <c r="K6436" s="54"/>
      <c r="L6436" s="55"/>
      <c r="M6436" s="75"/>
      <c r="N6436" s="75"/>
      <c r="O6436" s="74"/>
      <c r="P6436" s="74"/>
      <c r="Q6436" s="57">
        <f t="shared" si="2440"/>
        <v>0</v>
      </c>
      <c r="R6436" s="74"/>
      <c r="S6436" s="53">
        <f t="shared" si="2443"/>
        <v>0</v>
      </c>
      <c r="T6436" s="58"/>
      <c r="U6436" s="58"/>
      <c r="V6436" s="53">
        <f t="shared" si="2442"/>
        <v>0</v>
      </c>
      <c r="W6436" s="75"/>
      <c r="X6436" s="76"/>
    </row>
    <row r="6437" spans="1:24" s="77" customFormat="1" ht="31.5" x14ac:dyDescent="0.25">
      <c r="A6437" s="44" t="s">
        <v>403</v>
      </c>
      <c r="B6437" s="44" t="s">
        <v>335</v>
      </c>
      <c r="C6437" s="79" t="s">
        <v>227</v>
      </c>
      <c r="D6437" s="43" t="s">
        <v>228</v>
      </c>
      <c r="E6437" s="53"/>
      <c r="F6437" s="53">
        <f t="shared" ref="F6437:F6440" si="2445">E6437/12*1</f>
        <v>0</v>
      </c>
      <c r="G6437" s="53"/>
      <c r="H6437" s="53"/>
      <c r="I6437" s="54"/>
      <c r="J6437" s="50"/>
      <c r="K6437" s="54"/>
      <c r="L6437" s="55"/>
      <c r="M6437" s="75"/>
      <c r="N6437" s="75"/>
      <c r="O6437" s="74"/>
      <c r="P6437" s="74"/>
      <c r="Q6437" s="57">
        <f t="shared" si="2440"/>
        <v>0</v>
      </c>
      <c r="R6437" s="74"/>
      <c r="S6437" s="53">
        <f t="shared" si="2443"/>
        <v>0</v>
      </c>
      <c r="T6437" s="58"/>
      <c r="U6437" s="58"/>
      <c r="V6437" s="53">
        <f t="shared" si="2442"/>
        <v>0</v>
      </c>
      <c r="W6437" s="75"/>
      <c r="X6437" s="76"/>
    </row>
    <row r="6438" spans="1:24" s="77" customFormat="1" ht="15.75" x14ac:dyDescent="0.25">
      <c r="A6438" s="44" t="s">
        <v>403</v>
      </c>
      <c r="B6438" s="44" t="s">
        <v>335</v>
      </c>
      <c r="C6438" s="79" t="s">
        <v>229</v>
      </c>
      <c r="D6438" s="43" t="s">
        <v>230</v>
      </c>
      <c r="E6438" s="53"/>
      <c r="F6438" s="53">
        <f t="shared" si="2445"/>
        <v>0</v>
      </c>
      <c r="G6438" s="53"/>
      <c r="H6438" s="53"/>
      <c r="I6438" s="54"/>
      <c r="J6438" s="50"/>
      <c r="K6438" s="54"/>
      <c r="L6438" s="55"/>
      <c r="M6438" s="75"/>
      <c r="N6438" s="75"/>
      <c r="O6438" s="74"/>
      <c r="P6438" s="74"/>
      <c r="Q6438" s="57">
        <f t="shared" si="2440"/>
        <v>0</v>
      </c>
      <c r="R6438" s="74"/>
      <c r="S6438" s="53">
        <f t="shared" si="2443"/>
        <v>0</v>
      </c>
      <c r="T6438" s="58"/>
      <c r="U6438" s="58"/>
      <c r="V6438" s="53">
        <f t="shared" si="2442"/>
        <v>0</v>
      </c>
      <c r="W6438" s="75"/>
      <c r="X6438" s="76"/>
    </row>
    <row r="6439" spans="1:24" s="77" customFormat="1" ht="15.75" x14ac:dyDescent="0.25">
      <c r="A6439" s="44" t="s">
        <v>403</v>
      </c>
      <c r="B6439" s="44" t="s">
        <v>335</v>
      </c>
      <c r="C6439" s="37" t="s">
        <v>377</v>
      </c>
      <c r="D6439" s="43" t="s">
        <v>359</v>
      </c>
      <c r="E6439" s="53"/>
      <c r="F6439" s="53"/>
      <c r="G6439" s="53">
        <v>439.96</v>
      </c>
      <c r="H6439" s="53">
        <v>0</v>
      </c>
      <c r="I6439" s="119">
        <f t="shared" ref="I6439" si="2446">G6439-F6439</f>
        <v>439.96</v>
      </c>
      <c r="J6439" s="55"/>
      <c r="K6439" s="54"/>
      <c r="L6439" s="55"/>
      <c r="M6439" s="75"/>
      <c r="N6439" s="75"/>
      <c r="O6439" s="74"/>
      <c r="P6439" s="74"/>
      <c r="Q6439" s="57">
        <f t="shared" si="2440"/>
        <v>0</v>
      </c>
      <c r="R6439" s="74"/>
      <c r="S6439" s="53">
        <f t="shared" si="2443"/>
        <v>0</v>
      </c>
      <c r="T6439" s="58"/>
      <c r="U6439" s="58"/>
      <c r="V6439" s="53">
        <f t="shared" si="2442"/>
        <v>0</v>
      </c>
      <c r="W6439" s="75"/>
      <c r="X6439" s="76"/>
    </row>
    <row r="6440" spans="1:24" s="77" customFormat="1" ht="15.75" x14ac:dyDescent="0.25">
      <c r="A6440" s="44" t="s">
        <v>403</v>
      </c>
      <c r="B6440" s="44" t="s">
        <v>335</v>
      </c>
      <c r="C6440" s="79" t="s">
        <v>231</v>
      </c>
      <c r="D6440" s="43" t="s">
        <v>232</v>
      </c>
      <c r="E6440" s="53"/>
      <c r="F6440" s="53">
        <f t="shared" si="2445"/>
        <v>0</v>
      </c>
      <c r="G6440" s="53"/>
      <c r="H6440" s="53"/>
      <c r="I6440" s="54"/>
      <c r="J6440" s="50"/>
      <c r="K6440" s="54"/>
      <c r="L6440" s="55"/>
      <c r="M6440" s="75"/>
      <c r="N6440" s="75"/>
      <c r="O6440" s="74"/>
      <c r="P6440" s="74"/>
      <c r="Q6440" s="57">
        <f t="shared" si="2440"/>
        <v>0</v>
      </c>
      <c r="R6440" s="74"/>
      <c r="S6440" s="53">
        <f t="shared" si="2443"/>
        <v>0</v>
      </c>
      <c r="T6440" s="58"/>
      <c r="U6440" s="58"/>
      <c r="V6440" s="53">
        <f t="shared" si="2442"/>
        <v>0</v>
      </c>
      <c r="W6440" s="75"/>
      <c r="X6440" s="76"/>
    </row>
    <row r="6441" spans="1:24" s="77" customFormat="1" ht="15.75" x14ac:dyDescent="0.25">
      <c r="A6441" s="44" t="s">
        <v>403</v>
      </c>
      <c r="B6441" s="44" t="s">
        <v>335</v>
      </c>
      <c r="C6441" s="79" t="s">
        <v>233</v>
      </c>
      <c r="D6441" s="43" t="s">
        <v>234</v>
      </c>
      <c r="E6441" s="53"/>
      <c r="F6441" s="53">
        <f>E6441</f>
        <v>0</v>
      </c>
      <c r="G6441" s="53"/>
      <c r="H6441" s="53"/>
      <c r="I6441" s="119"/>
      <c r="J6441" s="55"/>
      <c r="K6441" s="54"/>
      <c r="L6441" s="55"/>
      <c r="M6441" s="75"/>
      <c r="N6441" s="75"/>
      <c r="O6441" s="74"/>
      <c r="P6441" s="74"/>
      <c r="Q6441" s="57">
        <f t="shared" si="2440"/>
        <v>0</v>
      </c>
      <c r="R6441" s="74"/>
      <c r="S6441" s="53">
        <f t="shared" si="2443"/>
        <v>0</v>
      </c>
      <c r="T6441" s="58"/>
      <c r="U6441" s="58"/>
      <c r="V6441" s="53">
        <f t="shared" si="2442"/>
        <v>0</v>
      </c>
      <c r="W6441" s="75"/>
      <c r="X6441" s="76"/>
    </row>
    <row r="6442" spans="1:24" s="77" customFormat="1" ht="31.5" x14ac:dyDescent="0.25">
      <c r="A6442" s="44" t="s">
        <v>403</v>
      </c>
      <c r="B6442" s="44" t="s">
        <v>335</v>
      </c>
      <c r="C6442" s="79" t="s">
        <v>235</v>
      </c>
      <c r="D6442" s="43" t="s">
        <v>236</v>
      </c>
      <c r="E6442" s="53"/>
      <c r="F6442" s="53">
        <f t="shared" ref="F6442:F6461" si="2447">E6442/12*1</f>
        <v>0</v>
      </c>
      <c r="G6442" s="53"/>
      <c r="H6442" s="53"/>
      <c r="I6442" s="54"/>
      <c r="J6442" s="50"/>
      <c r="K6442" s="54"/>
      <c r="L6442" s="55"/>
      <c r="M6442" s="75"/>
      <c r="N6442" s="75"/>
      <c r="O6442" s="74"/>
      <c r="P6442" s="74"/>
      <c r="Q6442" s="57">
        <f t="shared" si="2440"/>
        <v>0</v>
      </c>
      <c r="R6442" s="74"/>
      <c r="S6442" s="53">
        <f t="shared" si="2443"/>
        <v>0</v>
      </c>
      <c r="T6442" s="58"/>
      <c r="U6442" s="58"/>
      <c r="V6442" s="53">
        <f t="shared" si="2442"/>
        <v>0</v>
      </c>
      <c r="W6442" s="75"/>
      <c r="X6442" s="76"/>
    </row>
    <row r="6443" spans="1:24" s="77" customFormat="1" ht="31.5" x14ac:dyDescent="0.25">
      <c r="A6443" s="44" t="s">
        <v>403</v>
      </c>
      <c r="B6443" s="44" t="s">
        <v>335</v>
      </c>
      <c r="C6443" s="79" t="s">
        <v>237</v>
      </c>
      <c r="D6443" s="43" t="s">
        <v>238</v>
      </c>
      <c r="E6443" s="53"/>
      <c r="F6443" s="53">
        <f t="shared" si="2447"/>
        <v>0</v>
      </c>
      <c r="G6443" s="53"/>
      <c r="H6443" s="53"/>
      <c r="I6443" s="54"/>
      <c r="J6443" s="50"/>
      <c r="K6443" s="54"/>
      <c r="L6443" s="55"/>
      <c r="M6443" s="75"/>
      <c r="N6443" s="75"/>
      <c r="O6443" s="74"/>
      <c r="P6443" s="74"/>
      <c r="Q6443" s="57">
        <f t="shared" si="2440"/>
        <v>0</v>
      </c>
      <c r="R6443" s="74"/>
      <c r="S6443" s="53">
        <f t="shared" si="2443"/>
        <v>0</v>
      </c>
      <c r="T6443" s="58"/>
      <c r="U6443" s="58"/>
      <c r="V6443" s="53">
        <f t="shared" si="2442"/>
        <v>0</v>
      </c>
      <c r="W6443" s="75"/>
      <c r="X6443" s="76"/>
    </row>
    <row r="6444" spans="1:24" s="77" customFormat="1" ht="15.75" x14ac:dyDescent="0.25">
      <c r="A6444" s="44" t="s">
        <v>403</v>
      </c>
      <c r="B6444" s="44" t="s">
        <v>335</v>
      </c>
      <c r="C6444" s="79" t="s">
        <v>239</v>
      </c>
      <c r="D6444" s="43" t="s">
        <v>243</v>
      </c>
      <c r="E6444" s="53"/>
      <c r="F6444" s="53">
        <f t="shared" si="2447"/>
        <v>0</v>
      </c>
      <c r="G6444" s="53"/>
      <c r="H6444" s="53"/>
      <c r="I6444" s="54"/>
      <c r="J6444" s="50"/>
      <c r="K6444" s="54"/>
      <c r="L6444" s="55"/>
      <c r="M6444" s="75"/>
      <c r="N6444" s="75"/>
      <c r="O6444" s="74"/>
      <c r="P6444" s="74"/>
      <c r="Q6444" s="57">
        <f t="shared" si="2440"/>
        <v>0</v>
      </c>
      <c r="R6444" s="74"/>
      <c r="S6444" s="53">
        <f t="shared" si="2443"/>
        <v>0</v>
      </c>
      <c r="T6444" s="58"/>
      <c r="U6444" s="58"/>
      <c r="V6444" s="53">
        <f t="shared" si="2442"/>
        <v>0</v>
      </c>
      <c r="W6444" s="75"/>
      <c r="X6444" s="76"/>
    </row>
    <row r="6445" spans="1:24" s="77" customFormat="1" ht="15.75" x14ac:dyDescent="0.25">
      <c r="A6445" s="44" t="s">
        <v>403</v>
      </c>
      <c r="B6445" s="44" t="s">
        <v>335</v>
      </c>
      <c r="C6445" s="79" t="s">
        <v>240</v>
      </c>
      <c r="D6445" s="43" t="s">
        <v>244</v>
      </c>
      <c r="E6445" s="53"/>
      <c r="F6445" s="53">
        <f t="shared" si="2447"/>
        <v>0</v>
      </c>
      <c r="G6445" s="53"/>
      <c r="H6445" s="53"/>
      <c r="I6445" s="54"/>
      <c r="J6445" s="50"/>
      <c r="K6445" s="54"/>
      <c r="L6445" s="55"/>
      <c r="M6445" s="75"/>
      <c r="N6445" s="75"/>
      <c r="O6445" s="74"/>
      <c r="P6445" s="74"/>
      <c r="Q6445" s="57">
        <f t="shared" si="2440"/>
        <v>0</v>
      </c>
      <c r="R6445" s="74"/>
      <c r="S6445" s="53">
        <f t="shared" si="2443"/>
        <v>0</v>
      </c>
      <c r="T6445" s="58"/>
      <c r="U6445" s="58"/>
      <c r="V6445" s="53">
        <f t="shared" si="2442"/>
        <v>0</v>
      </c>
      <c r="W6445" s="75"/>
      <c r="X6445" s="76"/>
    </row>
    <row r="6446" spans="1:24" s="77" customFormat="1" ht="15.75" x14ac:dyDescent="0.25">
      <c r="A6446" s="44" t="s">
        <v>403</v>
      </c>
      <c r="B6446" s="44" t="s">
        <v>335</v>
      </c>
      <c r="C6446" s="79" t="s">
        <v>241</v>
      </c>
      <c r="D6446" s="43" t="s">
        <v>242</v>
      </c>
      <c r="E6446" s="53"/>
      <c r="F6446" s="53">
        <f t="shared" si="2447"/>
        <v>0</v>
      </c>
      <c r="G6446" s="53"/>
      <c r="H6446" s="53"/>
      <c r="I6446" s="54"/>
      <c r="J6446" s="50"/>
      <c r="K6446" s="54"/>
      <c r="L6446" s="55"/>
      <c r="M6446" s="75"/>
      <c r="N6446" s="75"/>
      <c r="O6446" s="74"/>
      <c r="P6446" s="74"/>
      <c r="Q6446" s="57">
        <f t="shared" si="2440"/>
        <v>0</v>
      </c>
      <c r="R6446" s="74"/>
      <c r="S6446" s="53">
        <f t="shared" si="2443"/>
        <v>0</v>
      </c>
      <c r="T6446" s="58"/>
      <c r="U6446" s="58"/>
      <c r="V6446" s="53">
        <f t="shared" si="2442"/>
        <v>0</v>
      </c>
      <c r="W6446" s="75"/>
      <c r="X6446" s="76"/>
    </row>
    <row r="6447" spans="1:24" s="77" customFormat="1" ht="31.5" x14ac:dyDescent="0.25">
      <c r="A6447" s="44" t="s">
        <v>403</v>
      </c>
      <c r="B6447" s="44" t="s">
        <v>335</v>
      </c>
      <c r="C6447" s="79" t="s">
        <v>245</v>
      </c>
      <c r="D6447" s="43" t="s">
        <v>246</v>
      </c>
      <c r="E6447" s="53"/>
      <c r="F6447" s="53">
        <f t="shared" si="2447"/>
        <v>0</v>
      </c>
      <c r="G6447" s="53"/>
      <c r="H6447" s="53"/>
      <c r="I6447" s="54"/>
      <c r="J6447" s="50"/>
      <c r="K6447" s="54"/>
      <c r="L6447" s="55"/>
      <c r="M6447" s="75"/>
      <c r="N6447" s="75"/>
      <c r="O6447" s="74"/>
      <c r="P6447" s="74"/>
      <c r="Q6447" s="57">
        <f t="shared" si="2440"/>
        <v>0</v>
      </c>
      <c r="R6447" s="74"/>
      <c r="S6447" s="53">
        <f t="shared" si="2443"/>
        <v>0</v>
      </c>
      <c r="T6447" s="58"/>
      <c r="U6447" s="58"/>
      <c r="V6447" s="53">
        <f t="shared" si="2442"/>
        <v>0</v>
      </c>
      <c r="W6447" s="75"/>
      <c r="X6447" s="76"/>
    </row>
    <row r="6448" spans="1:24" s="77" customFormat="1" ht="15.75" x14ac:dyDescent="0.25">
      <c r="A6448" s="44" t="s">
        <v>403</v>
      </c>
      <c r="B6448" s="44" t="s">
        <v>335</v>
      </c>
      <c r="C6448" s="79" t="s">
        <v>247</v>
      </c>
      <c r="D6448" s="43" t="s">
        <v>248</v>
      </c>
      <c r="E6448" s="53"/>
      <c r="F6448" s="53">
        <f t="shared" si="2447"/>
        <v>0</v>
      </c>
      <c r="G6448" s="53"/>
      <c r="H6448" s="53"/>
      <c r="I6448" s="54"/>
      <c r="J6448" s="50"/>
      <c r="K6448" s="54"/>
      <c r="L6448" s="55"/>
      <c r="M6448" s="75"/>
      <c r="N6448" s="75"/>
      <c r="O6448" s="74"/>
      <c r="P6448" s="74"/>
      <c r="Q6448" s="57">
        <f t="shared" si="2440"/>
        <v>0</v>
      </c>
      <c r="R6448" s="74"/>
      <c r="S6448" s="53">
        <f t="shared" si="2443"/>
        <v>0</v>
      </c>
      <c r="T6448" s="58"/>
      <c r="U6448" s="58"/>
      <c r="V6448" s="53">
        <f t="shared" si="2442"/>
        <v>0</v>
      </c>
      <c r="W6448" s="75"/>
      <c r="X6448" s="76"/>
    </row>
    <row r="6449" spans="1:24" s="77" customFormat="1" ht="31.5" x14ac:dyDescent="0.25">
      <c r="A6449" s="44" t="s">
        <v>403</v>
      </c>
      <c r="B6449" s="44" t="s">
        <v>335</v>
      </c>
      <c r="C6449" s="79" t="s">
        <v>249</v>
      </c>
      <c r="D6449" s="43" t="s">
        <v>250</v>
      </c>
      <c r="E6449" s="53"/>
      <c r="F6449" s="53">
        <f t="shared" si="2447"/>
        <v>0</v>
      </c>
      <c r="G6449" s="53"/>
      <c r="H6449" s="53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2440"/>
        <v>0</v>
      </c>
      <c r="R6449" s="74"/>
      <c r="S6449" s="53">
        <f t="shared" si="2443"/>
        <v>0</v>
      </c>
      <c r="T6449" s="58"/>
      <c r="U6449" s="58"/>
      <c r="V6449" s="53">
        <f t="shared" si="2442"/>
        <v>0</v>
      </c>
      <c r="W6449" s="75"/>
      <c r="X6449" s="76"/>
    </row>
    <row r="6450" spans="1:24" s="77" customFormat="1" ht="15.75" x14ac:dyDescent="0.25">
      <c r="A6450" s="44" t="s">
        <v>403</v>
      </c>
      <c r="B6450" s="44" t="s">
        <v>335</v>
      </c>
      <c r="C6450" s="79" t="s">
        <v>251</v>
      </c>
      <c r="D6450" s="43" t="s">
        <v>260</v>
      </c>
      <c r="E6450" s="53"/>
      <c r="F6450" s="53">
        <f t="shared" si="2447"/>
        <v>0</v>
      </c>
      <c r="G6450" s="53"/>
      <c r="H6450" s="53"/>
      <c r="I6450" s="54"/>
      <c r="J6450" s="50"/>
      <c r="K6450" s="54"/>
      <c r="L6450" s="55"/>
      <c r="M6450" s="75"/>
      <c r="N6450" s="75"/>
      <c r="O6450" s="74"/>
      <c r="P6450" s="74"/>
      <c r="Q6450" s="57">
        <f t="shared" si="2440"/>
        <v>0</v>
      </c>
      <c r="R6450" s="74"/>
      <c r="S6450" s="53">
        <f t="shared" si="2443"/>
        <v>0</v>
      </c>
      <c r="T6450" s="58"/>
      <c r="U6450" s="58"/>
      <c r="V6450" s="53">
        <f t="shared" si="2442"/>
        <v>0</v>
      </c>
      <c r="W6450" s="75"/>
      <c r="X6450" s="76"/>
    </row>
    <row r="6451" spans="1:24" s="77" customFormat="1" ht="15.75" x14ac:dyDescent="0.25">
      <c r="A6451" s="44" t="s">
        <v>403</v>
      </c>
      <c r="B6451" s="44" t="s">
        <v>335</v>
      </c>
      <c r="C6451" s="79" t="s">
        <v>252</v>
      </c>
      <c r="D6451" s="43" t="s">
        <v>253</v>
      </c>
      <c r="E6451" s="53"/>
      <c r="F6451" s="53">
        <f t="shared" si="2447"/>
        <v>0</v>
      </c>
      <c r="G6451" s="53"/>
      <c r="H6451" s="53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2440"/>
        <v>0</v>
      </c>
      <c r="R6451" s="74"/>
      <c r="S6451" s="53">
        <f t="shared" si="2443"/>
        <v>0</v>
      </c>
      <c r="T6451" s="58"/>
      <c r="U6451" s="58"/>
      <c r="V6451" s="53">
        <f t="shared" si="2442"/>
        <v>0</v>
      </c>
      <c r="W6451" s="75"/>
      <c r="X6451" s="76"/>
    </row>
    <row r="6452" spans="1:24" s="77" customFormat="1" ht="15.75" x14ac:dyDescent="0.25">
      <c r="A6452" s="44" t="s">
        <v>403</v>
      </c>
      <c r="B6452" s="44" t="s">
        <v>335</v>
      </c>
      <c r="C6452" s="79" t="s">
        <v>254</v>
      </c>
      <c r="D6452" s="43" t="s">
        <v>255</v>
      </c>
      <c r="E6452" s="53"/>
      <c r="F6452" s="53">
        <f t="shared" si="2447"/>
        <v>0</v>
      </c>
      <c r="G6452" s="53"/>
      <c r="H6452" s="53"/>
      <c r="I6452" s="54"/>
      <c r="J6452" s="50"/>
      <c r="K6452" s="54"/>
      <c r="L6452" s="55"/>
      <c r="M6452" s="75"/>
      <c r="N6452" s="75"/>
      <c r="O6452" s="74"/>
      <c r="P6452" s="74"/>
      <c r="Q6452" s="57">
        <f t="shared" si="2440"/>
        <v>0</v>
      </c>
      <c r="R6452" s="74"/>
      <c r="S6452" s="53">
        <f t="shared" si="2443"/>
        <v>0</v>
      </c>
      <c r="T6452" s="58"/>
      <c r="U6452" s="58"/>
      <c r="V6452" s="53">
        <f t="shared" si="2442"/>
        <v>0</v>
      </c>
      <c r="W6452" s="75"/>
      <c r="X6452" s="76"/>
    </row>
    <row r="6453" spans="1:24" s="77" customFormat="1" ht="15.75" x14ac:dyDescent="0.25">
      <c r="A6453" s="44" t="s">
        <v>403</v>
      </c>
      <c r="B6453" s="44" t="s">
        <v>335</v>
      </c>
      <c r="C6453" s="79" t="s">
        <v>256</v>
      </c>
      <c r="D6453" s="43" t="s">
        <v>257</v>
      </c>
      <c r="E6453" s="53"/>
      <c r="F6453" s="53">
        <f t="shared" si="2447"/>
        <v>0</v>
      </c>
      <c r="G6453" s="53"/>
      <c r="H6453" s="53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2440"/>
        <v>0</v>
      </c>
      <c r="R6453" s="74"/>
      <c r="S6453" s="53">
        <f t="shared" si="2443"/>
        <v>0</v>
      </c>
      <c r="T6453" s="58"/>
      <c r="U6453" s="58"/>
      <c r="V6453" s="53">
        <f t="shared" si="2442"/>
        <v>0</v>
      </c>
      <c r="W6453" s="75"/>
      <c r="X6453" s="76"/>
    </row>
    <row r="6454" spans="1:24" s="77" customFormat="1" ht="31.5" x14ac:dyDescent="0.25">
      <c r="A6454" s="44" t="s">
        <v>403</v>
      </c>
      <c r="B6454" s="44" t="s">
        <v>335</v>
      </c>
      <c r="C6454" s="79" t="s">
        <v>258</v>
      </c>
      <c r="D6454" s="43" t="s">
        <v>259</v>
      </c>
      <c r="E6454" s="53"/>
      <c r="F6454" s="53">
        <f t="shared" si="2447"/>
        <v>0</v>
      </c>
      <c r="G6454" s="53"/>
      <c r="H6454" s="53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2440"/>
        <v>0</v>
      </c>
      <c r="R6454" s="74"/>
      <c r="S6454" s="53">
        <f t="shared" si="2443"/>
        <v>0</v>
      </c>
      <c r="T6454" s="58"/>
      <c r="U6454" s="58"/>
      <c r="V6454" s="53">
        <f t="shared" si="2442"/>
        <v>0</v>
      </c>
      <c r="W6454" s="75"/>
      <c r="X6454" s="76"/>
    </row>
    <row r="6455" spans="1:24" s="77" customFormat="1" ht="15.75" x14ac:dyDescent="0.25">
      <c r="A6455" s="44" t="s">
        <v>403</v>
      </c>
      <c r="B6455" s="44" t="s">
        <v>335</v>
      </c>
      <c r="C6455" s="79" t="s">
        <v>261</v>
      </c>
      <c r="D6455" s="43" t="s">
        <v>262</v>
      </c>
      <c r="E6455" s="53"/>
      <c r="F6455" s="53">
        <f t="shared" si="2447"/>
        <v>0</v>
      </c>
      <c r="G6455" s="53"/>
      <c r="H6455" s="53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2440"/>
        <v>0</v>
      </c>
      <c r="R6455" s="74"/>
      <c r="S6455" s="53">
        <f t="shared" si="2443"/>
        <v>0</v>
      </c>
      <c r="T6455" s="58"/>
      <c r="U6455" s="58"/>
      <c r="V6455" s="53">
        <f t="shared" si="2442"/>
        <v>0</v>
      </c>
      <c r="W6455" s="75"/>
      <c r="X6455" s="76"/>
    </row>
    <row r="6456" spans="1:24" s="77" customFormat="1" ht="47.25" x14ac:dyDescent="0.25">
      <c r="A6456" s="44" t="s">
        <v>403</v>
      </c>
      <c r="B6456" s="44" t="s">
        <v>335</v>
      </c>
      <c r="C6456" s="79" t="s">
        <v>263</v>
      </c>
      <c r="D6456" s="43" t="s">
        <v>264</v>
      </c>
      <c r="E6456" s="53"/>
      <c r="F6456" s="53">
        <f t="shared" si="2447"/>
        <v>0</v>
      </c>
      <c r="G6456" s="53"/>
      <c r="H6456" s="53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2440"/>
        <v>0</v>
      </c>
      <c r="R6456" s="74"/>
      <c r="S6456" s="53">
        <f t="shared" si="2443"/>
        <v>0</v>
      </c>
      <c r="T6456" s="58"/>
      <c r="U6456" s="58"/>
      <c r="V6456" s="53">
        <f t="shared" si="2442"/>
        <v>0</v>
      </c>
      <c r="W6456" s="75"/>
      <c r="X6456" s="76"/>
    </row>
    <row r="6457" spans="1:24" s="77" customFormat="1" ht="15.75" x14ac:dyDescent="0.25">
      <c r="A6457" s="44" t="s">
        <v>403</v>
      </c>
      <c r="B6457" s="44" t="s">
        <v>335</v>
      </c>
      <c r="C6457" s="79" t="s">
        <v>265</v>
      </c>
      <c r="D6457" s="43" t="s">
        <v>266</v>
      </c>
      <c r="E6457" s="53"/>
      <c r="F6457" s="53">
        <f t="shared" si="2447"/>
        <v>0</v>
      </c>
      <c r="G6457" s="53"/>
      <c r="H6457" s="53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2440"/>
        <v>0</v>
      </c>
      <c r="R6457" s="74"/>
      <c r="S6457" s="53">
        <f t="shared" si="2443"/>
        <v>0</v>
      </c>
      <c r="T6457" s="58"/>
      <c r="U6457" s="58"/>
      <c r="V6457" s="53">
        <f t="shared" si="2442"/>
        <v>0</v>
      </c>
      <c r="W6457" s="75"/>
      <c r="X6457" s="76"/>
    </row>
    <row r="6458" spans="1:24" s="77" customFormat="1" ht="31.5" x14ac:dyDescent="0.25">
      <c r="A6458" s="44" t="s">
        <v>403</v>
      </c>
      <c r="B6458" s="44" t="s">
        <v>335</v>
      </c>
      <c r="C6458" s="79" t="s">
        <v>267</v>
      </c>
      <c r="D6458" s="43" t="s">
        <v>268</v>
      </c>
      <c r="E6458" s="53"/>
      <c r="F6458" s="53">
        <f t="shared" si="2447"/>
        <v>0</v>
      </c>
      <c r="G6458" s="53"/>
      <c r="H6458" s="53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2440"/>
        <v>0</v>
      </c>
      <c r="R6458" s="74"/>
      <c r="S6458" s="53">
        <f t="shared" si="2443"/>
        <v>0</v>
      </c>
      <c r="T6458" s="58"/>
      <c r="U6458" s="58"/>
      <c r="V6458" s="53">
        <f t="shared" si="2442"/>
        <v>0</v>
      </c>
      <c r="W6458" s="75"/>
      <c r="X6458" s="76"/>
    </row>
    <row r="6459" spans="1:24" s="77" customFormat="1" ht="15.75" x14ac:dyDescent="0.25">
      <c r="A6459" s="44" t="s">
        <v>403</v>
      </c>
      <c r="B6459" s="44" t="s">
        <v>335</v>
      </c>
      <c r="C6459" s="79" t="s">
        <v>269</v>
      </c>
      <c r="D6459" s="43" t="s">
        <v>270</v>
      </c>
      <c r="E6459" s="53"/>
      <c r="F6459" s="53">
        <f t="shared" si="2447"/>
        <v>0</v>
      </c>
      <c r="G6459" s="53"/>
      <c r="H6459" s="53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2440"/>
        <v>0</v>
      </c>
      <c r="R6459" s="74"/>
      <c r="S6459" s="53">
        <f t="shared" si="2443"/>
        <v>0</v>
      </c>
      <c r="T6459" s="58"/>
      <c r="U6459" s="58"/>
      <c r="V6459" s="53">
        <f t="shared" si="2442"/>
        <v>0</v>
      </c>
      <c r="W6459" s="75"/>
      <c r="X6459" s="76"/>
    </row>
    <row r="6460" spans="1:24" s="77" customFormat="1" ht="31.5" x14ac:dyDescent="0.25">
      <c r="A6460" s="44" t="s">
        <v>403</v>
      </c>
      <c r="B6460" s="44" t="s">
        <v>335</v>
      </c>
      <c r="C6460" s="79" t="s">
        <v>271</v>
      </c>
      <c r="D6460" s="43" t="s">
        <v>272</v>
      </c>
      <c r="E6460" s="53"/>
      <c r="F6460" s="53">
        <f t="shared" si="2447"/>
        <v>0</v>
      </c>
      <c r="G6460" s="53"/>
      <c r="H6460" s="53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2440"/>
        <v>0</v>
      </c>
      <c r="R6460" s="74"/>
      <c r="S6460" s="53">
        <f t="shared" si="2443"/>
        <v>0</v>
      </c>
      <c r="T6460" s="58"/>
      <c r="U6460" s="58"/>
      <c r="V6460" s="53">
        <f t="shared" si="2442"/>
        <v>0</v>
      </c>
      <c r="W6460" s="75"/>
      <c r="X6460" s="76"/>
    </row>
    <row r="6461" spans="1:24" s="77" customFormat="1" ht="15.75" x14ac:dyDescent="0.25">
      <c r="A6461" s="44" t="s">
        <v>403</v>
      </c>
      <c r="B6461" s="44" t="s">
        <v>335</v>
      </c>
      <c r="C6461" s="79" t="s">
        <v>273</v>
      </c>
      <c r="D6461" s="43" t="s">
        <v>274</v>
      </c>
      <c r="E6461" s="53"/>
      <c r="F6461" s="53">
        <f t="shared" si="2447"/>
        <v>0</v>
      </c>
      <c r="G6461" s="53"/>
      <c r="H6461" s="53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2440"/>
        <v>0</v>
      </c>
      <c r="R6461" s="74"/>
      <c r="S6461" s="53">
        <f t="shared" si="2443"/>
        <v>0</v>
      </c>
      <c r="T6461" s="58"/>
      <c r="U6461" s="58"/>
      <c r="V6461" s="53">
        <f t="shared" si="2442"/>
        <v>0</v>
      </c>
      <c r="W6461" s="75"/>
      <c r="X6461" s="76"/>
    </row>
    <row r="6462" spans="1:24" s="77" customFormat="1" ht="31.5" x14ac:dyDescent="0.25">
      <c r="A6462" s="44" t="s">
        <v>403</v>
      </c>
      <c r="B6462" s="44" t="s">
        <v>335</v>
      </c>
      <c r="C6462" s="79" t="s">
        <v>275</v>
      </c>
      <c r="D6462" s="43" t="s">
        <v>276</v>
      </c>
      <c r="E6462" s="74"/>
      <c r="F6462" s="74"/>
      <c r="G6462" s="74"/>
      <c r="H6462" s="74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2440"/>
        <v>0</v>
      </c>
      <c r="R6462" s="74"/>
      <c r="S6462" s="53">
        <f t="shared" si="2443"/>
        <v>0</v>
      </c>
      <c r="T6462" s="53"/>
      <c r="U6462" s="53"/>
      <c r="V6462" s="53">
        <f t="shared" si="2442"/>
        <v>0</v>
      </c>
      <c r="W6462" s="75"/>
      <c r="X6462" s="76"/>
    </row>
    <row r="6463" spans="1:24" s="77" customFormat="1" ht="15.75" x14ac:dyDescent="0.25">
      <c r="A6463" s="44" t="s">
        <v>403</v>
      </c>
      <c r="B6463" s="44" t="s">
        <v>335</v>
      </c>
      <c r="C6463" s="37" t="s">
        <v>353</v>
      </c>
      <c r="D6463" s="43" t="s">
        <v>351</v>
      </c>
      <c r="E6463" s="74"/>
      <c r="F6463" s="74"/>
      <c r="G6463" s="74"/>
      <c r="H6463" s="74"/>
      <c r="I6463" s="54"/>
      <c r="J6463" s="50"/>
      <c r="K6463" s="54"/>
      <c r="L6463" s="50"/>
      <c r="M6463" s="75"/>
      <c r="N6463" s="75"/>
      <c r="O6463" s="74"/>
      <c r="P6463" s="74"/>
      <c r="Q6463" s="57"/>
      <c r="R6463" s="74"/>
      <c r="S6463" s="53"/>
      <c r="T6463" s="53"/>
      <c r="U6463" s="53"/>
      <c r="V6463" s="53"/>
      <c r="W6463" s="75"/>
      <c r="X6463" s="76"/>
    </row>
    <row r="6464" spans="1:24" s="77" customFormat="1" ht="15.75" x14ac:dyDescent="0.25">
      <c r="A6464" s="44" t="s">
        <v>403</v>
      </c>
      <c r="B6464" s="44" t="s">
        <v>335</v>
      </c>
      <c r="C6464" s="37" t="s">
        <v>354</v>
      </c>
      <c r="D6464" s="38" t="s">
        <v>355</v>
      </c>
      <c r="E6464" s="53"/>
      <c r="F6464" s="99">
        <f>E6464/12*1</f>
        <v>0</v>
      </c>
      <c r="G6464" s="74"/>
      <c r="H6464" s="74"/>
      <c r="I6464" s="54"/>
      <c r="J6464" s="50"/>
      <c r="K6464" s="54"/>
      <c r="L6464" s="50"/>
      <c r="M6464" s="75"/>
      <c r="N6464" s="75"/>
      <c r="O6464" s="74"/>
      <c r="P6464" s="74"/>
      <c r="Q6464" s="57">
        <f>O6464-P6464</f>
        <v>0</v>
      </c>
      <c r="R6464" s="74"/>
      <c r="S6464" s="53">
        <f>ROUND(R6464/12*3,0)</f>
        <v>0</v>
      </c>
      <c r="T6464" s="53"/>
      <c r="U6464" s="53"/>
      <c r="V6464" s="53">
        <f>T6464-U6464</f>
        <v>0</v>
      </c>
      <c r="W6464" s="75"/>
      <c r="X6464" s="76"/>
    </row>
    <row r="6465" spans="1:24" s="81" customFormat="1" ht="29.25" customHeight="1" x14ac:dyDescent="0.25">
      <c r="A6465" s="44" t="s">
        <v>403</v>
      </c>
      <c r="B6465" s="44" t="s">
        <v>335</v>
      </c>
      <c r="C6465" s="37" t="s">
        <v>360</v>
      </c>
      <c r="D6465" s="43" t="s">
        <v>319</v>
      </c>
      <c r="E6465" s="53"/>
      <c r="F6465" s="99">
        <f>E6465/12*1</f>
        <v>0</v>
      </c>
      <c r="G6465" s="74"/>
      <c r="H6465" s="74"/>
      <c r="I6465" s="119"/>
      <c r="J6465" s="50"/>
      <c r="K6465" s="119"/>
      <c r="L6465" s="50"/>
      <c r="M6465" s="75"/>
      <c r="N6465" s="75"/>
      <c r="O6465" s="74"/>
      <c r="P6465" s="74"/>
      <c r="Q6465" s="59"/>
      <c r="R6465" s="74"/>
      <c r="S6465" s="53"/>
      <c r="T6465" s="53"/>
      <c r="U6465" s="53"/>
      <c r="V6465" s="53"/>
      <c r="W6465" s="75"/>
      <c r="X6465" s="76"/>
    </row>
    <row r="6466" spans="1:24" s="81" customFormat="1" ht="26.25" customHeight="1" x14ac:dyDescent="0.25">
      <c r="A6466" s="44" t="s">
        <v>403</v>
      </c>
      <c r="B6466" s="44" t="s">
        <v>335</v>
      </c>
      <c r="C6466" s="37" t="s">
        <v>380</v>
      </c>
      <c r="D6466" s="39" t="s">
        <v>361</v>
      </c>
      <c r="E6466" s="53"/>
      <c r="F6466" s="99">
        <f>E6466/12*1</f>
        <v>0</v>
      </c>
      <c r="G6466" s="74"/>
      <c r="H6466" s="74"/>
      <c r="I6466" s="119"/>
      <c r="J6466" s="55"/>
      <c r="K6466" s="119"/>
      <c r="L6466" s="55"/>
      <c r="M6466" s="75"/>
      <c r="N6466" s="75"/>
      <c r="O6466" s="74"/>
      <c r="P6466" s="74"/>
      <c r="Q6466" s="59">
        <f>O6466-P6466</f>
        <v>0</v>
      </c>
      <c r="R6466" s="74"/>
      <c r="S6466" s="53">
        <f>ROUND(R6466/12*3,0)</f>
        <v>0</v>
      </c>
      <c r="T6466" s="53"/>
      <c r="U6466" s="53"/>
      <c r="V6466" s="53">
        <f>T6466-U6466</f>
        <v>0</v>
      </c>
      <c r="W6466" s="75"/>
      <c r="X6466" s="76"/>
    </row>
    <row r="6467" spans="1:24" s="81" customFormat="1" ht="26.25" customHeight="1" x14ac:dyDescent="0.25">
      <c r="A6467" s="44" t="s">
        <v>403</v>
      </c>
      <c r="B6467" s="44" t="s">
        <v>335</v>
      </c>
      <c r="C6467" s="98" t="s">
        <v>387</v>
      </c>
      <c r="D6467" s="117" t="s">
        <v>388</v>
      </c>
      <c r="E6467" s="53"/>
      <c r="F6467" s="53"/>
      <c r="G6467" s="53"/>
      <c r="H6467" s="53"/>
      <c r="I6467" s="119"/>
      <c r="J6467" s="55"/>
      <c r="K6467" s="54"/>
      <c r="L6467" s="55"/>
      <c r="M6467" s="75"/>
      <c r="N6467" s="75"/>
      <c r="O6467" s="74"/>
      <c r="P6467" s="74"/>
      <c r="Q6467" s="59"/>
      <c r="R6467" s="74"/>
      <c r="S6467" s="53"/>
      <c r="T6467" s="53"/>
      <c r="U6467" s="53"/>
      <c r="V6467" s="53"/>
      <c r="W6467" s="75"/>
      <c r="X6467" s="76"/>
    </row>
    <row r="6468" spans="1:24" ht="15" customHeight="1" x14ac:dyDescent="0.2">
      <c r="A6468" s="97" t="s">
        <v>348</v>
      </c>
    </row>
    <row r="6469" spans="1:24" x14ac:dyDescent="0.2">
      <c r="A6469" s="159" t="s">
        <v>391</v>
      </c>
    </row>
    <row r="6470" spans="1:24" x14ac:dyDescent="0.2">
      <c r="A6470" s="150" t="s">
        <v>415</v>
      </c>
    </row>
    <row r="6471" spans="1:24" s="26" customFormat="1" ht="15" x14ac:dyDescent="0.2">
      <c r="A6471" s="150" t="s">
        <v>386</v>
      </c>
      <c r="B6471" s="151"/>
      <c r="C6471" s="151"/>
      <c r="D6471" s="152"/>
      <c r="E6471" s="151"/>
      <c r="F6471" s="151"/>
      <c r="G6471" s="151"/>
      <c r="H6471" s="151"/>
      <c r="I6471" s="151"/>
      <c r="J6471" s="153"/>
      <c r="K6471" s="212"/>
      <c r="L6471" s="151"/>
      <c r="M6471" s="151"/>
      <c r="N6471" s="151"/>
      <c r="O6471" s="151"/>
      <c r="P6471" s="151"/>
      <c r="Q6471" s="151"/>
      <c r="R6471" s="151"/>
      <c r="S6471" s="151"/>
      <c r="T6471" s="151"/>
      <c r="U6471" s="151"/>
      <c r="V6471" s="151"/>
      <c r="W6471" s="154"/>
      <c r="X6471" s="6"/>
    </row>
    <row r="6474" spans="1:24" x14ac:dyDescent="0.2">
      <c r="H6474" s="8"/>
    </row>
  </sheetData>
  <autoFilter ref="A8:X6471" xr:uid="{B6D7B7BA-7DF4-4ADE-B95F-60463B840871}"/>
  <mergeCells count="17">
    <mergeCell ref="A2:G2"/>
    <mergeCell ref="A3:D3"/>
    <mergeCell ref="A5:A7"/>
    <mergeCell ref="B5:B7"/>
    <mergeCell ref="C5:C7"/>
    <mergeCell ref="D5:D7"/>
    <mergeCell ref="E5:L5"/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februāris</vt:lpstr>
      <vt:lpstr>februāris!Print_Titles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2025-02-18T11:27:48Z</cp:lastPrinted>
  <dcterms:created xsi:type="dcterms:W3CDTF">2023-01-25T10:55:28Z</dcterms:created>
  <dcterms:modified xsi:type="dcterms:W3CDTF">2025-04-04T13:11:21Z</dcterms:modified>
</cp:coreProperties>
</file>