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Ligumi\Līgums no 2025.01.01\"/>
    </mc:Choice>
  </mc:AlternateContent>
  <xr:revisionPtr revIDLastSave="0" documentId="13_ncr:1_{ABCB69F0-F16F-418F-8D5D-694722B5F6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  <c r="B90" i="1"/>
  <c r="B88" i="1"/>
  <c r="D88" i="1" s="1"/>
  <c r="D86" i="1"/>
  <c r="D85" i="1"/>
  <c r="B84" i="1"/>
  <c r="D84" i="1" s="1"/>
  <c r="B83" i="1"/>
  <c r="D83" i="1" s="1"/>
  <c r="B82" i="1"/>
  <c r="D82" i="1" s="1"/>
  <c r="B81" i="1"/>
  <c r="D81" i="1" s="1"/>
  <c r="D80" i="1"/>
  <c r="D79" i="1"/>
  <c r="B78" i="1"/>
  <c r="D78" i="1" s="1"/>
  <c r="D77" i="1"/>
  <c r="B76" i="1"/>
  <c r="D76" i="1" s="1"/>
  <c r="B75" i="1"/>
  <c r="D75" i="1" s="1"/>
  <c r="B74" i="1"/>
  <c r="D74" i="1" s="1"/>
  <c r="B73" i="1"/>
  <c r="D73" i="1" s="1"/>
  <c r="B72" i="1"/>
  <c r="D72" i="1" s="1"/>
  <c r="D71" i="1"/>
  <c r="B70" i="1"/>
  <c r="D70" i="1" s="1"/>
  <c r="D69" i="1"/>
  <c r="D68" i="1"/>
  <c r="B67" i="1"/>
  <c r="D67" i="1" s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B20" i="1"/>
  <c r="D19" i="1"/>
  <c r="D18" i="1"/>
  <c r="D17" i="1"/>
  <c r="D16" i="1"/>
  <c r="D15" i="1"/>
  <c r="D14" i="1"/>
  <c r="D13" i="1"/>
  <c r="D12" i="1"/>
  <c r="D11" i="1"/>
  <c r="D10" i="1"/>
  <c r="D9" i="1"/>
  <c r="D8" i="1"/>
  <c r="B92" i="1" l="1"/>
  <c r="D20" i="1"/>
  <c r="D92" i="1" s="1"/>
  <c r="D93" i="1" s="1"/>
</calcChain>
</file>

<file path=xl/sharedStrings.xml><?xml version="1.0" encoding="utf-8"?>
<sst xmlns="http://schemas.openxmlformats.org/spreadsheetml/2006/main" count="92" uniqueCount="91">
  <si>
    <t>Vērtība, EUR</t>
  </si>
  <si>
    <t>Nolietojuma gadi</t>
  </si>
  <si>
    <t>Kapitācijas nauda no 01.01.2024.</t>
  </si>
  <si>
    <t>Ierīce redzes asuma pārbaudei (apgaismota tabula)</t>
  </si>
  <si>
    <t>Otoskops</t>
  </si>
  <si>
    <t>Oftalmoskops</t>
  </si>
  <si>
    <t xml:space="preserve">Inhalators </t>
  </si>
  <si>
    <t>Elektrokardiogrāfs</t>
  </si>
  <si>
    <t>Ierīce rentgenogrammu apskatei (negatoskops)</t>
  </si>
  <si>
    <t>NMP komplekts</t>
  </si>
  <si>
    <t>Fonendoskops (ārstam) pieaugušajiem</t>
  </si>
  <si>
    <t>Fonendoskops (māsai) pieaugušajiem</t>
  </si>
  <si>
    <t xml:space="preserve">Fonendoskops (ārstam) bērniem </t>
  </si>
  <si>
    <t xml:space="preserve">Fonendoskops (māsai) bērniem </t>
  </si>
  <si>
    <t xml:space="preserve">Ierīce netiešai asins spiediena mērīšanai </t>
  </si>
  <si>
    <t xml:space="preserve">Medicīniskie svari un auguma mērītājs (pieaugušajiem) </t>
  </si>
  <si>
    <t xml:space="preserve">Medicīniskie svari (zīdaiņiem) </t>
  </si>
  <si>
    <t>Auguma mērītājs (zīdaiņiem)</t>
  </si>
  <si>
    <t xml:space="preserve">Medicīniskā lampa </t>
  </si>
  <si>
    <t>Nokomplektētā ārsta soma</t>
  </si>
  <si>
    <t>Medicīniskā kušete</t>
  </si>
  <si>
    <t xml:space="preserve">Instrumentu galds </t>
  </si>
  <si>
    <t xml:space="preserve">Bērnu izmeklēšanas galds </t>
  </si>
  <si>
    <t xml:space="preserve">Ledusskapis vakcīnu glabāšanai (ar saldētavu) </t>
  </si>
  <si>
    <t>Medikamentu skapis</t>
  </si>
  <si>
    <t xml:space="preserve">Aizslietnis pārvietojams </t>
  </si>
  <si>
    <t>Medicīniskais termometrs</t>
  </si>
  <si>
    <t>Lupa</t>
  </si>
  <si>
    <t>Venozais žņaugs</t>
  </si>
  <si>
    <t>Refleksu āmuriņš</t>
  </si>
  <si>
    <t>Anatomiskās un ķirurģiskās pincetes</t>
  </si>
  <si>
    <t>Medicīniskās grieznes</t>
  </si>
  <si>
    <t>Adatturi</t>
  </si>
  <si>
    <t>Garās pincetes</t>
  </si>
  <si>
    <t>Difūziju statīvs</t>
  </si>
  <si>
    <t>Ierīce augļa sirdstoņu izklausīšanai</t>
  </si>
  <si>
    <t>Lampiņa ar homogēnu gaismu</t>
  </si>
  <si>
    <t>Pikflometrs</t>
  </si>
  <si>
    <t>Pulsometrs</t>
  </si>
  <si>
    <t>Mērlente</t>
  </si>
  <si>
    <t>Nenarkotiskām analģētiķa šķīdums injekcijām (Sol.Diclofenaci 75 mg/ml - 5 ampulas)</t>
  </si>
  <si>
    <t>Nestreroīdā pretiekaisuma līdzekļa tabletes (Tab.Paracetamoli 500mg 10 tabletes vai Tab Ibuprofeni 200 mg 10 tbl)</t>
  </si>
  <si>
    <t>M holinoblokatora šķīdums injekcijām (Atropini sulphate 10 mg/ml 1ml ampulas -  5gab.)</t>
  </si>
  <si>
    <t>Adrenomimētiskā  līdzekļa šķīdums  injekcijām (Adrenalini 1 mg/ml,  1ml ampulas - 5 gab.)</t>
  </si>
  <si>
    <t>Sirds glikozīda šķīdums injekcijām (Digoxini 250 qg/ml - 5 gab)</t>
  </si>
  <si>
    <t>Neglikozīdā kardiotoniskā līdzekļa šķīdums infūzijām (Intropais simpatomimētiķis) ( Dobutamine 12,5 mg/ml Pr.II stac 5 ampulas)</t>
  </si>
  <si>
    <t>Antiaritmiskā līdzkļu, nātrija antagonistu šķīdums injekcijām (I klases antiaritmētiskie līdzkļi, ātriju, superventrikulārās un ventrukulārās aritmijas) (Lidocaini 20 mg/ml, 2 ml ampulas - 5 gab.)</t>
  </si>
  <si>
    <t>Antiaritmiskā līdzkļa, kalcija antagonista šķīdums injekcijām (IV klases anti aritmētiskie līdzkļi) ( Verapamili hrdrochloridi 2.5 mh/ml - 5 ampulas vai Verapamili 40 mg - 10 tabletes)</t>
  </si>
  <si>
    <t>Antiaritmētiskā līdzekļa, kālija antagonista šķīdums injekcijām ( III klases antiaritmiskais līdzeklis, supraventikulārās un ventikulārās aritmijas) ( Amiodaroni hydrohloridi 30 mg/ml, 10 ml ampula - 5 gab. vai 200 mg tbl - 10 gab)</t>
  </si>
  <si>
    <t>Neitropā hipotenzīvā līdzekļa šķīdums injekcijām (Clonidini 150qm/ml, 1 ml ampula - 5 gab)</t>
  </si>
  <si>
    <t>Neitropā hipotenzīvā līdzekļa tabletes (Clonidin 150 qg tbl - 10 tabletes vai Moxonidini 200 qg tbl - 10 tabletes)</t>
  </si>
  <si>
    <t>Koronarolītiskā līdzekļa, kalcija antagonista tabletes (Amlodipine 5 mg tabletes -10 gab. vai Nifedipine 10 mg - 20 mg tabletes - 10 gab., vai Felodipine 5 mg tabletes - 10 gb., vai Nicardipine 20 mg tabletes -10 gb)</t>
  </si>
  <si>
    <t>Koronarolītiska līdzkļa zemmēles aerosols (Nitromit 0,4mg) 180 devas</t>
  </si>
  <si>
    <t>Koronarolītiska līdzekļa tabletes ( Isosorbidi 10-30 mg - 10 gab. vai Isosorbidi mononitrate 10 mg tabletes - 10 gab., vai Glycerili trinitrate qg - 2 mg tabletes - 10 gab.)</t>
  </si>
  <si>
    <t>Bronholotiskā līdzekļa aerosols inhalācijām (Salbutamoli 100qg/deva -1 orģināls</t>
  </si>
  <si>
    <t>Bronholītiskā līdzekļa  šķīdums injekcijām  (Aminophylini 24 mg/ml, 5 ml vai 10 ml ampulas - 5 gab.)</t>
  </si>
  <si>
    <t>Trankvilizatora šķīdums  injekcijām (Diazepami 5 mg/ml, 2 ml ampulas - 5 gab.)</t>
  </si>
  <si>
    <t>Neiroleptiskā līdzekļa šķīdums  injekcijām ( Furosemīdi 10 mg/ml 1 ml ampulas - 5 gab.)</t>
  </si>
  <si>
    <t>Glikokortikoīdu šķīdums injekcijām ( Dexamethasoni 4 mg/ml, 1 ml ampulas 5 gab)</t>
  </si>
  <si>
    <t>Pretindes pulveris, emulsija vai tabletes (Carbon activ. Tabletes vai pulveris, 25 g deva)</t>
  </si>
  <si>
    <t>Antihistamīno līdzekļu šķīdums injekcijām ( Clemastini 1 mg/ml, 2 ml ampulas - 5 gab. vai Chlorphenamini maleati 10 mg/ml/1 ml ampulas - 5 gab)</t>
  </si>
  <si>
    <t>Stripi Lipid Profile (vienā stripā HOL, TRG,ABH,ZBL,ne ABL)</t>
  </si>
  <si>
    <t>Sāļu šķīdumi infūzijām ( Natri cloride 9 mg/ml, 250-500ml šķīdums)</t>
  </si>
  <si>
    <t>Vienreizlietojamie cimdi</t>
  </si>
  <si>
    <t>Dezinfekcijas līdzekļi 5 ml</t>
  </si>
  <si>
    <t xml:space="preserve">Sterils dzemdību komplekts </t>
  </si>
  <si>
    <t>Medicīniskais rullis</t>
  </si>
  <si>
    <t>Saimniecības preces, t.sk. roku dvielis</t>
  </si>
  <si>
    <t>Medicīniskā dokumentācija (ambulatoras kartes, receptes, citas veidlapas)</t>
  </si>
  <si>
    <t>Ārsta darba alga</t>
  </si>
  <si>
    <t>Reģistratora funkcijām</t>
  </si>
  <si>
    <t>Sistēmbloks ar aksesuāriem un operacionālo sistēmu, Firewall un antivīrusu programma (3 gab)</t>
  </si>
  <si>
    <t>Monitori (3 gab)</t>
  </si>
  <si>
    <t xml:space="preserve">Daudzfunkcionālais Printeris - skeneris, fakss, kopētājs </t>
  </si>
  <si>
    <t>Tonera kasete printerim (3 nomaiņas gadā)</t>
  </si>
  <si>
    <t>Datortehnikas uzturēšana  (35 euro mēnesī)</t>
  </si>
  <si>
    <t>Mobilais telefons (2 gab.)</t>
  </si>
  <si>
    <t xml:space="preserve">Mobilo telefonu abonēšanas maksa mēnesī </t>
  </si>
  <si>
    <t xml:space="preserve">Stacionāro telefonu (2 gab) un  interneta abonēšanas maksa gadam </t>
  </si>
  <si>
    <t>Radiotelefons (2 gab)</t>
  </si>
  <si>
    <t>Portatīvais dators</t>
  </si>
  <si>
    <t>Specializētā programmatūra (ārsta birojs pamata komplekts )</t>
  </si>
  <si>
    <t>Mērķa kritēriju izpildes maksājums kapitācijas naudā</t>
  </si>
  <si>
    <t>Pacientu telefonkonsultāciju apmaksa</t>
  </si>
  <si>
    <t>Kopā prakses izmaksas</t>
  </si>
  <si>
    <t>Kapitācijas nauda</t>
  </si>
  <si>
    <t>Attiecas uz tiem IZPILDĪTĀJIEM, kuri sniedz 1.pielikumā norādītos ģimenes ārsta prakses pakalpojumus</t>
  </si>
  <si>
    <t>Medicīnas instrumenti un iekārtas</t>
  </si>
  <si>
    <t>Kapitācijas nauda no 2024. gada 1.janvāra, saskaņā ar MK noteikumiem Nr.555 "Veselības aprūpes pakalpojumu organizēšanas un samaksas kārtība" 11.pielikumu</t>
  </si>
  <si>
    <t>8.pielikums</t>
  </si>
  <si>
    <t>līgumam par valsts apmaksātu veselības aprūpes
pakalpojumu sniegšanu un apmaksu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</si>
</sst>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3" fillId="0" borderId="1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tabSelected="1" workbookViewId="0">
      <selection activeCell="G12" sqref="G12"/>
    </sheetView>
  </sheetViews>
  <sheetFormatPr defaultRowHeight="13.8" x14ac:dyDescent="0.25"/>
  <cols>
    <col min="1" max="1" width="39.77734375" style="2" customWidth="1"/>
    <col min="2" max="4" width="15.77734375" style="2" customWidth="1"/>
    <col min="5" max="16384" width="8.88671875" style="2"/>
  </cols>
  <sheetData>
    <row r="1" spans="1:4" x14ac:dyDescent="0.25">
      <c r="D1" s="1" t="s">
        <v>89</v>
      </c>
    </row>
    <row r="2" spans="1:4" ht="31.2" customHeight="1" x14ac:dyDescent="0.25">
      <c r="B2" s="24" t="s">
        <v>90</v>
      </c>
      <c r="C2" s="24"/>
      <c r="D2" s="24"/>
    </row>
    <row r="3" spans="1:4" x14ac:dyDescent="0.25">
      <c r="D3" s="1"/>
    </row>
    <row r="4" spans="1:4" ht="14.4" customHeight="1" x14ac:dyDescent="0.25">
      <c r="A4" s="25" t="s">
        <v>85</v>
      </c>
      <c r="B4" s="25"/>
      <c r="C4" s="25"/>
      <c r="D4" s="25"/>
    </row>
    <row r="5" spans="1:4" x14ac:dyDescent="0.25">
      <c r="A5" s="26" t="s">
        <v>86</v>
      </c>
      <c r="B5" s="26"/>
      <c r="C5" s="26"/>
      <c r="D5" s="26"/>
    </row>
    <row r="7" spans="1:4" ht="41.4" x14ac:dyDescent="0.25">
      <c r="A7" s="19" t="s">
        <v>87</v>
      </c>
      <c r="B7" s="19" t="s">
        <v>0</v>
      </c>
      <c r="C7" s="19" t="s">
        <v>1</v>
      </c>
      <c r="D7" s="19" t="s">
        <v>2</v>
      </c>
    </row>
    <row r="8" spans="1:4" ht="27.6" x14ac:dyDescent="0.25">
      <c r="A8" s="3" t="s">
        <v>3</v>
      </c>
      <c r="B8" s="4">
        <v>205.7</v>
      </c>
      <c r="C8" s="5">
        <v>10</v>
      </c>
      <c r="D8" s="4">
        <f t="shared" ref="D8:D61" si="0">B8/C8/12</f>
        <v>1.7141666666666666</v>
      </c>
    </row>
    <row r="9" spans="1:4" x14ac:dyDescent="0.25">
      <c r="A9" s="3" t="s">
        <v>4</v>
      </c>
      <c r="B9" s="6">
        <v>165.05</v>
      </c>
      <c r="C9" s="5">
        <v>10</v>
      </c>
      <c r="D9" s="4">
        <f t="shared" si="0"/>
        <v>1.375416666666667</v>
      </c>
    </row>
    <row r="10" spans="1:4" x14ac:dyDescent="0.25">
      <c r="A10" s="3" t="s">
        <v>5</v>
      </c>
      <c r="B10" s="6">
        <v>119.79</v>
      </c>
      <c r="C10" s="5">
        <v>10</v>
      </c>
      <c r="D10" s="4">
        <f t="shared" si="0"/>
        <v>0.99825000000000008</v>
      </c>
    </row>
    <row r="11" spans="1:4" x14ac:dyDescent="0.25">
      <c r="A11" s="3" t="s">
        <v>6</v>
      </c>
      <c r="B11" s="6">
        <v>67.760000000000005</v>
      </c>
      <c r="C11" s="5">
        <v>10</v>
      </c>
      <c r="D11" s="4">
        <f t="shared" si="0"/>
        <v>0.56466666666666676</v>
      </c>
    </row>
    <row r="12" spans="1:4" x14ac:dyDescent="0.25">
      <c r="A12" s="3" t="s">
        <v>7</v>
      </c>
      <c r="B12" s="4">
        <v>1512.5</v>
      </c>
      <c r="C12" s="7">
        <v>10</v>
      </c>
      <c r="D12" s="4">
        <f t="shared" si="0"/>
        <v>12.604166666666666</v>
      </c>
    </row>
    <row r="13" spans="1:4" x14ac:dyDescent="0.25">
      <c r="A13" s="3" t="s">
        <v>8</v>
      </c>
      <c r="B13" s="4">
        <v>88.33</v>
      </c>
      <c r="C13" s="7">
        <v>10</v>
      </c>
      <c r="D13" s="4">
        <f t="shared" si="0"/>
        <v>0.73608333333333331</v>
      </c>
    </row>
    <row r="14" spans="1:4" x14ac:dyDescent="0.25">
      <c r="A14" s="3" t="s">
        <v>9</v>
      </c>
      <c r="B14" s="4">
        <v>33.880000000000003</v>
      </c>
      <c r="C14" s="7">
        <v>10</v>
      </c>
      <c r="D14" s="4">
        <f t="shared" si="0"/>
        <v>0.28233333333333338</v>
      </c>
    </row>
    <row r="15" spans="1:4" x14ac:dyDescent="0.25">
      <c r="A15" s="3" t="s">
        <v>10</v>
      </c>
      <c r="B15" s="4">
        <v>227.06</v>
      </c>
      <c r="C15" s="7">
        <v>10</v>
      </c>
      <c r="D15" s="4">
        <f t="shared" si="0"/>
        <v>1.8921666666666666</v>
      </c>
    </row>
    <row r="16" spans="1:4" x14ac:dyDescent="0.25">
      <c r="A16" s="3" t="s">
        <v>11</v>
      </c>
      <c r="B16" s="4">
        <v>227.06</v>
      </c>
      <c r="C16" s="7">
        <v>10</v>
      </c>
      <c r="D16" s="4">
        <f t="shared" si="0"/>
        <v>1.8921666666666666</v>
      </c>
    </row>
    <row r="17" spans="1:4" x14ac:dyDescent="0.25">
      <c r="A17" s="3" t="s">
        <v>12</v>
      </c>
      <c r="B17" s="4">
        <v>94.74</v>
      </c>
      <c r="C17" s="7">
        <v>10</v>
      </c>
      <c r="D17" s="4">
        <f t="shared" si="0"/>
        <v>0.78949999999999998</v>
      </c>
    </row>
    <row r="18" spans="1:4" x14ac:dyDescent="0.25">
      <c r="A18" s="3" t="s">
        <v>13</v>
      </c>
      <c r="B18" s="4">
        <v>94.74</v>
      </c>
      <c r="C18" s="7">
        <v>10</v>
      </c>
      <c r="D18" s="4">
        <f t="shared" si="0"/>
        <v>0.78949999999999998</v>
      </c>
    </row>
    <row r="19" spans="1:4" x14ac:dyDescent="0.25">
      <c r="A19" s="3" t="s">
        <v>14</v>
      </c>
      <c r="B19" s="4">
        <v>101.34</v>
      </c>
      <c r="C19" s="7">
        <v>10</v>
      </c>
      <c r="D19" s="4">
        <f t="shared" si="0"/>
        <v>0.84450000000000003</v>
      </c>
    </row>
    <row r="20" spans="1:4" ht="27.6" x14ac:dyDescent="0.25">
      <c r="A20" s="3" t="s">
        <v>15</v>
      </c>
      <c r="B20" s="4">
        <f>444+22.26</f>
        <v>466.26</v>
      </c>
      <c r="C20" s="7">
        <v>10</v>
      </c>
      <c r="D20" s="4">
        <f t="shared" si="0"/>
        <v>3.8855</v>
      </c>
    </row>
    <row r="21" spans="1:4" x14ac:dyDescent="0.25">
      <c r="A21" s="3" t="s">
        <v>16</v>
      </c>
      <c r="B21" s="4">
        <v>339.8</v>
      </c>
      <c r="C21" s="7">
        <v>10</v>
      </c>
      <c r="D21" s="4">
        <f t="shared" si="0"/>
        <v>2.831666666666667</v>
      </c>
    </row>
    <row r="22" spans="1:4" x14ac:dyDescent="0.25">
      <c r="A22" s="3" t="s">
        <v>17</v>
      </c>
      <c r="B22" s="4">
        <v>69.260000000000005</v>
      </c>
      <c r="C22" s="7">
        <v>10</v>
      </c>
      <c r="D22" s="4">
        <f t="shared" si="0"/>
        <v>0.57716666666666672</v>
      </c>
    </row>
    <row r="23" spans="1:4" x14ac:dyDescent="0.25">
      <c r="A23" s="3" t="s">
        <v>18</v>
      </c>
      <c r="B23" s="4">
        <v>500</v>
      </c>
      <c r="C23" s="7">
        <v>10</v>
      </c>
      <c r="D23" s="4">
        <f t="shared" si="0"/>
        <v>4.166666666666667</v>
      </c>
    </row>
    <row r="24" spans="1:4" x14ac:dyDescent="0.25">
      <c r="A24" s="3" t="s">
        <v>19</v>
      </c>
      <c r="B24" s="4">
        <v>156.09</v>
      </c>
      <c r="C24" s="7">
        <v>10</v>
      </c>
      <c r="D24" s="4">
        <f t="shared" si="0"/>
        <v>1.3007500000000001</v>
      </c>
    </row>
    <row r="25" spans="1:4" x14ac:dyDescent="0.25">
      <c r="A25" s="3" t="s">
        <v>20</v>
      </c>
      <c r="B25" s="4">
        <v>290.39999999999998</v>
      </c>
      <c r="C25" s="7">
        <v>10</v>
      </c>
      <c r="D25" s="4">
        <f t="shared" si="0"/>
        <v>2.42</v>
      </c>
    </row>
    <row r="26" spans="1:4" x14ac:dyDescent="0.25">
      <c r="A26" s="3" t="s">
        <v>20</v>
      </c>
      <c r="B26" s="4">
        <v>290.39999999999998</v>
      </c>
      <c r="C26" s="7">
        <v>10</v>
      </c>
      <c r="D26" s="4">
        <f t="shared" si="0"/>
        <v>2.42</v>
      </c>
    </row>
    <row r="27" spans="1:4" x14ac:dyDescent="0.25">
      <c r="A27" s="3" t="s">
        <v>21</v>
      </c>
      <c r="B27" s="4">
        <v>272.25</v>
      </c>
      <c r="C27" s="7">
        <v>10</v>
      </c>
      <c r="D27" s="4">
        <f t="shared" si="0"/>
        <v>2.2687500000000003</v>
      </c>
    </row>
    <row r="28" spans="1:4" x14ac:dyDescent="0.25">
      <c r="A28" s="3" t="s">
        <v>22</v>
      </c>
      <c r="B28" s="4">
        <v>365.78</v>
      </c>
      <c r="C28" s="7">
        <v>10</v>
      </c>
      <c r="D28" s="4">
        <f t="shared" si="0"/>
        <v>3.0481666666666665</v>
      </c>
    </row>
    <row r="29" spans="1:4" x14ac:dyDescent="0.25">
      <c r="A29" s="3" t="s">
        <v>23</v>
      </c>
      <c r="B29" s="4">
        <v>444.98</v>
      </c>
      <c r="C29" s="7">
        <v>10</v>
      </c>
      <c r="D29" s="4">
        <f t="shared" si="0"/>
        <v>3.7081666666666671</v>
      </c>
    </row>
    <row r="30" spans="1:4" x14ac:dyDescent="0.25">
      <c r="A30" s="3" t="s">
        <v>24</v>
      </c>
      <c r="B30" s="4">
        <v>155</v>
      </c>
      <c r="C30" s="7">
        <v>10</v>
      </c>
      <c r="D30" s="4">
        <f t="shared" si="0"/>
        <v>1.2916666666666667</v>
      </c>
    </row>
    <row r="31" spans="1:4" x14ac:dyDescent="0.25">
      <c r="A31" s="3" t="s">
        <v>25</v>
      </c>
      <c r="B31" s="4">
        <v>232.43</v>
      </c>
      <c r="C31" s="7">
        <v>10</v>
      </c>
      <c r="D31" s="4">
        <f t="shared" si="0"/>
        <v>1.9369166666666668</v>
      </c>
    </row>
    <row r="32" spans="1:4" x14ac:dyDescent="0.25">
      <c r="A32" s="8" t="s">
        <v>26</v>
      </c>
      <c r="B32" s="4">
        <v>3.38</v>
      </c>
      <c r="C32" s="7">
        <v>3</v>
      </c>
      <c r="D32" s="4">
        <f t="shared" si="0"/>
        <v>9.3888888888888897E-2</v>
      </c>
    </row>
    <row r="33" spans="1:4" x14ac:dyDescent="0.25">
      <c r="A33" s="8" t="s">
        <v>27</v>
      </c>
      <c r="B33" s="4">
        <v>3.9</v>
      </c>
      <c r="C33" s="7">
        <v>3</v>
      </c>
      <c r="D33" s="4">
        <f t="shared" si="0"/>
        <v>0.10833333333333334</v>
      </c>
    </row>
    <row r="34" spans="1:4" x14ac:dyDescent="0.25">
      <c r="A34" s="8" t="s">
        <v>28</v>
      </c>
      <c r="B34" s="4">
        <v>6.03</v>
      </c>
      <c r="C34" s="7">
        <v>3</v>
      </c>
      <c r="D34" s="4">
        <f t="shared" si="0"/>
        <v>0.16750000000000001</v>
      </c>
    </row>
    <row r="35" spans="1:4" x14ac:dyDescent="0.25">
      <c r="A35" s="8" t="s">
        <v>29</v>
      </c>
      <c r="B35" s="4">
        <v>19.87</v>
      </c>
      <c r="C35" s="7">
        <v>3</v>
      </c>
      <c r="D35" s="4">
        <f t="shared" si="0"/>
        <v>0.55194444444444446</v>
      </c>
    </row>
    <row r="36" spans="1:4" x14ac:dyDescent="0.25">
      <c r="A36" s="8" t="s">
        <v>30</v>
      </c>
      <c r="B36" s="4">
        <v>14.25</v>
      </c>
      <c r="C36" s="7">
        <v>3</v>
      </c>
      <c r="D36" s="4">
        <f t="shared" si="0"/>
        <v>0.39583333333333331</v>
      </c>
    </row>
    <row r="37" spans="1:4" x14ac:dyDescent="0.25">
      <c r="A37" s="8" t="s">
        <v>31</v>
      </c>
      <c r="B37" s="4">
        <v>3.33</v>
      </c>
      <c r="C37" s="7">
        <v>3</v>
      </c>
      <c r="D37" s="4">
        <f t="shared" si="0"/>
        <v>9.2500000000000013E-2</v>
      </c>
    </row>
    <row r="38" spans="1:4" x14ac:dyDescent="0.25">
      <c r="A38" s="8" t="s">
        <v>32</v>
      </c>
      <c r="B38" s="4">
        <v>2.95</v>
      </c>
      <c r="C38" s="7">
        <v>3</v>
      </c>
      <c r="D38" s="4">
        <f t="shared" si="0"/>
        <v>8.1944444444444445E-2</v>
      </c>
    </row>
    <row r="39" spans="1:4" x14ac:dyDescent="0.25">
      <c r="A39" s="8" t="s">
        <v>33</v>
      </c>
      <c r="B39" s="4">
        <v>2.2400000000000002</v>
      </c>
      <c r="C39" s="7">
        <v>3</v>
      </c>
      <c r="D39" s="4">
        <f t="shared" si="0"/>
        <v>6.2222222222222227E-2</v>
      </c>
    </row>
    <row r="40" spans="1:4" x14ac:dyDescent="0.25">
      <c r="A40" s="8" t="s">
        <v>34</v>
      </c>
      <c r="B40" s="4">
        <v>70.42</v>
      </c>
      <c r="C40" s="7">
        <v>5</v>
      </c>
      <c r="D40" s="4">
        <f t="shared" si="0"/>
        <v>1.1736666666666666</v>
      </c>
    </row>
    <row r="41" spans="1:4" x14ac:dyDescent="0.25">
      <c r="A41" s="8" t="s">
        <v>35</v>
      </c>
      <c r="B41" s="4">
        <v>25</v>
      </c>
      <c r="C41" s="7">
        <v>5</v>
      </c>
      <c r="D41" s="4">
        <f t="shared" si="0"/>
        <v>0.41666666666666669</v>
      </c>
    </row>
    <row r="42" spans="1:4" x14ac:dyDescent="0.25">
      <c r="A42" s="8" t="s">
        <v>36</v>
      </c>
      <c r="B42" s="4">
        <v>10.84</v>
      </c>
      <c r="C42" s="7">
        <v>3</v>
      </c>
      <c r="D42" s="4">
        <f t="shared" si="0"/>
        <v>0.30111111111111111</v>
      </c>
    </row>
    <row r="43" spans="1:4" x14ac:dyDescent="0.25">
      <c r="A43" s="8" t="s">
        <v>37</v>
      </c>
      <c r="B43" s="4">
        <v>59.95</v>
      </c>
      <c r="C43" s="7">
        <v>5</v>
      </c>
      <c r="D43" s="4">
        <f t="shared" si="0"/>
        <v>0.99916666666666665</v>
      </c>
    </row>
    <row r="44" spans="1:4" x14ac:dyDescent="0.25">
      <c r="A44" s="8" t="s">
        <v>38</v>
      </c>
      <c r="B44" s="4">
        <v>30</v>
      </c>
      <c r="C44" s="7">
        <v>5</v>
      </c>
      <c r="D44" s="4">
        <f t="shared" si="0"/>
        <v>0.5</v>
      </c>
    </row>
    <row r="45" spans="1:4" x14ac:dyDescent="0.25">
      <c r="A45" s="8" t="s">
        <v>39</v>
      </c>
      <c r="B45" s="4">
        <v>0.55000000000000004</v>
      </c>
      <c r="C45" s="7">
        <v>5</v>
      </c>
      <c r="D45" s="4">
        <f t="shared" si="0"/>
        <v>9.1666666666666684E-3</v>
      </c>
    </row>
    <row r="46" spans="1:4" ht="27.6" x14ac:dyDescent="0.25">
      <c r="A46" s="9" t="s">
        <v>40</v>
      </c>
      <c r="B46" s="10">
        <v>5.99</v>
      </c>
      <c r="C46" s="11">
        <v>1</v>
      </c>
      <c r="D46" s="4">
        <f t="shared" si="0"/>
        <v>0.4991666666666667</v>
      </c>
    </row>
    <row r="47" spans="1:4" ht="41.4" x14ac:dyDescent="0.25">
      <c r="A47" s="9" t="s">
        <v>41</v>
      </c>
      <c r="B47" s="10">
        <v>0.84</v>
      </c>
      <c r="C47" s="11">
        <v>1</v>
      </c>
      <c r="D47" s="4">
        <f t="shared" si="0"/>
        <v>6.9999999999999993E-2</v>
      </c>
    </row>
    <row r="48" spans="1:4" ht="41.4" x14ac:dyDescent="0.25">
      <c r="A48" s="9" t="s">
        <v>42</v>
      </c>
      <c r="B48" s="10">
        <v>3.96</v>
      </c>
      <c r="C48" s="11">
        <v>1</v>
      </c>
      <c r="D48" s="4">
        <f t="shared" si="0"/>
        <v>0.33</v>
      </c>
    </row>
    <row r="49" spans="1:4" ht="27.6" x14ac:dyDescent="0.25">
      <c r="A49" s="9" t="s">
        <v>43</v>
      </c>
      <c r="B49" s="10">
        <v>4.24</v>
      </c>
      <c r="C49" s="11">
        <v>1</v>
      </c>
      <c r="D49" s="4">
        <f t="shared" si="0"/>
        <v>0.35333333333333333</v>
      </c>
    </row>
    <row r="50" spans="1:4" ht="27.6" x14ac:dyDescent="0.25">
      <c r="A50" s="9" t="s">
        <v>44</v>
      </c>
      <c r="B50" s="10">
        <v>4.3</v>
      </c>
      <c r="C50" s="11">
        <v>1</v>
      </c>
      <c r="D50" s="4">
        <f t="shared" si="0"/>
        <v>0.35833333333333334</v>
      </c>
    </row>
    <row r="51" spans="1:4" ht="41.4" x14ac:dyDescent="0.25">
      <c r="A51" s="9" t="s">
        <v>45</v>
      </c>
      <c r="B51" s="10">
        <v>41.57</v>
      </c>
      <c r="C51" s="11">
        <v>1</v>
      </c>
      <c r="D51" s="4">
        <f t="shared" si="0"/>
        <v>3.4641666666666668</v>
      </c>
    </row>
    <row r="52" spans="1:4" ht="69" x14ac:dyDescent="0.25">
      <c r="A52" s="9" t="s">
        <v>46</v>
      </c>
      <c r="B52" s="10">
        <v>4.3</v>
      </c>
      <c r="C52" s="11">
        <v>1</v>
      </c>
      <c r="D52" s="4">
        <f t="shared" si="0"/>
        <v>0.35833333333333334</v>
      </c>
    </row>
    <row r="53" spans="1:4" ht="55.2" x14ac:dyDescent="0.25">
      <c r="A53" s="9" t="s">
        <v>47</v>
      </c>
      <c r="B53" s="10">
        <v>0.76</v>
      </c>
      <c r="C53" s="11">
        <v>1</v>
      </c>
      <c r="D53" s="4">
        <f t="shared" si="0"/>
        <v>6.3333333333333339E-2</v>
      </c>
    </row>
    <row r="54" spans="1:4" ht="69" x14ac:dyDescent="0.25">
      <c r="A54" s="9" t="s">
        <v>48</v>
      </c>
      <c r="B54" s="10">
        <v>1.1000000000000001</v>
      </c>
      <c r="C54" s="11">
        <v>1</v>
      </c>
      <c r="D54" s="4">
        <f t="shared" si="0"/>
        <v>9.1666666666666674E-2</v>
      </c>
    </row>
    <row r="55" spans="1:4" ht="41.4" x14ac:dyDescent="0.25">
      <c r="A55" s="9" t="s">
        <v>49</v>
      </c>
      <c r="B55" s="10">
        <v>4</v>
      </c>
      <c r="C55" s="11">
        <v>1</v>
      </c>
      <c r="D55" s="4">
        <f t="shared" si="0"/>
        <v>0.33333333333333331</v>
      </c>
    </row>
    <row r="56" spans="1:4" ht="41.4" x14ac:dyDescent="0.25">
      <c r="A56" s="9" t="s">
        <v>50</v>
      </c>
      <c r="B56" s="10">
        <v>2.36</v>
      </c>
      <c r="C56" s="11">
        <v>1</v>
      </c>
      <c r="D56" s="4">
        <f t="shared" si="0"/>
        <v>0.19666666666666666</v>
      </c>
    </row>
    <row r="57" spans="1:4" ht="69" x14ac:dyDescent="0.25">
      <c r="A57" s="9" t="s">
        <v>51</v>
      </c>
      <c r="B57" s="10">
        <v>0.41</v>
      </c>
      <c r="C57" s="11">
        <v>1</v>
      </c>
      <c r="D57" s="4">
        <f t="shared" si="0"/>
        <v>3.4166666666666665E-2</v>
      </c>
    </row>
    <row r="58" spans="1:4" ht="27.6" x14ac:dyDescent="0.25">
      <c r="A58" s="9" t="s">
        <v>52</v>
      </c>
      <c r="B58" s="10">
        <v>6.38</v>
      </c>
      <c r="C58" s="11">
        <v>1</v>
      </c>
      <c r="D58" s="4">
        <f t="shared" si="0"/>
        <v>0.53166666666666662</v>
      </c>
    </row>
    <row r="59" spans="1:4" ht="55.2" x14ac:dyDescent="0.25">
      <c r="A59" s="9" t="s">
        <v>53</v>
      </c>
      <c r="B59" s="10">
        <v>0.73</v>
      </c>
      <c r="C59" s="11">
        <v>1</v>
      </c>
      <c r="D59" s="4">
        <f t="shared" si="0"/>
        <v>6.083333333333333E-2</v>
      </c>
    </row>
    <row r="60" spans="1:4" ht="27.6" x14ac:dyDescent="0.25">
      <c r="A60" s="9" t="s">
        <v>54</v>
      </c>
      <c r="B60" s="10">
        <v>3.57</v>
      </c>
      <c r="C60" s="11">
        <v>1</v>
      </c>
      <c r="D60" s="4">
        <f t="shared" si="0"/>
        <v>0.29749999999999999</v>
      </c>
    </row>
    <row r="61" spans="1:4" ht="41.4" x14ac:dyDescent="0.25">
      <c r="A61" s="9" t="s">
        <v>55</v>
      </c>
      <c r="B61" s="10">
        <v>9.5299999999999994</v>
      </c>
      <c r="C61" s="11">
        <v>1</v>
      </c>
      <c r="D61" s="4">
        <f t="shared" si="0"/>
        <v>0.79416666666666658</v>
      </c>
    </row>
    <row r="62" spans="1:4" ht="27.6" x14ac:dyDescent="0.25">
      <c r="A62" s="9" t="s">
        <v>56</v>
      </c>
      <c r="B62" s="10">
        <v>3.66</v>
      </c>
      <c r="C62" s="11">
        <v>1</v>
      </c>
      <c r="D62" s="4">
        <f>B62/C62/12-0.0159</f>
        <v>0.28909999999999997</v>
      </c>
    </row>
    <row r="63" spans="1:4" ht="27.6" x14ac:dyDescent="0.25">
      <c r="A63" s="9" t="s">
        <v>57</v>
      </c>
      <c r="B63" s="10">
        <v>5.3</v>
      </c>
      <c r="C63" s="11">
        <v>1</v>
      </c>
      <c r="D63" s="4">
        <f t="shared" ref="D63:D69" si="1">B63/C63/12</f>
        <v>0.44166666666666665</v>
      </c>
    </row>
    <row r="64" spans="1:4" ht="27.6" x14ac:dyDescent="0.25">
      <c r="A64" s="9" t="s">
        <v>58</v>
      </c>
      <c r="B64" s="10">
        <v>1.4319999999999999</v>
      </c>
      <c r="C64" s="11">
        <v>1</v>
      </c>
      <c r="D64" s="4">
        <f t="shared" si="1"/>
        <v>0.11933333333333333</v>
      </c>
    </row>
    <row r="65" spans="1:4" ht="27.6" x14ac:dyDescent="0.25">
      <c r="A65" s="9" t="s">
        <v>59</v>
      </c>
      <c r="B65" s="10">
        <v>0.23</v>
      </c>
      <c r="C65" s="11">
        <v>1</v>
      </c>
      <c r="D65" s="4">
        <f t="shared" si="1"/>
        <v>1.9166666666666669E-2</v>
      </c>
    </row>
    <row r="66" spans="1:4" ht="55.2" x14ac:dyDescent="0.25">
      <c r="A66" s="9" t="s">
        <v>60</v>
      </c>
      <c r="B66" s="10">
        <v>3.74</v>
      </c>
      <c r="C66" s="11">
        <v>1</v>
      </c>
      <c r="D66" s="4">
        <f t="shared" si="1"/>
        <v>0.3116666666666667</v>
      </c>
    </row>
    <row r="67" spans="1:4" ht="27.6" x14ac:dyDescent="0.25">
      <c r="A67" s="9" t="s">
        <v>61</v>
      </c>
      <c r="B67" s="10">
        <f>(66.08/25*308.2001*12)*0.001</f>
        <v>9.7756140518400017</v>
      </c>
      <c r="C67" s="11">
        <v>1</v>
      </c>
      <c r="D67" s="4">
        <f t="shared" si="1"/>
        <v>0.81463450432000017</v>
      </c>
    </row>
    <row r="68" spans="1:4" ht="27.6" x14ac:dyDescent="0.25">
      <c r="A68" s="9" t="s">
        <v>62</v>
      </c>
      <c r="B68" s="10">
        <v>1</v>
      </c>
      <c r="C68" s="11">
        <v>1</v>
      </c>
      <c r="D68" s="4">
        <f t="shared" si="1"/>
        <v>8.3333333333333329E-2</v>
      </c>
    </row>
    <row r="69" spans="1:4" x14ac:dyDescent="0.25">
      <c r="A69" s="9" t="s">
        <v>63</v>
      </c>
      <c r="B69" s="12">
        <v>104.64</v>
      </c>
      <c r="C69" s="13">
        <v>1</v>
      </c>
      <c r="D69" s="4">
        <f t="shared" si="1"/>
        <v>8.7200000000000006</v>
      </c>
    </row>
    <row r="70" spans="1:4" x14ac:dyDescent="0.25">
      <c r="A70" s="9" t="s">
        <v>64</v>
      </c>
      <c r="B70" s="10">
        <f>12.6*12</f>
        <v>151.19999999999999</v>
      </c>
      <c r="C70" s="11">
        <v>1</v>
      </c>
      <c r="D70" s="4">
        <f>B70/C70/12</f>
        <v>12.6</v>
      </c>
    </row>
    <row r="71" spans="1:4" x14ac:dyDescent="0.25">
      <c r="A71" s="9" t="s">
        <v>65</v>
      </c>
      <c r="B71" s="6">
        <v>5.04</v>
      </c>
      <c r="C71" s="5">
        <v>1</v>
      </c>
      <c r="D71" s="4">
        <f>B71/C71/12</f>
        <v>0.42</v>
      </c>
    </row>
    <row r="72" spans="1:4" x14ac:dyDescent="0.25">
      <c r="A72" s="9" t="s">
        <v>66</v>
      </c>
      <c r="B72" s="6">
        <f>27.94*12</f>
        <v>335.28000000000003</v>
      </c>
      <c r="C72" s="5">
        <v>1</v>
      </c>
      <c r="D72" s="4">
        <f>B72/C72/12</f>
        <v>27.94</v>
      </c>
    </row>
    <row r="73" spans="1:4" x14ac:dyDescent="0.25">
      <c r="A73" s="9" t="s">
        <v>67</v>
      </c>
      <c r="B73" s="6">
        <f>23.35*12</f>
        <v>280.20000000000005</v>
      </c>
      <c r="C73" s="5">
        <v>1</v>
      </c>
      <c r="D73" s="4">
        <f>B73/C73/12</f>
        <v>23.350000000000005</v>
      </c>
    </row>
    <row r="74" spans="1:4" ht="27.6" x14ac:dyDescent="0.25">
      <c r="A74" s="9" t="s">
        <v>68</v>
      </c>
      <c r="B74" s="12">
        <f>42.9*12</f>
        <v>514.79999999999995</v>
      </c>
      <c r="C74" s="13">
        <v>1</v>
      </c>
      <c r="D74" s="4">
        <f>B74/C74/12</f>
        <v>42.9</v>
      </c>
    </row>
    <row r="75" spans="1:4" x14ac:dyDescent="0.25">
      <c r="A75" s="14" t="s">
        <v>69</v>
      </c>
      <c r="B75" s="6">
        <f>ROUND(2304*12*1.2359,2)</f>
        <v>34170.160000000003</v>
      </c>
      <c r="C75" s="5"/>
      <c r="D75" s="6">
        <f>B75/12</f>
        <v>2847.5133333333338</v>
      </c>
    </row>
    <row r="76" spans="1:4" x14ac:dyDescent="0.25">
      <c r="A76" s="14" t="s">
        <v>70</v>
      </c>
      <c r="B76" s="6">
        <f>ROUND(781.76*12*1.2359,2)</f>
        <v>11594.13</v>
      </c>
      <c r="C76" s="5"/>
      <c r="D76" s="4">
        <f>B76/12</f>
        <v>966.1774999999999</v>
      </c>
    </row>
    <row r="77" spans="1:4" ht="41.4" x14ac:dyDescent="0.25">
      <c r="A77" s="3" t="s">
        <v>71</v>
      </c>
      <c r="B77" s="4">
        <v>569.14</v>
      </c>
      <c r="C77" s="7">
        <v>5</v>
      </c>
      <c r="D77" s="4">
        <f>B77/5/12</f>
        <v>9.4856666666666669</v>
      </c>
    </row>
    <row r="78" spans="1:4" x14ac:dyDescent="0.25">
      <c r="A78" s="3" t="s">
        <v>72</v>
      </c>
      <c r="B78" s="4">
        <f>228</f>
        <v>228</v>
      </c>
      <c r="C78" s="7">
        <v>5</v>
      </c>
      <c r="D78" s="4">
        <f>B78/5/12</f>
        <v>3.8000000000000003</v>
      </c>
    </row>
    <row r="79" spans="1:4" ht="27.6" x14ac:dyDescent="0.25">
      <c r="A79" s="3" t="s">
        <v>73</v>
      </c>
      <c r="B79" s="4">
        <v>160</v>
      </c>
      <c r="C79" s="7">
        <v>5</v>
      </c>
      <c r="D79" s="4">
        <f>B79/5/12</f>
        <v>2.6666666666666665</v>
      </c>
    </row>
    <row r="80" spans="1:4" x14ac:dyDescent="0.25">
      <c r="A80" s="3" t="s">
        <v>74</v>
      </c>
      <c r="B80" s="4">
        <v>180</v>
      </c>
      <c r="C80" s="7">
        <v>1</v>
      </c>
      <c r="D80" s="4">
        <f>B80/1/12</f>
        <v>15</v>
      </c>
    </row>
    <row r="81" spans="1:4" x14ac:dyDescent="0.25">
      <c r="A81" s="3" t="s">
        <v>75</v>
      </c>
      <c r="B81" s="4">
        <f>35*12</f>
        <v>420</v>
      </c>
      <c r="C81" s="7">
        <v>1</v>
      </c>
      <c r="D81" s="4">
        <f>B81/1/12</f>
        <v>35</v>
      </c>
    </row>
    <row r="82" spans="1:4" x14ac:dyDescent="0.25">
      <c r="A82" s="3" t="s">
        <v>76</v>
      </c>
      <c r="B82" s="4">
        <f>119*2</f>
        <v>238</v>
      </c>
      <c r="C82" s="7">
        <v>3</v>
      </c>
      <c r="D82" s="4">
        <f>B82/3/12</f>
        <v>6.6111111111111107</v>
      </c>
    </row>
    <row r="83" spans="1:4" x14ac:dyDescent="0.25">
      <c r="A83" s="3" t="s">
        <v>77</v>
      </c>
      <c r="B83" s="4">
        <f>98.64*2</f>
        <v>197.28</v>
      </c>
      <c r="C83" s="7">
        <v>1</v>
      </c>
      <c r="D83" s="4">
        <f>B83/1/12</f>
        <v>16.440000000000001</v>
      </c>
    </row>
    <row r="84" spans="1:4" ht="27.6" x14ac:dyDescent="0.25">
      <c r="A84" s="3" t="s">
        <v>78</v>
      </c>
      <c r="B84" s="4">
        <f>58.93*12</f>
        <v>707.16</v>
      </c>
      <c r="C84" s="7">
        <v>1</v>
      </c>
      <c r="D84" s="4">
        <f>B84/1/12</f>
        <v>58.93</v>
      </c>
    </row>
    <row r="85" spans="1:4" x14ac:dyDescent="0.25">
      <c r="A85" s="3" t="s">
        <v>79</v>
      </c>
      <c r="B85" s="4">
        <v>62.6</v>
      </c>
      <c r="C85" s="7">
        <v>10</v>
      </c>
      <c r="D85" s="4">
        <f>B85/10/12*2</f>
        <v>1.0433333333333332</v>
      </c>
    </row>
    <row r="86" spans="1:4" x14ac:dyDescent="0.25">
      <c r="A86" s="3" t="s">
        <v>80</v>
      </c>
      <c r="B86" s="4">
        <v>475</v>
      </c>
      <c r="C86" s="7">
        <v>5</v>
      </c>
      <c r="D86" s="4">
        <f>B86/5/12</f>
        <v>7.916666666666667</v>
      </c>
    </row>
    <row r="87" spans="1:4" x14ac:dyDescent="0.25">
      <c r="A87" s="15"/>
      <c r="B87" s="4"/>
      <c r="C87" s="7"/>
      <c r="D87" s="4">
        <v>0</v>
      </c>
    </row>
    <row r="88" spans="1:4" ht="27.6" x14ac:dyDescent="0.25">
      <c r="A88" s="3" t="s">
        <v>81</v>
      </c>
      <c r="B88" s="4">
        <f>359.4*1.21*2</f>
        <v>869.74799999999993</v>
      </c>
      <c r="C88" s="7">
        <v>1</v>
      </c>
      <c r="D88" s="4">
        <f>B88/12</f>
        <v>72.478999999999999</v>
      </c>
    </row>
    <row r="89" spans="1:4" x14ac:dyDescent="0.25">
      <c r="A89" s="15"/>
      <c r="B89" s="16"/>
      <c r="C89" s="17"/>
      <c r="D89" s="12">
        <v>0</v>
      </c>
    </row>
    <row r="90" spans="1:4" ht="27.6" x14ac:dyDescent="0.25">
      <c r="A90" s="18" t="s">
        <v>82</v>
      </c>
      <c r="B90" s="12">
        <f>205.1*12</f>
        <v>2461.1999999999998</v>
      </c>
      <c r="C90" s="12"/>
      <c r="D90" s="12">
        <v>205.1</v>
      </c>
    </row>
    <row r="91" spans="1:4" x14ac:dyDescent="0.25">
      <c r="A91" s="18" t="s">
        <v>83</v>
      </c>
      <c r="B91" s="12">
        <f>132.26*12</f>
        <v>1587.12</v>
      </c>
      <c r="C91" s="12"/>
      <c r="D91" s="12">
        <v>132.25800000000001</v>
      </c>
    </row>
    <row r="92" spans="1:4" x14ac:dyDescent="0.25">
      <c r="A92" s="22" t="s">
        <v>84</v>
      </c>
      <c r="B92" s="20">
        <f>SUM(B8:B91)</f>
        <v>62203.185614051836</v>
      </c>
      <c r="C92" s="20"/>
      <c r="D92" s="20">
        <f>SUM(D8:D91)</f>
        <v>4565.55912339321</v>
      </c>
    </row>
    <row r="93" spans="1:4" ht="44.4" customHeight="1" x14ac:dyDescent="0.25">
      <c r="A93" s="23" t="s">
        <v>88</v>
      </c>
      <c r="B93" s="23"/>
      <c r="C93" s="23"/>
      <c r="D93" s="21">
        <f>ROUND(D92/1566,6)</f>
        <v>2.9154270000000002</v>
      </c>
    </row>
  </sheetData>
  <mergeCells count="4">
    <mergeCell ref="A93:C93"/>
    <mergeCell ref="B2:D2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Vulfa</dc:creator>
  <cp:lastModifiedBy>Daiga Vulfa</cp:lastModifiedBy>
  <dcterms:created xsi:type="dcterms:W3CDTF">2015-06-05T18:17:20Z</dcterms:created>
  <dcterms:modified xsi:type="dcterms:W3CDTF">2024-12-11T16:41:23Z</dcterms:modified>
</cp:coreProperties>
</file>