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Maruta Kokaine\Desktop\"/>
    </mc:Choice>
  </mc:AlternateContent>
  <xr:revisionPtr revIDLastSave="0" documentId="13_ncr:1_{5CC87D74-0961-497F-A092-72E738871A9E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Marts-maijs" sheetId="2" r:id="rId1"/>
    <sheet name="Junijs-julij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2" l="1"/>
  <c r="B72" i="2"/>
  <c r="C13" i="2"/>
  <c r="B13" i="2"/>
  <c r="C10" i="2"/>
  <c r="B10" i="2"/>
  <c r="C22" i="2"/>
  <c r="B22" i="2"/>
  <c r="C9" i="2"/>
  <c r="B9" i="2"/>
  <c r="B18" i="2"/>
  <c r="B7" i="2"/>
  <c r="C15" i="2"/>
  <c r="B15" i="2"/>
  <c r="C23" i="2"/>
  <c r="B23" i="2"/>
  <c r="C24" i="2"/>
  <c r="B24" i="2"/>
  <c r="C43" i="2"/>
  <c r="B43" i="2"/>
  <c r="B37" i="2"/>
  <c r="C35" i="2"/>
  <c r="B35" i="2"/>
  <c r="C36" i="2"/>
  <c r="B36" i="2"/>
  <c r="C29" i="2"/>
  <c r="B29" i="2"/>
  <c r="C34" i="2"/>
  <c r="B34" i="2"/>
  <c r="B12" i="2"/>
  <c r="C28" i="2"/>
  <c r="B28" i="2"/>
  <c r="B38" i="2"/>
  <c r="C31" i="2"/>
  <c r="B31" i="2"/>
  <c r="C41" i="2"/>
  <c r="B41" i="2"/>
  <c r="C40" i="2"/>
  <c r="B40" i="2"/>
  <c r="C6" i="2"/>
  <c r="B6" i="2"/>
  <c r="C30" i="2"/>
  <c r="B30" i="2"/>
  <c r="B16" i="2"/>
  <c r="C42" i="2"/>
  <c r="B42" i="2"/>
  <c r="C14" i="2"/>
  <c r="B14" i="2"/>
  <c r="C8" i="2"/>
  <c r="B8" i="2"/>
  <c r="C5" i="2"/>
  <c r="B5" i="2"/>
  <c r="C26" i="2"/>
  <c r="B26" i="2"/>
  <c r="B27" i="2"/>
  <c r="C21" i="2"/>
  <c r="B21" i="2"/>
  <c r="C11" i="2"/>
  <c r="B11" i="2"/>
  <c r="C25" i="2"/>
  <c r="B25" i="2"/>
  <c r="C32" i="2"/>
  <c r="B32" i="2"/>
  <c r="C17" i="2"/>
  <c r="B17" i="2"/>
  <c r="C19" i="2"/>
  <c r="B19" i="2"/>
  <c r="C39" i="2"/>
  <c r="B39" i="2"/>
  <c r="C33" i="2"/>
  <c r="B33" i="2"/>
  <c r="B20" i="2"/>
  <c r="B44" i="2"/>
  <c r="C38" i="2"/>
  <c r="C37" i="2"/>
  <c r="C27" i="2"/>
  <c r="C20" i="2"/>
  <c r="C18" i="2"/>
  <c r="C16" i="2"/>
  <c r="C4" i="2" l="1"/>
  <c r="B4" i="2"/>
  <c r="B45" i="2" s="1"/>
  <c r="C50" i="2"/>
  <c r="B50" i="2"/>
  <c r="C12" i="2"/>
  <c r="C7" i="2"/>
  <c r="C45" i="2" l="1"/>
</calcChain>
</file>

<file path=xl/sharedStrings.xml><?xml version="1.0" encoding="utf-8"?>
<sst xmlns="http://schemas.openxmlformats.org/spreadsheetml/2006/main" count="136" uniqueCount="82">
  <si>
    <t>Plānotais individuālo aizsardzības līdzekļu (IAL) izdales apjoms 2020. gada jūnija un Jūlija mēnešiem</t>
  </si>
  <si>
    <t>Ārstniecības iestāde</t>
  </si>
  <si>
    <t xml:space="preserve">Respiratori </t>
  </si>
  <si>
    <t>Maskas</t>
  </si>
  <si>
    <t xml:space="preserve"> Dezinfekcijas līdzeklis virsmām l</t>
  </si>
  <si>
    <t xml:space="preserve"> Dezinfekcijas līdzeklis ādai (rokām) l</t>
  </si>
  <si>
    <t xml:space="preserve">SIA "Rīgas Austrumu klīniskā universitātes slimnīca" </t>
  </si>
  <si>
    <t>VSIA "Paula Stradiņa klīniskā universitātes slimnīca"</t>
  </si>
  <si>
    <t>VSIA "Bērnu klīniskā universitātes slimnīca"</t>
  </si>
  <si>
    <t>SIA "Liepājas reģionālā slimnīca"</t>
  </si>
  <si>
    <t xml:space="preserve">SIA "Ziemeļkurzemes reģionālā slimnīca” </t>
  </si>
  <si>
    <t>SIA "Vidzemes slimnīca"</t>
  </si>
  <si>
    <t>SIA "Daugavpils reģionālā slimnīca"</t>
  </si>
  <si>
    <t>SIA "Rēzeknes slimnīca"</t>
  </si>
  <si>
    <t>SIA "Jēkabpils reģionālā slimnīca"</t>
  </si>
  <si>
    <t>SIA "Ogres rajona slimnīca"</t>
  </si>
  <si>
    <t>SIA "Jūrmalas slimnīca"</t>
  </si>
  <si>
    <t>SIA "Tukuma slimnīca"</t>
  </si>
  <si>
    <t>SIA "Kuldīgas slimnīca"</t>
  </si>
  <si>
    <t>SIA "Alūksnes slimnīca"</t>
  </si>
  <si>
    <t>SIA "Cēsu klīnika"</t>
  </si>
  <si>
    <t>SIA "Balvu un Gulbenes slimnīcu apvienība"</t>
  </si>
  <si>
    <t>SIA "Madonas slimnīca"</t>
  </si>
  <si>
    <t>SIA "Krāslavas slimnīca"</t>
  </si>
  <si>
    <t>SIA "Preiļu slimnīca"</t>
  </si>
  <si>
    <t>SIA "Dobeles un apkārtnes slimnīca"</t>
  </si>
  <si>
    <t>SIA "Jelgavas pilsētas slimnīca"</t>
  </si>
  <si>
    <t>VSIA "Traumatoloģijas un ortopēdijas slimnīca"</t>
  </si>
  <si>
    <t>SIA "Rīgas 2. slimnīca"</t>
  </si>
  <si>
    <t>VSIA "Nacionālais rehabilitācijas centrs "Vaivari""</t>
  </si>
  <si>
    <t>SIA "Rīgas Dzemdību nams"</t>
  </si>
  <si>
    <t>VSIA "Rīgas psihiatrijas un narkoloģijas centrs"</t>
  </si>
  <si>
    <t>VSIA "Strenču psihoneiroloģiskā slimnīca"</t>
  </si>
  <si>
    <t>VSIA "Slimnīca "Ģintermuiža""</t>
  </si>
  <si>
    <t>VSIA "Daugavpils psihoneiroloģiskā slimnīca"</t>
  </si>
  <si>
    <t>SIA "Siguldas slimnīca"</t>
  </si>
  <si>
    <t>VSIA "Piejūras slimnīca"</t>
  </si>
  <si>
    <t>VSIA "Aknīstes psihoneiroloģiskā slimnīca"</t>
  </si>
  <si>
    <t>SIA "Līvānu slimnīca"</t>
  </si>
  <si>
    <t>SIA "Aizkraukles slimnīca"</t>
  </si>
  <si>
    <t>SIA "Bauskas slimnīca"</t>
  </si>
  <si>
    <t>SIA "Limbažu slimnīca"</t>
  </si>
  <si>
    <t>SIA "Ludzas medicīnas centrs"</t>
  </si>
  <si>
    <t>VSIA "Bērnu psihoneiroloģiskā slimnīca "Ainaži""</t>
  </si>
  <si>
    <t>SIA "Saldus medicīnas centrs"</t>
  </si>
  <si>
    <t>SIA "Priekules slimnīca"</t>
  </si>
  <si>
    <t>Latvijas Cietumu slimnīca</t>
  </si>
  <si>
    <t>KOPĀ:</t>
  </si>
  <si>
    <t>Iestāde</t>
  </si>
  <si>
    <t>Neatliekamās medicīniskās palīdzības dienests</t>
  </si>
  <si>
    <t>49 612*</t>
  </si>
  <si>
    <t>Slimību profilakses un kontroles centrs</t>
  </si>
  <si>
    <t>Valsts asinsdonoru centrs</t>
  </si>
  <si>
    <t>Valsts tiesu medicīnas ekspertīzes centrs</t>
  </si>
  <si>
    <t>Veselības inspekcija</t>
  </si>
  <si>
    <t>Centrālā laboratorija</t>
  </si>
  <si>
    <t>43 521*</t>
  </si>
  <si>
    <t>*Respiratoru izdales apjoms paredzēts no 2020. gada 1. jūnija līdz 2020. gada 10. jūlijam.</t>
  </si>
  <si>
    <t>Individuālo aizsardzības līdzekļu (IAL) izdales saraksts, 2020. gada marts- maijs</t>
  </si>
  <si>
    <t>Ārstniecības iestāde/Iestāde</t>
  </si>
  <si>
    <t>Respiratori</t>
  </si>
  <si>
    <t xml:space="preserve">Nacionālais veselības dienests </t>
  </si>
  <si>
    <t xml:space="preserve">Centrālā laboratorija </t>
  </si>
  <si>
    <t>VADC</t>
  </si>
  <si>
    <t>Rīgas Dome</t>
  </si>
  <si>
    <t>Nodrošinājuma valsts aģentūra</t>
  </si>
  <si>
    <t>Valsts policija</t>
  </si>
  <si>
    <t xml:space="preserve">Labklājības ministrija </t>
  </si>
  <si>
    <t>Ambulatorās iestādes kopā (ģimenes ārsti, zobārsti, mājas aprūpes daļa I)</t>
  </si>
  <si>
    <t>E.Gulbja laboratorija</t>
  </si>
  <si>
    <t>Valsts ugunsdzēsības un glābšanas dienests</t>
  </si>
  <si>
    <t>Hemodialīze kopā</t>
  </si>
  <si>
    <t>t.sk. Medalfa</t>
  </si>
  <si>
    <t>t.sk.MS Gaiļezers</t>
  </si>
  <si>
    <t>Farmaceiti</t>
  </si>
  <si>
    <t>Magnum Medical</t>
  </si>
  <si>
    <t>Tamro</t>
  </si>
  <si>
    <t>Recipe</t>
  </si>
  <si>
    <t>Valsts tiesu medicīnas ekspertīzes centrs (VTMEC)</t>
  </si>
  <si>
    <t>Privātā zobārstniecība  (LZA)</t>
  </si>
  <si>
    <t>Anketa-Privātie ārsti</t>
  </si>
  <si>
    <t xml:space="preserve">Kopā: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</si>
</sst>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i/>
      <sz val="9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/>
    <xf numFmtId="164" fontId="5" fillId="0" borderId="1" xfId="1" applyNumberFormat="1" applyFont="1" applyBorder="1"/>
    <xf numFmtId="0" fontId="6" fillId="0" borderId="0" xfId="0" applyFont="1"/>
    <xf numFmtId="0" fontId="3" fillId="3" borderId="1" xfId="0" applyFont="1" applyFill="1" applyBorder="1" applyAlignment="1">
      <alignment wrapText="1"/>
    </xf>
    <xf numFmtId="164" fontId="3" fillId="0" borderId="1" xfId="1" applyNumberFormat="1" applyFont="1" applyBorder="1"/>
    <xf numFmtId="0" fontId="4" fillId="2" borderId="1" xfId="0" applyFont="1" applyFill="1" applyBorder="1" applyAlignment="1">
      <alignment wrapText="1"/>
    </xf>
    <xf numFmtId="164" fontId="4" fillId="2" borderId="1" xfId="1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164" fontId="5" fillId="0" borderId="1" xfId="1" applyNumberFormat="1" applyFont="1" applyBorder="1" applyAlignment="1">
      <alignment horizontal="right"/>
    </xf>
    <xf numFmtId="0" fontId="3" fillId="3" borderId="1" xfId="0" applyFont="1" applyFill="1" applyBorder="1"/>
    <xf numFmtId="164" fontId="3" fillId="0" borderId="1" xfId="1" applyNumberFormat="1" applyFont="1" applyBorder="1" applyAlignment="1">
      <alignment horizontal="right"/>
    </xf>
    <xf numFmtId="0" fontId="4" fillId="2" borderId="1" xfId="0" applyFont="1" applyFill="1" applyBorder="1"/>
    <xf numFmtId="164" fontId="4" fillId="2" borderId="1" xfId="0" applyNumberFormat="1" applyFont="1" applyFill="1" applyBorder="1"/>
    <xf numFmtId="0" fontId="7" fillId="0" borderId="0" xfId="0" applyFont="1" applyFill="1"/>
    <xf numFmtId="0" fontId="3" fillId="0" borderId="0" xfId="0" applyFont="1"/>
    <xf numFmtId="0" fontId="4" fillId="0" borderId="0" xfId="0" applyFont="1"/>
    <xf numFmtId="164" fontId="4" fillId="0" borderId="1" xfId="1" applyNumberFormat="1" applyFont="1" applyBorder="1"/>
    <xf numFmtId="0" fontId="5" fillId="0" borderId="0" xfId="0" applyFont="1"/>
    <xf numFmtId="0" fontId="8" fillId="2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164" fontId="3" fillId="0" borderId="0" xfId="1" applyNumberFormat="1" applyFont="1" applyBorder="1"/>
    <xf numFmtId="164" fontId="4" fillId="0" borderId="0" xfId="1" applyNumberFormat="1" applyFont="1" applyBorder="1"/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8" fillId="3" borderId="1" xfId="0" applyFont="1" applyFill="1" applyBorder="1"/>
    <xf numFmtId="0" fontId="9" fillId="3" borderId="1" xfId="0" applyFont="1" applyFill="1" applyBorder="1"/>
    <xf numFmtId="164" fontId="4" fillId="4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BA29C-CC4D-4CF6-88F0-24699CE895DA}">
  <sheetPr>
    <pageSetUpPr fitToPage="1"/>
  </sheetPr>
  <dimension ref="A1:E112"/>
  <sheetViews>
    <sheetView tabSelected="1" topLeftCell="A37" workbookViewId="0">
      <selection activeCell="O73" sqref="O73"/>
    </sheetView>
  </sheetViews>
  <sheetFormatPr defaultColWidth="9.140625" defaultRowHeight="12.75" x14ac:dyDescent="0.2"/>
  <cols>
    <col min="1" max="1" width="51" style="22" customWidth="1"/>
    <col min="2" max="2" width="13.7109375" style="19" customWidth="1"/>
    <col min="3" max="3" width="11.42578125" style="19" bestFit="1" customWidth="1"/>
    <col min="4" max="16384" width="9.140625" style="19"/>
  </cols>
  <sheetData>
    <row r="1" spans="1:5" ht="15.75" x14ac:dyDescent="0.25">
      <c r="A1" s="33" t="s">
        <v>58</v>
      </c>
      <c r="B1" s="33"/>
      <c r="C1" s="33"/>
    </row>
    <row r="3" spans="1:5" ht="30" customHeight="1" x14ac:dyDescent="0.2">
      <c r="A3" s="23" t="s">
        <v>59</v>
      </c>
      <c r="B3" s="24" t="s">
        <v>60</v>
      </c>
      <c r="C3" s="25" t="s">
        <v>3</v>
      </c>
    </row>
    <row r="4" spans="1:5" s="20" customFormat="1" x14ac:dyDescent="0.2">
      <c r="A4" s="4" t="s">
        <v>6</v>
      </c>
      <c r="B4" s="21">
        <f>17350+3000+3000+7360+15650</f>
        <v>46360</v>
      </c>
      <c r="C4" s="21">
        <f>85000+26000+53028</f>
        <v>164028</v>
      </c>
      <c r="D4" s="27"/>
      <c r="E4" s="28"/>
    </row>
    <row r="5" spans="1:5" s="20" customFormat="1" x14ac:dyDescent="0.2">
      <c r="A5" s="7" t="s">
        <v>7</v>
      </c>
      <c r="B5" s="21">
        <f>6250+100+1250</f>
        <v>7600</v>
      </c>
      <c r="C5" s="21">
        <f>128000+40000+1500</f>
        <v>169500</v>
      </c>
    </row>
    <row r="6" spans="1:5" s="20" customFormat="1" x14ac:dyDescent="0.2">
      <c r="A6" s="7" t="s">
        <v>8</v>
      </c>
      <c r="B6" s="21">
        <f>3350+1350+1350</f>
        <v>6050</v>
      </c>
      <c r="C6" s="21">
        <f>113000+26500+46500+1700</f>
        <v>187700</v>
      </c>
    </row>
    <row r="7" spans="1:5" s="20" customFormat="1" x14ac:dyDescent="0.2">
      <c r="A7" s="7" t="s">
        <v>9</v>
      </c>
      <c r="B7" s="21">
        <f>4300+1800+2300</f>
        <v>8400</v>
      </c>
      <c r="C7" s="21">
        <f>67000+7000</f>
        <v>74000</v>
      </c>
    </row>
    <row r="8" spans="1:5" s="20" customFormat="1" x14ac:dyDescent="0.2">
      <c r="A8" s="7" t="s">
        <v>12</v>
      </c>
      <c r="B8" s="21">
        <f>4000+1500+2000</f>
        <v>7500</v>
      </c>
      <c r="C8" s="21">
        <f>40000+22500+15000+13000</f>
        <v>90500</v>
      </c>
    </row>
    <row r="9" spans="1:5" s="20" customFormat="1" x14ac:dyDescent="0.2">
      <c r="A9" s="7" t="s">
        <v>10</v>
      </c>
      <c r="B9" s="21">
        <f>369+50+170</f>
        <v>589</v>
      </c>
      <c r="C9" s="21">
        <f>30100+9000+9000+3050</f>
        <v>51150</v>
      </c>
    </row>
    <row r="10" spans="1:5" s="20" customFormat="1" x14ac:dyDescent="0.2">
      <c r="A10" s="7" t="s">
        <v>26</v>
      </c>
      <c r="B10" s="21">
        <f>750+40+500+2750</f>
        <v>4040</v>
      </c>
      <c r="C10" s="21">
        <f>43500+18000+3000</f>
        <v>64500</v>
      </c>
    </row>
    <row r="11" spans="1:5" s="20" customFormat="1" x14ac:dyDescent="0.2">
      <c r="A11" s="7" t="s">
        <v>11</v>
      </c>
      <c r="B11" s="21">
        <f>950+100+250+1200</f>
        <v>2500</v>
      </c>
      <c r="C11" s="21">
        <f>31500+2500+9000+3800</f>
        <v>46800</v>
      </c>
    </row>
    <row r="12" spans="1:5" s="20" customFormat="1" x14ac:dyDescent="0.2">
      <c r="A12" s="7" t="s">
        <v>14</v>
      </c>
      <c r="B12" s="21">
        <f>1045+1515+2205</f>
        <v>4765</v>
      </c>
      <c r="C12" s="21">
        <f>30500+7500+15000</f>
        <v>53000</v>
      </c>
    </row>
    <row r="13" spans="1:5" s="20" customFormat="1" x14ac:dyDescent="0.2">
      <c r="A13" s="7" t="s">
        <v>13</v>
      </c>
      <c r="B13" s="21">
        <f>2600+1000+1600</f>
        <v>5200</v>
      </c>
      <c r="C13" s="21">
        <f>32500+14000+2200</f>
        <v>48700</v>
      </c>
    </row>
    <row r="14" spans="1:5" s="20" customFormat="1" x14ac:dyDescent="0.2">
      <c r="A14" s="7" t="s">
        <v>44</v>
      </c>
      <c r="B14" s="21">
        <f>210+300+150</f>
        <v>660</v>
      </c>
      <c r="C14" s="21">
        <f>5400+2500+1500+300</f>
        <v>9700</v>
      </c>
    </row>
    <row r="15" spans="1:5" s="20" customFormat="1" x14ac:dyDescent="0.2">
      <c r="A15" s="7" t="s">
        <v>39</v>
      </c>
      <c r="B15" s="21">
        <f>120+100+100</f>
        <v>320</v>
      </c>
      <c r="C15" s="21">
        <f>3600+1200+2160</f>
        <v>6960</v>
      </c>
    </row>
    <row r="16" spans="1:5" s="20" customFormat="1" x14ac:dyDescent="0.2">
      <c r="A16" s="7" t="s">
        <v>18</v>
      </c>
      <c r="B16" s="21">
        <f>90+100+30</f>
        <v>220</v>
      </c>
      <c r="C16" s="21">
        <f>5500+1500+3000</f>
        <v>10000</v>
      </c>
    </row>
    <row r="17" spans="1:3" s="20" customFormat="1" x14ac:dyDescent="0.2">
      <c r="A17" s="7" t="s">
        <v>45</v>
      </c>
      <c r="B17" s="21">
        <f>80+915+285</f>
        <v>1280</v>
      </c>
      <c r="C17" s="21">
        <f>750+4672+1150</f>
        <v>6572</v>
      </c>
    </row>
    <row r="18" spans="1:3" s="20" customFormat="1" x14ac:dyDescent="0.2">
      <c r="A18" s="7" t="s">
        <v>17</v>
      </c>
      <c r="B18" s="21">
        <f>580+560+560</f>
        <v>1700</v>
      </c>
      <c r="C18" s="21">
        <f>13550+5750+4000</f>
        <v>23300</v>
      </c>
    </row>
    <row r="19" spans="1:3" s="20" customFormat="1" x14ac:dyDescent="0.2">
      <c r="A19" s="7" t="s">
        <v>20</v>
      </c>
      <c r="B19" s="21">
        <f>1010+150+500+750</f>
        <v>2410</v>
      </c>
      <c r="C19" s="21">
        <f>15850+15000+1000</f>
        <v>31850</v>
      </c>
    </row>
    <row r="20" spans="1:3" s="20" customFormat="1" x14ac:dyDescent="0.2">
      <c r="A20" s="7" t="s">
        <v>25</v>
      </c>
      <c r="B20" s="21">
        <f>260+200+200</f>
        <v>660</v>
      </c>
      <c r="C20" s="21">
        <f>12500+1500+1000</f>
        <v>15000</v>
      </c>
    </row>
    <row r="21" spans="1:3" s="20" customFormat="1" x14ac:dyDescent="0.2">
      <c r="A21" s="7" t="s">
        <v>42</v>
      </c>
      <c r="B21" s="21">
        <f>1600+1200+1000</f>
        <v>3800</v>
      </c>
      <c r="C21" s="21">
        <f>4200+1400+2000</f>
        <v>7600</v>
      </c>
    </row>
    <row r="22" spans="1:3" s="20" customFormat="1" x14ac:dyDescent="0.2">
      <c r="A22" s="7" t="s">
        <v>15</v>
      </c>
      <c r="B22" s="21">
        <f>1510+1500+750</f>
        <v>3760</v>
      </c>
      <c r="C22" s="21">
        <f>5000+3500+1500</f>
        <v>10000</v>
      </c>
    </row>
    <row r="23" spans="1:3" s="20" customFormat="1" x14ac:dyDescent="0.2">
      <c r="A23" s="7" t="s">
        <v>22</v>
      </c>
      <c r="B23" s="21">
        <f>900+400+400+1600</f>
        <v>3300</v>
      </c>
      <c r="C23" s="21">
        <f>15500+500+4000+2400</f>
        <v>22400</v>
      </c>
    </row>
    <row r="24" spans="1:3" s="20" customFormat="1" x14ac:dyDescent="0.2">
      <c r="A24" s="7" t="s">
        <v>33</v>
      </c>
      <c r="B24" s="21">
        <f>384+890</f>
        <v>1274</v>
      </c>
      <c r="C24" s="21">
        <f>3700+1580</f>
        <v>5280</v>
      </c>
    </row>
    <row r="25" spans="1:3" s="20" customFormat="1" x14ac:dyDescent="0.2">
      <c r="A25" s="7" t="s">
        <v>28</v>
      </c>
      <c r="B25" s="21">
        <f>540+500+1050</f>
        <v>2090</v>
      </c>
      <c r="C25" s="21">
        <f>13350+15000+2700</f>
        <v>31050</v>
      </c>
    </row>
    <row r="26" spans="1:3" s="20" customFormat="1" x14ac:dyDescent="0.2">
      <c r="A26" s="7" t="s">
        <v>24</v>
      </c>
      <c r="B26" s="21">
        <f>100+200+60</f>
        <v>360</v>
      </c>
      <c r="C26" s="21">
        <f>1300+1000+230</f>
        <v>2530</v>
      </c>
    </row>
    <row r="27" spans="1:3" s="20" customFormat="1" x14ac:dyDescent="0.2">
      <c r="A27" s="7" t="s">
        <v>16</v>
      </c>
      <c r="B27" s="21">
        <f>460+300+1100</f>
        <v>1860</v>
      </c>
      <c r="C27" s="21">
        <f>10500+3000</f>
        <v>13500</v>
      </c>
    </row>
    <row r="28" spans="1:3" s="20" customFormat="1" x14ac:dyDescent="0.2">
      <c r="A28" s="7" t="s">
        <v>34</v>
      </c>
      <c r="B28" s="21">
        <f>50+300+90</f>
        <v>440</v>
      </c>
      <c r="C28" s="21">
        <f>620+2000+120</f>
        <v>2740</v>
      </c>
    </row>
    <row r="29" spans="1:3" s="20" customFormat="1" x14ac:dyDescent="0.2">
      <c r="A29" s="7" t="s">
        <v>37</v>
      </c>
      <c r="B29" s="21">
        <f>585+1000+1575</f>
        <v>3160</v>
      </c>
      <c r="C29" s="21">
        <f>15500+15000+2100</f>
        <v>32600</v>
      </c>
    </row>
    <row r="30" spans="1:3" s="20" customFormat="1" x14ac:dyDescent="0.2">
      <c r="A30" s="7" t="s">
        <v>27</v>
      </c>
      <c r="B30" s="21">
        <f>3750+5000+4750</f>
        <v>13500</v>
      </c>
      <c r="C30" s="21">
        <f>19000+6000+8000</f>
        <v>33000</v>
      </c>
    </row>
    <row r="31" spans="1:3" s="20" customFormat="1" x14ac:dyDescent="0.2">
      <c r="A31" s="7" t="s">
        <v>29</v>
      </c>
      <c r="B31" s="21">
        <f>585+200+575</f>
        <v>1360</v>
      </c>
      <c r="C31" s="21">
        <f>33000+11000+4100</f>
        <v>48100</v>
      </c>
    </row>
    <row r="32" spans="1:3" s="20" customFormat="1" x14ac:dyDescent="0.2">
      <c r="A32" s="7" t="s">
        <v>36</v>
      </c>
      <c r="B32" s="21">
        <f>260+200+300</f>
        <v>760</v>
      </c>
      <c r="C32" s="21">
        <f>5500+2000+500</f>
        <v>8000</v>
      </c>
    </row>
    <row r="33" spans="1:3" s="20" customFormat="1" x14ac:dyDescent="0.2">
      <c r="A33" s="7" t="s">
        <v>19</v>
      </c>
      <c r="B33" s="21">
        <f>340+600+350</f>
        <v>1290</v>
      </c>
      <c r="C33" s="21">
        <f>7300+2000+650</f>
        <v>9950</v>
      </c>
    </row>
    <row r="34" spans="1:3" s="20" customFormat="1" x14ac:dyDescent="0.2">
      <c r="A34" s="7" t="s">
        <v>35</v>
      </c>
      <c r="B34" s="21">
        <f>950+500+450</f>
        <v>1900</v>
      </c>
      <c r="C34" s="21">
        <f>6500+10000+3600</f>
        <v>20100</v>
      </c>
    </row>
    <row r="35" spans="1:3" s="20" customFormat="1" x14ac:dyDescent="0.2">
      <c r="A35" s="7" t="s">
        <v>23</v>
      </c>
      <c r="B35" s="21">
        <f>1920+3800+1910</f>
        <v>7630</v>
      </c>
      <c r="C35" s="21">
        <f>3900+4000+2510</f>
        <v>10410</v>
      </c>
    </row>
    <row r="36" spans="1:3" s="20" customFormat="1" x14ac:dyDescent="0.2">
      <c r="A36" s="7" t="s">
        <v>21</v>
      </c>
      <c r="B36" s="21">
        <f>1160+2000+1000</f>
        <v>4160</v>
      </c>
      <c r="C36" s="21">
        <f>7000+5000+1700</f>
        <v>13700</v>
      </c>
    </row>
    <row r="37" spans="1:3" s="20" customFormat="1" x14ac:dyDescent="0.2">
      <c r="A37" s="7" t="s">
        <v>40</v>
      </c>
      <c r="B37" s="21">
        <f>140+100+130</f>
        <v>370</v>
      </c>
      <c r="C37" s="21">
        <f>4600+2500</f>
        <v>7100</v>
      </c>
    </row>
    <row r="38" spans="1:3" s="20" customFormat="1" x14ac:dyDescent="0.2">
      <c r="A38" s="7" t="s">
        <v>38</v>
      </c>
      <c r="B38" s="21">
        <f>290+300+350</f>
        <v>940</v>
      </c>
      <c r="C38" s="21">
        <f>4000+2000</f>
        <v>6000</v>
      </c>
    </row>
    <row r="39" spans="1:3" s="20" customFormat="1" x14ac:dyDescent="0.2">
      <c r="A39" s="7" t="s">
        <v>41</v>
      </c>
      <c r="B39" s="21">
        <f>885+850+575</f>
        <v>2310</v>
      </c>
      <c r="C39" s="21">
        <f>6750+4500+3000</f>
        <v>14250</v>
      </c>
    </row>
    <row r="40" spans="1:3" s="20" customFormat="1" x14ac:dyDescent="0.2">
      <c r="A40" s="7" t="s">
        <v>30</v>
      </c>
      <c r="B40" s="21">
        <f>120+100+1100</f>
        <v>1320</v>
      </c>
      <c r="C40" s="21">
        <f>5000+3500+3200</f>
        <v>11700</v>
      </c>
    </row>
    <row r="41" spans="1:3" s="20" customFormat="1" x14ac:dyDescent="0.2">
      <c r="A41" s="7" t="s">
        <v>31</v>
      </c>
      <c r="B41" s="21">
        <f>600+2050+100</f>
        <v>2750</v>
      </c>
      <c r="C41" s="21">
        <f>37500+40500+2150</f>
        <v>80150</v>
      </c>
    </row>
    <row r="42" spans="1:3" s="20" customFormat="1" x14ac:dyDescent="0.2">
      <c r="A42" s="7" t="s">
        <v>43</v>
      </c>
      <c r="B42" s="21">
        <f>270+1500+250</f>
        <v>2020</v>
      </c>
      <c r="C42" s="21">
        <f>2100+3000+1000</f>
        <v>6100</v>
      </c>
    </row>
    <row r="43" spans="1:3" s="20" customFormat="1" x14ac:dyDescent="0.2">
      <c r="A43" s="7" t="s">
        <v>32</v>
      </c>
      <c r="B43" s="21">
        <f>350+300+250</f>
        <v>900</v>
      </c>
      <c r="C43" s="21">
        <f>3500+2000+330</f>
        <v>5830</v>
      </c>
    </row>
    <row r="44" spans="1:3" s="20" customFormat="1" x14ac:dyDescent="0.2">
      <c r="A44" s="7" t="s">
        <v>46</v>
      </c>
      <c r="B44" s="21">
        <f>150+50</f>
        <v>200</v>
      </c>
      <c r="C44" s="21">
        <v>500</v>
      </c>
    </row>
    <row r="45" spans="1:3" s="20" customFormat="1" ht="13.5" x14ac:dyDescent="0.2">
      <c r="A45" s="32" t="s">
        <v>81</v>
      </c>
      <c r="B45" s="10">
        <f>SUM(B4:B44)</f>
        <v>161708</v>
      </c>
      <c r="C45" s="10">
        <f>SUM(C4:C44)</f>
        <v>1455850</v>
      </c>
    </row>
    <row r="46" spans="1:3" customFormat="1" ht="15" x14ac:dyDescent="0.25">
      <c r="A46" s="1"/>
      <c r="B46" s="19"/>
      <c r="C46" s="19"/>
    </row>
    <row r="47" spans="1:3" customFormat="1" ht="15" x14ac:dyDescent="0.25">
      <c r="A47" s="1"/>
      <c r="B47" s="31"/>
      <c r="C47" s="31"/>
    </row>
    <row r="48" spans="1:3" customFormat="1" ht="33" customHeight="1" x14ac:dyDescent="0.25">
      <c r="A48" s="11" t="s">
        <v>48</v>
      </c>
      <c r="B48" s="2" t="s">
        <v>2</v>
      </c>
      <c r="C48" s="2" t="s">
        <v>3</v>
      </c>
    </row>
    <row r="49" spans="1:3" s="20" customFormat="1" x14ac:dyDescent="0.2">
      <c r="A49" s="34" t="s">
        <v>61</v>
      </c>
      <c r="B49" s="21">
        <v>20</v>
      </c>
      <c r="C49" s="21">
        <v>5400</v>
      </c>
    </row>
    <row r="50" spans="1:3" s="20" customFormat="1" x14ac:dyDescent="0.2">
      <c r="A50" s="34" t="s">
        <v>62</v>
      </c>
      <c r="B50" s="21">
        <f>3000+800+2400</f>
        <v>6200</v>
      </c>
      <c r="C50" s="21">
        <f>4900+4600+9400</f>
        <v>18900</v>
      </c>
    </row>
    <row r="51" spans="1:3" s="20" customFormat="1" x14ac:dyDescent="0.2">
      <c r="A51" s="34" t="s">
        <v>63</v>
      </c>
      <c r="B51" s="21">
        <v>40</v>
      </c>
      <c r="C51" s="21">
        <v>7000</v>
      </c>
    </row>
    <row r="52" spans="1:3" s="20" customFormat="1" x14ac:dyDescent="0.2">
      <c r="A52" s="34" t="s">
        <v>64</v>
      </c>
      <c r="B52" s="21">
        <v>700</v>
      </c>
      <c r="C52" s="21">
        <v>3150</v>
      </c>
    </row>
    <row r="53" spans="1:3" s="20" customFormat="1" x14ac:dyDescent="0.2">
      <c r="A53" s="34" t="s">
        <v>65</v>
      </c>
      <c r="B53" s="21"/>
      <c r="C53" s="21">
        <v>16000</v>
      </c>
    </row>
    <row r="54" spans="1:3" s="20" customFormat="1" x14ac:dyDescent="0.2">
      <c r="A54" s="34" t="s">
        <v>66</v>
      </c>
      <c r="B54" s="21">
        <v>80</v>
      </c>
      <c r="C54" s="21"/>
    </row>
    <row r="55" spans="1:3" s="20" customFormat="1" x14ac:dyDescent="0.2">
      <c r="A55" s="34" t="s">
        <v>67</v>
      </c>
      <c r="B55" s="21">
        <v>2150</v>
      </c>
      <c r="C55" s="21">
        <v>102000</v>
      </c>
    </row>
    <row r="56" spans="1:3" s="20" customFormat="1" hidden="1" x14ac:dyDescent="0.2">
      <c r="A56" s="26" t="s">
        <v>68</v>
      </c>
      <c r="B56" s="21">
        <v>34231</v>
      </c>
      <c r="C56" s="21">
        <v>370211</v>
      </c>
    </row>
    <row r="57" spans="1:3" s="20" customFormat="1" x14ac:dyDescent="0.2">
      <c r="A57" s="34" t="s">
        <v>69</v>
      </c>
      <c r="B57" s="21">
        <v>200</v>
      </c>
      <c r="C57" s="21"/>
    </row>
    <row r="58" spans="1:3" s="20" customFormat="1" x14ac:dyDescent="0.2">
      <c r="A58" s="34" t="s">
        <v>70</v>
      </c>
      <c r="B58" s="21">
        <v>20</v>
      </c>
      <c r="C58" s="21">
        <v>100</v>
      </c>
    </row>
    <row r="59" spans="1:3" s="20" customFormat="1" x14ac:dyDescent="0.2">
      <c r="A59" s="34" t="s">
        <v>67</v>
      </c>
      <c r="B59" s="21">
        <v>2250</v>
      </c>
      <c r="C59" s="21">
        <v>120000</v>
      </c>
    </row>
    <row r="60" spans="1:3" s="20" customFormat="1" x14ac:dyDescent="0.2">
      <c r="A60" s="34" t="s">
        <v>71</v>
      </c>
      <c r="B60" s="21">
        <v>420</v>
      </c>
      <c r="C60" s="21">
        <v>3300</v>
      </c>
    </row>
    <row r="61" spans="1:3" s="20" customFormat="1" ht="13.5" hidden="1" x14ac:dyDescent="0.25">
      <c r="A61" s="35" t="s">
        <v>72</v>
      </c>
      <c r="B61" s="21">
        <v>120</v>
      </c>
      <c r="C61" s="21">
        <v>900</v>
      </c>
    </row>
    <row r="62" spans="1:3" s="20" customFormat="1" ht="13.5" hidden="1" x14ac:dyDescent="0.25">
      <c r="A62" s="35" t="s">
        <v>73</v>
      </c>
      <c r="B62" s="21">
        <v>300</v>
      </c>
      <c r="C62" s="21">
        <v>2400</v>
      </c>
    </row>
    <row r="63" spans="1:3" s="20" customFormat="1" x14ac:dyDescent="0.2">
      <c r="A63" s="34" t="s">
        <v>74</v>
      </c>
      <c r="B63" s="21"/>
      <c r="C63" s="21">
        <v>76900</v>
      </c>
    </row>
    <row r="64" spans="1:3" s="20" customFormat="1" ht="13.5" hidden="1" x14ac:dyDescent="0.25">
      <c r="A64" s="35" t="s">
        <v>75</v>
      </c>
      <c r="B64" s="21">
        <v>0</v>
      </c>
      <c r="C64" s="21">
        <v>24600</v>
      </c>
    </row>
    <row r="65" spans="1:3" s="20" customFormat="1" ht="13.5" hidden="1" x14ac:dyDescent="0.25">
      <c r="A65" s="35" t="s">
        <v>76</v>
      </c>
      <c r="B65" s="21">
        <v>0</v>
      </c>
      <c r="C65" s="21">
        <v>29550</v>
      </c>
    </row>
    <row r="66" spans="1:3" s="20" customFormat="1" ht="13.5" hidden="1" x14ac:dyDescent="0.25">
      <c r="A66" s="35" t="s">
        <v>77</v>
      </c>
      <c r="B66" s="21">
        <v>0</v>
      </c>
      <c r="C66" s="21">
        <v>22750</v>
      </c>
    </row>
    <row r="67" spans="1:3" s="20" customFormat="1" x14ac:dyDescent="0.2">
      <c r="A67" s="34" t="s">
        <v>78</v>
      </c>
      <c r="B67" s="21">
        <v>75</v>
      </c>
      <c r="C67" s="21">
        <v>800</v>
      </c>
    </row>
    <row r="68" spans="1:3" s="20" customFormat="1" x14ac:dyDescent="0.2">
      <c r="A68" s="26" t="s">
        <v>79</v>
      </c>
      <c r="B68" s="36">
        <v>2440</v>
      </c>
      <c r="C68" s="36">
        <v>3660</v>
      </c>
    </row>
    <row r="69" spans="1:3" s="20" customFormat="1" x14ac:dyDescent="0.2">
      <c r="A69" s="26" t="s">
        <v>80</v>
      </c>
      <c r="B69" s="36">
        <v>0</v>
      </c>
      <c r="C69" s="36">
        <v>9050</v>
      </c>
    </row>
    <row r="70" spans="1:3" s="20" customFormat="1" x14ac:dyDescent="0.2">
      <c r="A70" s="26" t="s">
        <v>52</v>
      </c>
      <c r="B70" s="21">
        <v>0</v>
      </c>
      <c r="C70" s="21">
        <v>16000</v>
      </c>
    </row>
    <row r="71" spans="1:3" s="20" customFormat="1" x14ac:dyDescent="0.2">
      <c r="A71" s="26" t="s">
        <v>51</v>
      </c>
      <c r="B71" s="21">
        <v>160</v>
      </c>
      <c r="C71" s="21">
        <v>700</v>
      </c>
    </row>
    <row r="72" spans="1:3" s="20" customFormat="1" ht="13.5" x14ac:dyDescent="0.2">
      <c r="A72" s="32" t="s">
        <v>81</v>
      </c>
      <c r="B72" s="10">
        <f>SUM(B49:B71)</f>
        <v>49406</v>
      </c>
      <c r="C72" s="10">
        <f>SUM(C49:C71)</f>
        <v>833371</v>
      </c>
    </row>
    <row r="112" s="20" customFormat="1" x14ac:dyDescent="0.2"/>
  </sheetData>
  <mergeCells count="2">
    <mergeCell ref="A1:C1"/>
    <mergeCell ref="B47:C47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59"/>
  <sheetViews>
    <sheetView topLeftCell="A37" workbookViewId="0">
      <selection activeCell="B65" sqref="B65"/>
    </sheetView>
  </sheetViews>
  <sheetFormatPr defaultRowHeight="15" x14ac:dyDescent="0.25"/>
  <cols>
    <col min="1" max="1" width="41.140625" style="1" customWidth="1"/>
    <col min="2" max="2" width="11" style="19" bestFit="1" customWidth="1"/>
    <col min="3" max="3" width="12.42578125" style="19" bestFit="1" customWidth="1"/>
    <col min="4" max="4" width="16.42578125" style="19" customWidth="1"/>
    <col min="5" max="5" width="14.140625" style="19" customWidth="1"/>
  </cols>
  <sheetData>
    <row r="2" spans="1:5" ht="15.75" x14ac:dyDescent="0.25">
      <c r="A2" s="29" t="s">
        <v>0</v>
      </c>
      <c r="B2" s="29"/>
      <c r="C2" s="29"/>
      <c r="D2" s="29"/>
      <c r="E2" s="29"/>
    </row>
    <row r="4" spans="1:5" x14ac:dyDescent="0.25">
      <c r="B4" s="30"/>
      <c r="C4" s="30"/>
      <c r="D4" s="30"/>
      <c r="E4" s="30"/>
    </row>
    <row r="5" spans="1:5" ht="39" x14ac:dyDescent="0.25">
      <c r="A5" s="2" t="s">
        <v>1</v>
      </c>
      <c r="B5" s="2" t="s">
        <v>2</v>
      </c>
      <c r="C5" s="2" t="s">
        <v>3</v>
      </c>
      <c r="D5" s="2" t="s">
        <v>4</v>
      </c>
      <c r="E5" s="3" t="s">
        <v>5</v>
      </c>
    </row>
    <row r="6" spans="1:5" s="6" customFormat="1" x14ac:dyDescent="0.25">
      <c r="A6" s="4" t="s">
        <v>6</v>
      </c>
      <c r="B6" s="5">
        <v>72000</v>
      </c>
      <c r="C6" s="5">
        <v>273950</v>
      </c>
      <c r="D6" s="5">
        <v>1145</v>
      </c>
      <c r="E6" s="5">
        <v>250</v>
      </c>
    </row>
    <row r="7" spans="1:5" ht="18" customHeight="1" x14ac:dyDescent="0.25">
      <c r="A7" s="7" t="s">
        <v>7</v>
      </c>
      <c r="B7" s="8">
        <v>3000</v>
      </c>
      <c r="C7" s="8">
        <v>164800</v>
      </c>
      <c r="D7" s="8">
        <v>200</v>
      </c>
      <c r="E7" s="8">
        <v>250</v>
      </c>
    </row>
    <row r="8" spans="1:5" x14ac:dyDescent="0.25">
      <c r="A8" s="7" t="s">
        <v>8</v>
      </c>
      <c r="B8" s="8">
        <v>5400</v>
      </c>
      <c r="C8" s="8">
        <v>204950</v>
      </c>
      <c r="D8" s="8">
        <v>85</v>
      </c>
      <c r="E8" s="8">
        <v>100</v>
      </c>
    </row>
    <row r="9" spans="1:5" x14ac:dyDescent="0.25">
      <c r="A9" s="7" t="s">
        <v>9</v>
      </c>
      <c r="B9" s="8">
        <v>9200</v>
      </c>
      <c r="C9" s="8">
        <v>184950</v>
      </c>
      <c r="D9" s="8">
        <v>50</v>
      </c>
      <c r="E9" s="8">
        <v>150</v>
      </c>
    </row>
    <row r="10" spans="1:5" x14ac:dyDescent="0.25">
      <c r="A10" s="7" t="s">
        <v>10</v>
      </c>
      <c r="B10" s="8">
        <v>450</v>
      </c>
      <c r="C10" s="8">
        <v>48850</v>
      </c>
      <c r="D10" s="8">
        <v>55</v>
      </c>
      <c r="E10" s="8">
        <v>55</v>
      </c>
    </row>
    <row r="11" spans="1:5" x14ac:dyDescent="0.25">
      <c r="A11" s="7" t="s">
        <v>11</v>
      </c>
      <c r="B11" s="8">
        <v>3000</v>
      </c>
      <c r="C11" s="8">
        <v>62950</v>
      </c>
      <c r="D11" s="8">
        <v>50</v>
      </c>
      <c r="E11" s="8">
        <v>150</v>
      </c>
    </row>
    <row r="12" spans="1:5" x14ac:dyDescent="0.25">
      <c r="A12" s="7" t="s">
        <v>12</v>
      </c>
      <c r="B12" s="8">
        <v>8000</v>
      </c>
      <c r="C12" s="8">
        <v>104950</v>
      </c>
      <c r="D12" s="8">
        <v>100</v>
      </c>
      <c r="E12" s="8">
        <v>250</v>
      </c>
    </row>
    <row r="13" spans="1:5" x14ac:dyDescent="0.25">
      <c r="A13" s="7" t="s">
        <v>13</v>
      </c>
      <c r="B13" s="8">
        <v>2800</v>
      </c>
      <c r="C13" s="8">
        <v>65950</v>
      </c>
      <c r="D13" s="8">
        <v>50</v>
      </c>
      <c r="E13" s="8">
        <v>150</v>
      </c>
    </row>
    <row r="14" spans="1:5" x14ac:dyDescent="0.25">
      <c r="A14" s="7" t="s">
        <v>14</v>
      </c>
      <c r="B14" s="8">
        <v>4800</v>
      </c>
      <c r="C14" s="8">
        <v>43600</v>
      </c>
      <c r="D14" s="8">
        <v>80</v>
      </c>
      <c r="E14" s="8">
        <v>50</v>
      </c>
    </row>
    <row r="15" spans="1:5" x14ac:dyDescent="0.25">
      <c r="A15" s="7" t="s">
        <v>15</v>
      </c>
      <c r="B15" s="8">
        <v>8000</v>
      </c>
      <c r="C15" s="8">
        <v>11950</v>
      </c>
      <c r="D15" s="8">
        <v>35</v>
      </c>
      <c r="E15" s="8">
        <v>50</v>
      </c>
    </row>
    <row r="16" spans="1:5" x14ac:dyDescent="0.25">
      <c r="A16" s="7" t="s">
        <v>16</v>
      </c>
      <c r="B16" s="8">
        <v>200</v>
      </c>
      <c r="C16" s="8">
        <v>14950</v>
      </c>
      <c r="D16" s="8">
        <v>50</v>
      </c>
      <c r="E16" s="8">
        <v>50</v>
      </c>
    </row>
    <row r="17" spans="1:5" x14ac:dyDescent="0.25">
      <c r="A17" s="7" t="s">
        <v>17</v>
      </c>
      <c r="B17" s="8">
        <v>550</v>
      </c>
      <c r="C17" s="8">
        <v>25900</v>
      </c>
      <c r="D17" s="8">
        <v>40</v>
      </c>
      <c r="E17" s="8">
        <v>60</v>
      </c>
    </row>
    <row r="18" spans="1:5" x14ac:dyDescent="0.25">
      <c r="A18" s="7" t="s">
        <v>18</v>
      </c>
      <c r="B18" s="8">
        <v>50</v>
      </c>
      <c r="C18" s="8">
        <v>9350</v>
      </c>
      <c r="D18" s="8">
        <v>30</v>
      </c>
      <c r="E18" s="8">
        <v>50</v>
      </c>
    </row>
    <row r="19" spans="1:5" x14ac:dyDescent="0.25">
      <c r="A19" s="7" t="s">
        <v>19</v>
      </c>
      <c r="B19" s="8">
        <v>500</v>
      </c>
      <c r="C19" s="8">
        <v>18950</v>
      </c>
      <c r="D19" s="8">
        <v>40</v>
      </c>
      <c r="E19" s="8">
        <v>50</v>
      </c>
    </row>
    <row r="20" spans="1:5" x14ac:dyDescent="0.25">
      <c r="A20" s="7" t="s">
        <v>20</v>
      </c>
      <c r="B20" s="8">
        <v>2200</v>
      </c>
      <c r="C20" s="8">
        <v>44950</v>
      </c>
      <c r="D20" s="8">
        <v>10</v>
      </c>
      <c r="E20" s="8">
        <v>50</v>
      </c>
    </row>
    <row r="21" spans="1:5" x14ac:dyDescent="0.25">
      <c r="A21" s="7" t="s">
        <v>21</v>
      </c>
      <c r="B21" s="8">
        <v>1900</v>
      </c>
      <c r="C21" s="8">
        <v>17950</v>
      </c>
      <c r="D21" s="8">
        <v>70</v>
      </c>
      <c r="E21" s="8">
        <v>50</v>
      </c>
    </row>
    <row r="22" spans="1:5" x14ac:dyDescent="0.25">
      <c r="A22" s="7" t="s">
        <v>22</v>
      </c>
      <c r="B22" s="8">
        <v>3600</v>
      </c>
      <c r="C22" s="8">
        <v>34950</v>
      </c>
      <c r="D22" s="8">
        <v>30</v>
      </c>
      <c r="E22" s="8">
        <v>50</v>
      </c>
    </row>
    <row r="23" spans="1:5" x14ac:dyDescent="0.25">
      <c r="A23" s="7" t="s">
        <v>23</v>
      </c>
      <c r="B23" s="8">
        <v>7600</v>
      </c>
      <c r="C23" s="8">
        <v>9950</v>
      </c>
      <c r="D23" s="8">
        <v>10</v>
      </c>
      <c r="E23" s="8">
        <v>25</v>
      </c>
    </row>
    <row r="24" spans="1:5" x14ac:dyDescent="0.25">
      <c r="A24" s="7" t="s">
        <v>24</v>
      </c>
      <c r="B24" s="8">
        <v>100</v>
      </c>
      <c r="C24" s="8">
        <v>7750</v>
      </c>
      <c r="D24" s="8">
        <v>5</v>
      </c>
      <c r="E24" s="8">
        <v>10</v>
      </c>
    </row>
    <row r="25" spans="1:5" x14ac:dyDescent="0.25">
      <c r="A25" s="7" t="s">
        <v>25</v>
      </c>
      <c r="B25" s="8">
        <v>600</v>
      </c>
      <c r="C25" s="8">
        <v>12950</v>
      </c>
      <c r="D25" s="8">
        <v>50</v>
      </c>
      <c r="E25" s="8">
        <v>30</v>
      </c>
    </row>
    <row r="26" spans="1:5" x14ac:dyDescent="0.25">
      <c r="A26" s="7" t="s">
        <v>26</v>
      </c>
      <c r="B26" s="8">
        <v>6000</v>
      </c>
      <c r="C26" s="8">
        <v>76950</v>
      </c>
      <c r="D26" s="8">
        <v>30</v>
      </c>
      <c r="E26" s="8">
        <v>30</v>
      </c>
    </row>
    <row r="27" spans="1:5" x14ac:dyDescent="0.25">
      <c r="A27" s="7" t="s">
        <v>27</v>
      </c>
      <c r="B27" s="8">
        <v>16000</v>
      </c>
      <c r="C27" s="8">
        <v>38950</v>
      </c>
      <c r="D27" s="8">
        <v>70</v>
      </c>
      <c r="E27" s="8">
        <v>90</v>
      </c>
    </row>
    <row r="28" spans="1:5" x14ac:dyDescent="0.25">
      <c r="A28" s="7" t="s">
        <v>28</v>
      </c>
      <c r="B28" s="8">
        <v>2700</v>
      </c>
      <c r="C28" s="8">
        <v>28350</v>
      </c>
      <c r="D28" s="8">
        <v>70</v>
      </c>
      <c r="E28" s="8">
        <v>90</v>
      </c>
    </row>
    <row r="29" spans="1:5" x14ac:dyDescent="0.25">
      <c r="A29" s="7" t="s">
        <v>29</v>
      </c>
      <c r="B29" s="8">
        <v>2100</v>
      </c>
      <c r="C29" s="8">
        <v>64950</v>
      </c>
      <c r="D29" s="8">
        <v>50</v>
      </c>
      <c r="E29" s="8">
        <v>90</v>
      </c>
    </row>
    <row r="30" spans="1:5" x14ac:dyDescent="0.25">
      <c r="A30" s="7" t="s">
        <v>30</v>
      </c>
      <c r="B30" s="8">
        <v>2400</v>
      </c>
      <c r="C30" s="8">
        <v>15950</v>
      </c>
      <c r="D30" s="8">
        <v>20</v>
      </c>
      <c r="E30" s="8">
        <v>25</v>
      </c>
    </row>
    <row r="31" spans="1:5" x14ac:dyDescent="0.25">
      <c r="A31" s="7" t="s">
        <v>31</v>
      </c>
      <c r="B31" s="8">
        <v>400</v>
      </c>
      <c r="C31" s="8">
        <v>34950</v>
      </c>
      <c r="D31" s="8">
        <v>50</v>
      </c>
      <c r="E31" s="8">
        <v>100</v>
      </c>
    </row>
    <row r="32" spans="1:5" x14ac:dyDescent="0.25">
      <c r="A32" s="7" t="s">
        <v>32</v>
      </c>
      <c r="B32" s="8">
        <v>400</v>
      </c>
      <c r="C32" s="8">
        <v>13950</v>
      </c>
      <c r="D32" s="8">
        <v>40</v>
      </c>
      <c r="E32" s="8">
        <v>50</v>
      </c>
    </row>
    <row r="33" spans="1:5" x14ac:dyDescent="0.25">
      <c r="A33" s="7" t="s">
        <v>33</v>
      </c>
      <c r="B33" s="8">
        <v>2400</v>
      </c>
      <c r="C33" s="8">
        <v>12100</v>
      </c>
      <c r="D33" s="8">
        <v>50</v>
      </c>
      <c r="E33" s="8">
        <v>50</v>
      </c>
    </row>
    <row r="34" spans="1:5" x14ac:dyDescent="0.25">
      <c r="A34" s="7" t="s">
        <v>34</v>
      </c>
      <c r="B34" s="8">
        <v>250</v>
      </c>
      <c r="C34" s="8">
        <v>5200</v>
      </c>
      <c r="D34" s="8">
        <v>30</v>
      </c>
      <c r="E34" s="8">
        <v>30</v>
      </c>
    </row>
    <row r="35" spans="1:5" x14ac:dyDescent="0.25">
      <c r="A35" s="7" t="s">
        <v>35</v>
      </c>
      <c r="B35" s="8">
        <v>250</v>
      </c>
      <c r="C35" s="8">
        <v>22950</v>
      </c>
      <c r="D35" s="8">
        <v>45</v>
      </c>
      <c r="E35" s="8">
        <v>40</v>
      </c>
    </row>
    <row r="36" spans="1:5" x14ac:dyDescent="0.25">
      <c r="A36" s="7" t="s">
        <v>36</v>
      </c>
      <c r="B36" s="8">
        <v>1000</v>
      </c>
      <c r="C36" s="8">
        <v>14950</v>
      </c>
      <c r="D36" s="8">
        <v>15</v>
      </c>
      <c r="E36" s="8">
        <v>10</v>
      </c>
    </row>
    <row r="37" spans="1:5" x14ac:dyDescent="0.25">
      <c r="A37" s="7" t="s">
        <v>37</v>
      </c>
      <c r="B37" s="8">
        <v>4200</v>
      </c>
      <c r="C37" s="8">
        <v>34950</v>
      </c>
      <c r="D37" s="8">
        <v>50</v>
      </c>
      <c r="E37" s="8">
        <v>20</v>
      </c>
    </row>
    <row r="38" spans="1:5" x14ac:dyDescent="0.25">
      <c r="A38" s="7" t="s">
        <v>38</v>
      </c>
      <c r="B38" s="8">
        <v>300</v>
      </c>
      <c r="C38" s="8">
        <v>5950</v>
      </c>
      <c r="D38" s="8">
        <v>10</v>
      </c>
      <c r="E38" s="8">
        <v>10</v>
      </c>
    </row>
    <row r="39" spans="1:5" x14ac:dyDescent="0.25">
      <c r="A39" s="7" t="s">
        <v>39</v>
      </c>
      <c r="B39" s="8">
        <v>350</v>
      </c>
      <c r="C39" s="8">
        <v>14950</v>
      </c>
      <c r="D39" s="8">
        <v>25</v>
      </c>
      <c r="E39" s="8">
        <v>30</v>
      </c>
    </row>
    <row r="40" spans="1:5" x14ac:dyDescent="0.25">
      <c r="A40" s="7" t="s">
        <v>40</v>
      </c>
      <c r="B40" s="8">
        <v>250</v>
      </c>
      <c r="C40" s="8">
        <v>10000</v>
      </c>
      <c r="D40" s="8">
        <v>15</v>
      </c>
      <c r="E40" s="8">
        <v>20</v>
      </c>
    </row>
    <row r="41" spans="1:5" x14ac:dyDescent="0.25">
      <c r="A41" s="7" t="s">
        <v>41</v>
      </c>
      <c r="B41" s="8">
        <v>2000</v>
      </c>
      <c r="C41" s="8">
        <v>17950</v>
      </c>
      <c r="D41" s="8">
        <v>60</v>
      </c>
      <c r="E41" s="8">
        <v>20</v>
      </c>
    </row>
    <row r="42" spans="1:5" x14ac:dyDescent="0.25">
      <c r="A42" s="7" t="s">
        <v>42</v>
      </c>
      <c r="B42" s="8">
        <v>4000</v>
      </c>
      <c r="C42" s="8">
        <v>11950</v>
      </c>
      <c r="D42" s="8">
        <v>20</v>
      </c>
      <c r="E42" s="8">
        <v>20</v>
      </c>
    </row>
    <row r="43" spans="1:5" x14ac:dyDescent="0.25">
      <c r="A43" s="7" t="s">
        <v>43</v>
      </c>
      <c r="B43" s="8">
        <v>2000</v>
      </c>
      <c r="C43" s="8">
        <v>8950</v>
      </c>
      <c r="D43" s="8">
        <v>10</v>
      </c>
      <c r="E43" s="8">
        <v>10</v>
      </c>
    </row>
    <row r="44" spans="1:5" x14ac:dyDescent="0.25">
      <c r="A44" s="7" t="s">
        <v>44</v>
      </c>
      <c r="B44" s="8">
        <v>400</v>
      </c>
      <c r="C44" s="8">
        <v>14950</v>
      </c>
      <c r="D44" s="8">
        <v>10</v>
      </c>
      <c r="E44" s="8">
        <v>10</v>
      </c>
    </row>
    <row r="45" spans="1:5" x14ac:dyDescent="0.25">
      <c r="A45" s="7" t="s">
        <v>45</v>
      </c>
      <c r="B45" s="8">
        <v>900</v>
      </c>
      <c r="C45" s="8">
        <v>9600</v>
      </c>
      <c r="D45" s="8">
        <v>10</v>
      </c>
      <c r="E45" s="8">
        <v>10</v>
      </c>
    </row>
    <row r="46" spans="1:5" x14ac:dyDescent="0.25">
      <c r="A46" s="7" t="s">
        <v>46</v>
      </c>
      <c r="B46" s="8">
        <v>200</v>
      </c>
      <c r="C46" s="8">
        <v>12950</v>
      </c>
      <c r="D46" s="8">
        <v>10</v>
      </c>
      <c r="E46" s="8">
        <v>20</v>
      </c>
    </row>
    <row r="47" spans="1:5" x14ac:dyDescent="0.25">
      <c r="A47" s="9" t="s">
        <v>47</v>
      </c>
      <c r="B47" s="10">
        <v>182450</v>
      </c>
      <c r="C47" s="10">
        <v>1836000</v>
      </c>
      <c r="D47" s="10">
        <v>2875</v>
      </c>
      <c r="E47" s="10">
        <v>2655</v>
      </c>
    </row>
    <row r="49" spans="1:5" x14ac:dyDescent="0.25">
      <c r="B49" s="31"/>
      <c r="C49" s="31"/>
      <c r="D49" s="31"/>
      <c r="E49" s="31"/>
    </row>
    <row r="50" spans="1:5" ht="39" x14ac:dyDescent="0.25">
      <c r="A50" s="11" t="s">
        <v>48</v>
      </c>
      <c r="B50" s="2" t="s">
        <v>2</v>
      </c>
      <c r="C50" s="2" t="s">
        <v>3</v>
      </c>
      <c r="D50" s="2" t="s">
        <v>4</v>
      </c>
      <c r="E50" s="3" t="s">
        <v>5</v>
      </c>
    </row>
    <row r="51" spans="1:5" s="6" customFormat="1" x14ac:dyDescent="0.25">
      <c r="A51" s="12" t="s">
        <v>49</v>
      </c>
      <c r="B51" s="13" t="s">
        <v>50</v>
      </c>
      <c r="C51" s="5">
        <v>94739</v>
      </c>
      <c r="D51" s="5">
        <v>0</v>
      </c>
      <c r="E51" s="5">
        <v>0</v>
      </c>
    </row>
    <row r="52" spans="1:5" x14ac:dyDescent="0.25">
      <c r="A52" s="14" t="s">
        <v>51</v>
      </c>
      <c r="B52" s="15">
        <v>300</v>
      </c>
      <c r="C52" s="8">
        <v>1760</v>
      </c>
      <c r="D52" s="8">
        <v>0</v>
      </c>
      <c r="E52" s="8">
        <v>10</v>
      </c>
    </row>
    <row r="53" spans="1:5" x14ac:dyDescent="0.25">
      <c r="A53" s="14" t="s">
        <v>52</v>
      </c>
      <c r="B53" s="15">
        <v>400</v>
      </c>
      <c r="C53" s="8">
        <v>24750</v>
      </c>
      <c r="D53" s="8">
        <v>25</v>
      </c>
      <c r="E53" s="8">
        <v>15</v>
      </c>
    </row>
    <row r="54" spans="1:5" x14ac:dyDescent="0.25">
      <c r="A54" s="14" t="s">
        <v>53</v>
      </c>
      <c r="B54" s="15">
        <v>100</v>
      </c>
      <c r="C54" s="8">
        <v>1550</v>
      </c>
      <c r="D54" s="8">
        <v>25</v>
      </c>
      <c r="E54" s="8">
        <v>15</v>
      </c>
    </row>
    <row r="55" spans="1:5" x14ac:dyDescent="0.25">
      <c r="A55" s="14" t="s">
        <v>54</v>
      </c>
      <c r="B55" s="15">
        <v>2000</v>
      </c>
      <c r="C55" s="8">
        <v>2750</v>
      </c>
      <c r="D55" s="8">
        <v>0</v>
      </c>
      <c r="E55" s="8">
        <v>0</v>
      </c>
    </row>
    <row r="56" spans="1:5" x14ac:dyDescent="0.25">
      <c r="A56" s="14" t="s">
        <v>55</v>
      </c>
      <c r="B56" s="15" t="s">
        <v>56</v>
      </c>
      <c r="C56" s="8">
        <v>26129</v>
      </c>
      <c r="D56" s="8">
        <v>0</v>
      </c>
      <c r="E56" s="8">
        <v>0</v>
      </c>
    </row>
    <row r="57" spans="1:5" x14ac:dyDescent="0.25">
      <c r="A57" s="16" t="s">
        <v>47</v>
      </c>
      <c r="B57" s="17">
        <v>95933</v>
      </c>
      <c r="C57" s="10">
        <v>151678</v>
      </c>
      <c r="D57" s="16">
        <v>50</v>
      </c>
      <c r="E57" s="16">
        <v>40</v>
      </c>
    </row>
    <row r="59" spans="1:5" x14ac:dyDescent="0.25">
      <c r="A59" s="18" t="s">
        <v>57</v>
      </c>
    </row>
  </sheetData>
  <mergeCells count="3">
    <mergeCell ref="A2:E2"/>
    <mergeCell ref="B4:E4"/>
    <mergeCell ref="B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Marts-maijs</vt:lpstr>
      <vt:lpstr>Junijs-julijs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Kronberga</dc:creator>
  <cp:lastModifiedBy>Maruta Kokaine</cp:lastModifiedBy>
  <cp:lastPrinted>2020-10-14T05:40:06Z</cp:lastPrinted>
  <dcterms:created xsi:type="dcterms:W3CDTF">2020-06-04T06:57:09Z</dcterms:created>
  <dcterms:modified xsi:type="dcterms:W3CDTF">2020-10-14T07:06:41Z</dcterms:modified>
</cp:coreProperties>
</file>